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slicerCaches/slicerCache6.xml" ContentType="application/vnd.ms-excel.slicerCache+xml"/>
  <Override PartName="/xl/slicerCaches/slicerCache7.xml" ContentType="application/vnd.ms-excel.slicerCache+xml"/>
  <Override PartName="/xl/slicerCaches/slicerCache8.xml" ContentType="application/vnd.ms-excel.slicerCache+xml"/>
  <Override PartName="/xl/slicerCaches/slicerCache9.xml" ContentType="application/vnd.ms-excel.slicerCache+xml"/>
  <Override PartName="/xl/slicerCaches/slicerCache10.xml" ContentType="application/vnd.ms-excel.slicerCache+xml"/>
  <Override PartName="/xl/slicerCaches/slicerCache11.xml" ContentType="application/vnd.ms-excel.slicerCache+xml"/>
  <Override PartName="/xl/slicerCaches/slicerCache12.xml" ContentType="application/vnd.ms-excel.slicerCache+xml"/>
  <Override PartName="/xl/slicerCaches/slicerCache13.xml" ContentType="application/vnd.ms-excel.slicerCache+xml"/>
  <Override PartName="/xl/slicerCaches/slicerCache14.xml" ContentType="application/vnd.ms-excel.slicerCache+xml"/>
  <Override PartName="/xl/slicerCaches/slicerCache15.xml" ContentType="application/vnd.ms-excel.slicerCache+xml"/>
  <Override PartName="/xl/slicerCaches/slicerCache16.xml" ContentType="application/vnd.ms-excel.slicerCache+xml"/>
  <Override PartName="/xl/slicerCaches/slicerCache17.xml" ContentType="application/vnd.ms-excel.slicerCache+xml"/>
  <Override PartName="/xl/slicerCaches/slicerCache18.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pivotTables/pivotTable10.xml" ContentType="application/vnd.openxmlformats-officedocument.spreadsheetml.pivotTable+xml"/>
  <Override PartName="/xl/pivotTables/pivotTable11.xml" ContentType="application/vnd.openxmlformats-officedocument.spreadsheetml.pivotTable+xml"/>
  <Override PartName="/xl/pivotTables/pivotTable12.xml" ContentType="application/vnd.openxmlformats-officedocument.spreadsheetml.pivotTable+xml"/>
  <Override PartName="/xl/pivotTables/pivotTable13.xml" ContentType="application/vnd.openxmlformats-officedocument.spreadsheetml.pivotTable+xml"/>
  <Override PartName="/xl/pivotTables/pivotTable14.xml" ContentType="application/vnd.openxmlformats-officedocument.spreadsheetml.pivotTable+xml"/>
  <Override PartName="/xl/pivotTables/pivotTable15.xml" ContentType="application/vnd.openxmlformats-officedocument.spreadsheetml.pivotTable+xml"/>
  <Override PartName="/xl/pivotTables/pivotTable16.xml" ContentType="application/vnd.openxmlformats-officedocument.spreadsheetml.pivotTable+xml"/>
  <Override PartName="/xl/pivotTables/pivotTable17.xml" ContentType="application/vnd.openxmlformats-officedocument.spreadsheetml.pivotTable+xml"/>
  <Override PartName="/xl/pivotTables/pivotTable18.xml" ContentType="application/vnd.openxmlformats-officedocument.spreadsheetml.pivotTable+xml"/>
  <Override PartName="/xl/pivotTables/pivotTable19.xml" ContentType="application/vnd.openxmlformats-officedocument.spreadsheetml.pivotTable+xml"/>
  <Override PartName="/xl/pivotTables/pivotTable20.xml" ContentType="application/vnd.openxmlformats-officedocument.spreadsheetml.pivotTable+xml"/>
  <Override PartName="/xl/pivotTables/pivotTable21.xml" ContentType="application/vnd.openxmlformats-officedocument.spreadsheetml.pivotTable+xml"/>
  <Override PartName="/xl/pivotTables/pivotTable22.xml" ContentType="application/vnd.openxmlformats-officedocument.spreadsheetml.pivotTable+xml"/>
  <Override PartName="/xl/pivotTables/pivotTable23.xml" ContentType="application/vnd.openxmlformats-officedocument.spreadsheetml.pivotTable+xml"/>
  <Override PartName="/xl/drawings/drawing3.xml" ContentType="application/vnd.openxmlformats-officedocument.drawing+xml"/>
  <Override PartName="/xl/slicers/slicer1.xml" ContentType="application/vnd.ms-excel.slicer+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830"/>
  <workbookPr/>
  <mc:AlternateContent xmlns:mc="http://schemas.openxmlformats.org/markup-compatibility/2006">
    <mc:Choice Requires="x15">
      <x15ac:absPath xmlns:x15ac="http://schemas.microsoft.com/office/spreadsheetml/2010/11/ac" url="https://ccxinclusivebiz.sharepoint.com/sites/ARGSEG/Freigegebene Dokumente/General/10 - Reviewed and fixed tools/UPDATED FINAL FILES/"/>
    </mc:Choice>
  </mc:AlternateContent>
  <xr:revisionPtr revIDLastSave="144" documentId="13_ncr:1_{543C73F9-1F54-44E0-A90C-1F023BAE2CA9}" xr6:coauthVersionLast="47" xr6:coauthVersionMax="47" xr10:uidLastSave="{82657CDF-DAA3-E842-A98D-B23E4178D581}"/>
  <bookViews>
    <workbookView xWindow="-100" yWindow="760" windowWidth="21800" windowHeight="13880" activeTab="2" xr2:uid="{00000000-000D-0000-FFFF-FFFF00000000}"/>
  </bookViews>
  <sheets>
    <sheet name="Instructions" sheetId="5" r:id="rId1"/>
    <sheet name="Input Data Here" sheetId="1" r:id="rId2"/>
    <sheet name="Portfolio Analysis" sheetId="4" r:id="rId3"/>
    <sheet name="Config" sheetId="3" r:id="rId4"/>
  </sheets>
  <definedNames>
    <definedName name="_xlnm._FilterDatabase" localSheetId="1" hidden="1">'Input Data Here'!$A$3:$CI$503</definedName>
    <definedName name="Slicer_Borrowing_status">#N/A</definedName>
    <definedName name="Slicer_Borrowing_status1">#N/A</definedName>
    <definedName name="Slicer_Borrowing_status2">#N/A</definedName>
    <definedName name="Slicer_Borrowing_status3">#N/A</definedName>
    <definedName name="Slicer_Borrowing_status4">#N/A</definedName>
    <definedName name="Slicer_Entity_lifespan">#N/A</definedName>
    <definedName name="Slicer_Industry">#N/A</definedName>
    <definedName name="Slicer_Region">#N/A</definedName>
    <definedName name="Slicer_Size_range__incomes">#N/A</definedName>
    <definedName name="Slicer_Size_range__No_of_employees">#N/A</definedName>
    <definedName name="Slicer_Woman_owned_enterprise">#N/A</definedName>
    <definedName name="Slicer_Woman_owned_enterprise1">#N/A</definedName>
    <definedName name="Slicer_Woman_owned_enterprise2">#N/A</definedName>
    <definedName name="Slicer_Woman_owned_enterprise3">#N/A</definedName>
    <definedName name="Slicer_Woman_owned_enterprise4">#N/A</definedName>
    <definedName name="Slicer_Woman_owned_enterprise5">#N/A</definedName>
    <definedName name="Slicer_Woman_owned_enterprise6">#N/A</definedName>
    <definedName name="Slicer_Woman_owned_enterprise7">#N/A</definedName>
  </definedNames>
  <calcPr calcId="191028"/>
  <pivotCaches>
    <pivotCache cacheId="5" r:id="rId5"/>
  </pivotCaches>
  <extLst>
    <ext xmlns:x14="http://schemas.microsoft.com/office/spreadsheetml/2009/9/main" uri="{BBE1A952-AA13-448e-AADC-164F8A28A991}">
      <x14:slicerCaches>
        <x14:slicerCache r:id="rId6"/>
        <x14:slicerCache r:id="rId7"/>
        <x14:slicerCache r:id="rId8"/>
        <x14:slicerCache r:id="rId9"/>
        <x14:slicerCache r:id="rId10"/>
        <x14:slicerCache r:id="rId11"/>
        <x14:slicerCache r:id="rId12"/>
        <x14:slicerCache r:id="rId13"/>
        <x14:slicerCache r:id="rId14"/>
        <x14:slicerCache r:id="rId15"/>
        <x14:slicerCache r:id="rId16"/>
        <x14:slicerCache r:id="rId17"/>
        <x14:slicerCache r:id="rId18"/>
        <x14:slicerCache r:id="rId19"/>
        <x14:slicerCache r:id="rId20"/>
        <x14:slicerCache r:id="rId21"/>
        <x14:slicerCache r:id="rId22"/>
        <x14:slicerCache r:id="rId23"/>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X10" i="1" l="1"/>
  <c r="A3" i="4"/>
  <c r="CE5" i="1"/>
  <c r="CE6" i="1"/>
  <c r="CE7" i="1"/>
  <c r="CE8" i="1"/>
  <c r="CE9" i="1"/>
  <c r="CE10" i="1"/>
  <c r="CE11" i="1"/>
  <c r="CE12" i="1"/>
  <c r="CE13" i="1"/>
  <c r="CE14" i="1"/>
  <c r="CE15" i="1"/>
  <c r="CE16" i="1"/>
  <c r="CE17" i="1"/>
  <c r="CE18" i="1"/>
  <c r="CE19" i="1"/>
  <c r="CE20" i="1"/>
  <c r="CE21" i="1"/>
  <c r="CE22" i="1"/>
  <c r="CE23" i="1"/>
  <c r="CE24" i="1"/>
  <c r="CE25" i="1"/>
  <c r="CE26" i="1"/>
  <c r="CE27" i="1"/>
  <c r="CE28" i="1"/>
  <c r="CE29" i="1"/>
  <c r="CE30" i="1"/>
  <c r="CE31" i="1"/>
  <c r="CE32" i="1"/>
  <c r="CE33" i="1"/>
  <c r="CE34" i="1"/>
  <c r="CE35" i="1"/>
  <c r="CE36" i="1"/>
  <c r="CE37" i="1"/>
  <c r="CE38" i="1"/>
  <c r="CE39" i="1"/>
  <c r="CE40" i="1"/>
  <c r="CE41" i="1"/>
  <c r="CE42" i="1"/>
  <c r="CE43" i="1"/>
  <c r="CE44" i="1"/>
  <c r="CE45" i="1"/>
  <c r="CE46" i="1"/>
  <c r="CE47" i="1"/>
  <c r="CE48" i="1"/>
  <c r="CE49" i="1"/>
  <c r="CE50" i="1"/>
  <c r="CE51" i="1"/>
  <c r="CE52" i="1"/>
  <c r="CE53" i="1"/>
  <c r="CE54" i="1"/>
  <c r="CE55" i="1"/>
  <c r="CE56" i="1"/>
  <c r="CE57" i="1"/>
  <c r="CE58" i="1"/>
  <c r="CE59" i="1"/>
  <c r="CE60" i="1"/>
  <c r="CE61" i="1"/>
  <c r="CE62" i="1"/>
  <c r="CE63" i="1"/>
  <c r="CE64" i="1"/>
  <c r="CE65" i="1"/>
  <c r="CE66" i="1"/>
  <c r="CE67" i="1"/>
  <c r="CE68" i="1"/>
  <c r="CE69" i="1"/>
  <c r="CE70" i="1"/>
  <c r="CE71" i="1"/>
  <c r="CE72" i="1"/>
  <c r="CE73" i="1"/>
  <c r="CE74" i="1"/>
  <c r="CE75" i="1"/>
  <c r="CE76" i="1"/>
  <c r="CE77" i="1"/>
  <c r="CE78" i="1"/>
  <c r="CE79" i="1"/>
  <c r="CE80" i="1"/>
  <c r="CE81" i="1"/>
  <c r="CE82" i="1"/>
  <c r="CE83" i="1"/>
  <c r="CE84" i="1"/>
  <c r="CE85" i="1"/>
  <c r="CE86" i="1"/>
  <c r="CE87" i="1"/>
  <c r="CE88" i="1"/>
  <c r="CE89" i="1"/>
  <c r="CE90" i="1"/>
  <c r="CE91" i="1"/>
  <c r="CE92" i="1"/>
  <c r="CE93" i="1"/>
  <c r="CE94" i="1"/>
  <c r="CE95" i="1"/>
  <c r="CE96" i="1"/>
  <c r="CE97" i="1"/>
  <c r="CE98" i="1"/>
  <c r="CE99" i="1"/>
  <c r="CE100" i="1"/>
  <c r="CE101" i="1"/>
  <c r="CE102" i="1"/>
  <c r="CE103" i="1"/>
  <c r="CE104" i="1"/>
  <c r="CE105" i="1"/>
  <c r="CE106" i="1"/>
  <c r="CE107" i="1"/>
  <c r="CE108" i="1"/>
  <c r="CE109" i="1"/>
  <c r="CE110" i="1"/>
  <c r="CE111" i="1"/>
  <c r="CE112" i="1"/>
  <c r="CE113" i="1"/>
  <c r="CE114" i="1"/>
  <c r="CE115" i="1"/>
  <c r="CE116" i="1"/>
  <c r="CE117" i="1"/>
  <c r="CE118" i="1"/>
  <c r="CE119" i="1"/>
  <c r="CE120" i="1"/>
  <c r="CE121" i="1"/>
  <c r="CE122" i="1"/>
  <c r="CE123" i="1"/>
  <c r="CE124" i="1"/>
  <c r="CE125" i="1"/>
  <c r="CE126" i="1"/>
  <c r="CE127" i="1"/>
  <c r="CE128" i="1"/>
  <c r="CE129" i="1"/>
  <c r="CE130" i="1"/>
  <c r="CE131" i="1"/>
  <c r="CE132" i="1"/>
  <c r="CE133" i="1"/>
  <c r="CE134" i="1"/>
  <c r="CE135" i="1"/>
  <c r="CE136" i="1"/>
  <c r="CE137" i="1"/>
  <c r="CE138" i="1"/>
  <c r="CE139" i="1"/>
  <c r="CE140" i="1"/>
  <c r="CE141" i="1"/>
  <c r="CE142" i="1"/>
  <c r="CE143" i="1"/>
  <c r="CE144" i="1"/>
  <c r="CE145" i="1"/>
  <c r="CE146" i="1"/>
  <c r="CE147" i="1"/>
  <c r="CE148" i="1"/>
  <c r="CE149" i="1"/>
  <c r="CE150" i="1"/>
  <c r="CE151" i="1"/>
  <c r="CE152" i="1"/>
  <c r="CE153" i="1"/>
  <c r="CE154" i="1"/>
  <c r="CE155" i="1"/>
  <c r="CE156" i="1"/>
  <c r="CE157" i="1"/>
  <c r="CE158" i="1"/>
  <c r="CE159" i="1"/>
  <c r="CE160" i="1"/>
  <c r="CE161" i="1"/>
  <c r="CE162" i="1"/>
  <c r="CE163" i="1"/>
  <c r="CE164" i="1"/>
  <c r="CE165" i="1"/>
  <c r="CE166" i="1"/>
  <c r="CE167" i="1"/>
  <c r="CE168" i="1"/>
  <c r="CE169" i="1"/>
  <c r="CE170" i="1"/>
  <c r="CE171" i="1"/>
  <c r="CE172" i="1"/>
  <c r="CE173" i="1"/>
  <c r="CE174" i="1"/>
  <c r="CE175" i="1"/>
  <c r="CE176" i="1"/>
  <c r="CE177" i="1"/>
  <c r="CE178" i="1"/>
  <c r="CE179" i="1"/>
  <c r="CE180" i="1"/>
  <c r="CE181" i="1"/>
  <c r="CE182" i="1"/>
  <c r="CE183" i="1"/>
  <c r="CE184" i="1"/>
  <c r="CE185" i="1"/>
  <c r="CE186" i="1"/>
  <c r="CE187" i="1"/>
  <c r="CE188" i="1"/>
  <c r="CE189" i="1"/>
  <c r="CE190" i="1"/>
  <c r="CE191" i="1"/>
  <c r="CE192" i="1"/>
  <c r="CE193" i="1"/>
  <c r="CE194" i="1"/>
  <c r="CE195" i="1"/>
  <c r="CE196" i="1"/>
  <c r="CE197" i="1"/>
  <c r="CE198" i="1"/>
  <c r="CE199" i="1"/>
  <c r="CE200" i="1"/>
  <c r="CE201" i="1"/>
  <c r="CE202" i="1"/>
  <c r="CE203" i="1"/>
  <c r="CE204" i="1"/>
  <c r="CE205" i="1"/>
  <c r="CE206" i="1"/>
  <c r="CE207" i="1"/>
  <c r="CE208" i="1"/>
  <c r="CE209" i="1"/>
  <c r="CE210" i="1"/>
  <c r="CE211" i="1"/>
  <c r="CE212" i="1"/>
  <c r="CE213" i="1"/>
  <c r="CE214" i="1"/>
  <c r="CE215" i="1"/>
  <c r="CE216" i="1"/>
  <c r="CE217" i="1"/>
  <c r="CE218" i="1"/>
  <c r="CE219" i="1"/>
  <c r="CE220" i="1"/>
  <c r="CE221" i="1"/>
  <c r="CE222" i="1"/>
  <c r="CE223" i="1"/>
  <c r="CE224" i="1"/>
  <c r="CE225" i="1"/>
  <c r="CE226" i="1"/>
  <c r="CE227" i="1"/>
  <c r="CE228" i="1"/>
  <c r="CE229" i="1"/>
  <c r="CE230" i="1"/>
  <c r="CE231" i="1"/>
  <c r="CE232" i="1"/>
  <c r="CE233" i="1"/>
  <c r="CE234" i="1"/>
  <c r="CE235" i="1"/>
  <c r="CE236" i="1"/>
  <c r="CE237" i="1"/>
  <c r="CE238" i="1"/>
  <c r="CE239" i="1"/>
  <c r="CE240" i="1"/>
  <c r="CE241" i="1"/>
  <c r="CE242" i="1"/>
  <c r="CE243" i="1"/>
  <c r="CE244" i="1"/>
  <c r="CE245" i="1"/>
  <c r="CE246" i="1"/>
  <c r="CE247" i="1"/>
  <c r="CE248" i="1"/>
  <c r="CE249" i="1"/>
  <c r="CE250" i="1"/>
  <c r="CE251" i="1"/>
  <c r="CE252" i="1"/>
  <c r="CE253" i="1"/>
  <c r="CE254" i="1"/>
  <c r="CE255" i="1"/>
  <c r="CE256" i="1"/>
  <c r="CE257" i="1"/>
  <c r="CE258" i="1"/>
  <c r="CE259" i="1"/>
  <c r="CE260" i="1"/>
  <c r="CE261" i="1"/>
  <c r="CE262" i="1"/>
  <c r="CE263" i="1"/>
  <c r="CE264" i="1"/>
  <c r="CE265" i="1"/>
  <c r="CE266" i="1"/>
  <c r="CE267" i="1"/>
  <c r="CE268" i="1"/>
  <c r="CE269" i="1"/>
  <c r="CE270" i="1"/>
  <c r="CE271" i="1"/>
  <c r="CE272" i="1"/>
  <c r="CE273" i="1"/>
  <c r="CE274" i="1"/>
  <c r="CE275" i="1"/>
  <c r="CE276" i="1"/>
  <c r="CE277" i="1"/>
  <c r="CE278" i="1"/>
  <c r="CE279" i="1"/>
  <c r="CE280" i="1"/>
  <c r="CE281" i="1"/>
  <c r="CE282" i="1"/>
  <c r="CE283" i="1"/>
  <c r="CE284" i="1"/>
  <c r="CE285" i="1"/>
  <c r="CE286" i="1"/>
  <c r="CE287" i="1"/>
  <c r="CE288" i="1"/>
  <c r="CE289" i="1"/>
  <c r="CE290" i="1"/>
  <c r="CE291" i="1"/>
  <c r="CE292" i="1"/>
  <c r="CE293" i="1"/>
  <c r="CE294" i="1"/>
  <c r="CE295" i="1"/>
  <c r="CE296" i="1"/>
  <c r="CE297" i="1"/>
  <c r="CE298" i="1"/>
  <c r="CE299" i="1"/>
  <c r="CE300" i="1"/>
  <c r="CE301" i="1"/>
  <c r="CE302" i="1"/>
  <c r="CE303" i="1"/>
  <c r="CE304" i="1"/>
  <c r="CE305" i="1"/>
  <c r="CE306" i="1"/>
  <c r="CE307" i="1"/>
  <c r="CE308" i="1"/>
  <c r="CE309" i="1"/>
  <c r="CE310" i="1"/>
  <c r="CE311" i="1"/>
  <c r="CE312" i="1"/>
  <c r="CE313" i="1"/>
  <c r="CE314" i="1"/>
  <c r="CE315" i="1"/>
  <c r="CE316" i="1"/>
  <c r="CE317" i="1"/>
  <c r="CE318" i="1"/>
  <c r="CE319" i="1"/>
  <c r="CE320" i="1"/>
  <c r="CE321" i="1"/>
  <c r="CE322" i="1"/>
  <c r="CE323" i="1"/>
  <c r="CE324" i="1"/>
  <c r="CE325" i="1"/>
  <c r="CE326" i="1"/>
  <c r="CE327" i="1"/>
  <c r="CE328" i="1"/>
  <c r="CE329" i="1"/>
  <c r="CE330" i="1"/>
  <c r="CE331" i="1"/>
  <c r="CE332" i="1"/>
  <c r="CE333" i="1"/>
  <c r="CE334" i="1"/>
  <c r="CE335" i="1"/>
  <c r="CE336" i="1"/>
  <c r="CE337" i="1"/>
  <c r="CE338" i="1"/>
  <c r="CE339" i="1"/>
  <c r="CE340" i="1"/>
  <c r="CE341" i="1"/>
  <c r="CE342" i="1"/>
  <c r="CE343" i="1"/>
  <c r="CE344" i="1"/>
  <c r="CE345" i="1"/>
  <c r="CE346" i="1"/>
  <c r="CE347" i="1"/>
  <c r="CE348" i="1"/>
  <c r="CE349" i="1"/>
  <c r="CE350" i="1"/>
  <c r="CE351" i="1"/>
  <c r="CE352" i="1"/>
  <c r="CE353" i="1"/>
  <c r="CE354" i="1"/>
  <c r="CE355" i="1"/>
  <c r="CE356" i="1"/>
  <c r="CE357" i="1"/>
  <c r="CE358" i="1"/>
  <c r="CE359" i="1"/>
  <c r="CE360" i="1"/>
  <c r="CE361" i="1"/>
  <c r="CE362" i="1"/>
  <c r="CE363" i="1"/>
  <c r="CE364" i="1"/>
  <c r="CE365" i="1"/>
  <c r="CE366" i="1"/>
  <c r="CE367" i="1"/>
  <c r="CE368" i="1"/>
  <c r="CE369" i="1"/>
  <c r="CE370" i="1"/>
  <c r="CE371" i="1"/>
  <c r="CE372" i="1"/>
  <c r="CE373" i="1"/>
  <c r="CE374" i="1"/>
  <c r="CE375" i="1"/>
  <c r="CE376" i="1"/>
  <c r="CE377" i="1"/>
  <c r="CE378" i="1"/>
  <c r="CE379" i="1"/>
  <c r="CE380" i="1"/>
  <c r="CE381" i="1"/>
  <c r="CE382" i="1"/>
  <c r="CE383" i="1"/>
  <c r="CE384" i="1"/>
  <c r="CE385" i="1"/>
  <c r="CE386" i="1"/>
  <c r="CE387" i="1"/>
  <c r="CE388" i="1"/>
  <c r="CE389" i="1"/>
  <c r="CE390" i="1"/>
  <c r="CE391" i="1"/>
  <c r="CE392" i="1"/>
  <c r="CE393" i="1"/>
  <c r="CE394" i="1"/>
  <c r="CE395" i="1"/>
  <c r="CE396" i="1"/>
  <c r="CE397" i="1"/>
  <c r="CE398" i="1"/>
  <c r="CE399" i="1"/>
  <c r="CE400" i="1"/>
  <c r="CE401" i="1"/>
  <c r="CE402" i="1"/>
  <c r="CE403" i="1"/>
  <c r="CE404" i="1"/>
  <c r="CE405" i="1"/>
  <c r="CE406" i="1"/>
  <c r="CE407" i="1"/>
  <c r="CE408" i="1"/>
  <c r="CE409" i="1"/>
  <c r="CE410" i="1"/>
  <c r="CE411" i="1"/>
  <c r="CE412" i="1"/>
  <c r="CE413" i="1"/>
  <c r="CE414" i="1"/>
  <c r="CE415" i="1"/>
  <c r="CE416" i="1"/>
  <c r="CE417" i="1"/>
  <c r="CE418" i="1"/>
  <c r="CE419" i="1"/>
  <c r="CE420" i="1"/>
  <c r="CE421" i="1"/>
  <c r="CE422" i="1"/>
  <c r="CE423" i="1"/>
  <c r="CE424" i="1"/>
  <c r="CE425" i="1"/>
  <c r="CE426" i="1"/>
  <c r="CE427" i="1"/>
  <c r="CE428" i="1"/>
  <c r="CE429" i="1"/>
  <c r="CE430" i="1"/>
  <c r="CE431" i="1"/>
  <c r="CE432" i="1"/>
  <c r="CE433" i="1"/>
  <c r="CE434" i="1"/>
  <c r="CE435" i="1"/>
  <c r="CE436" i="1"/>
  <c r="CE437" i="1"/>
  <c r="CE438" i="1"/>
  <c r="CE439" i="1"/>
  <c r="CE440" i="1"/>
  <c r="CE441" i="1"/>
  <c r="CE442" i="1"/>
  <c r="CE443" i="1"/>
  <c r="CE444" i="1"/>
  <c r="CE445" i="1"/>
  <c r="CE446" i="1"/>
  <c r="CE447" i="1"/>
  <c r="CE448" i="1"/>
  <c r="CE449" i="1"/>
  <c r="CE450" i="1"/>
  <c r="CE451" i="1"/>
  <c r="CE452" i="1"/>
  <c r="CE453" i="1"/>
  <c r="CE454" i="1"/>
  <c r="CE455" i="1"/>
  <c r="CE456" i="1"/>
  <c r="CE457" i="1"/>
  <c r="CE458" i="1"/>
  <c r="CE459" i="1"/>
  <c r="CE460" i="1"/>
  <c r="CE461" i="1"/>
  <c r="CE462" i="1"/>
  <c r="CE463" i="1"/>
  <c r="CE464" i="1"/>
  <c r="CE465" i="1"/>
  <c r="CE466" i="1"/>
  <c r="CE467" i="1"/>
  <c r="CE468" i="1"/>
  <c r="CE469" i="1"/>
  <c r="CE470" i="1"/>
  <c r="CE471" i="1"/>
  <c r="CE472" i="1"/>
  <c r="CE473" i="1"/>
  <c r="CE474" i="1"/>
  <c r="CE475" i="1"/>
  <c r="CE476" i="1"/>
  <c r="CE477" i="1"/>
  <c r="CE478" i="1"/>
  <c r="CE479" i="1"/>
  <c r="CE480" i="1"/>
  <c r="CE481" i="1"/>
  <c r="CE482" i="1"/>
  <c r="CE483" i="1"/>
  <c r="CE484" i="1"/>
  <c r="CE485" i="1"/>
  <c r="CE486" i="1"/>
  <c r="CE487" i="1"/>
  <c r="CE488" i="1"/>
  <c r="CE489" i="1"/>
  <c r="CE490" i="1"/>
  <c r="CE491" i="1"/>
  <c r="CE492" i="1"/>
  <c r="CE493" i="1"/>
  <c r="CE494" i="1"/>
  <c r="CE495" i="1"/>
  <c r="CE496" i="1"/>
  <c r="CE497" i="1"/>
  <c r="CE498" i="1"/>
  <c r="CE499" i="1"/>
  <c r="CE500" i="1"/>
  <c r="CE501" i="1"/>
  <c r="CE502" i="1"/>
  <c r="CE503" i="1"/>
  <c r="CE4" i="1"/>
  <c r="BX5" i="1"/>
  <c r="BZ503" i="1"/>
  <c r="BZ502" i="1"/>
  <c r="BZ501" i="1"/>
  <c r="BZ500" i="1"/>
  <c r="BZ499" i="1"/>
  <c r="BZ498" i="1"/>
  <c r="BZ497" i="1"/>
  <c r="BZ496" i="1"/>
  <c r="BZ495" i="1"/>
  <c r="BZ494" i="1"/>
  <c r="BZ493" i="1"/>
  <c r="BZ492" i="1"/>
  <c r="BZ491" i="1"/>
  <c r="BZ490" i="1"/>
  <c r="BZ489" i="1"/>
  <c r="BZ488" i="1"/>
  <c r="BZ487" i="1"/>
  <c r="BZ486" i="1"/>
  <c r="BZ485" i="1"/>
  <c r="BZ484" i="1"/>
  <c r="BZ483" i="1"/>
  <c r="BZ482" i="1"/>
  <c r="BZ481" i="1"/>
  <c r="BZ480" i="1"/>
  <c r="BZ479" i="1"/>
  <c r="BZ478" i="1"/>
  <c r="BZ477" i="1"/>
  <c r="BZ476" i="1"/>
  <c r="BZ475" i="1"/>
  <c r="BZ474" i="1"/>
  <c r="BZ473" i="1"/>
  <c r="BZ472" i="1"/>
  <c r="BZ471" i="1"/>
  <c r="BZ470" i="1"/>
  <c r="BZ469" i="1"/>
  <c r="BZ468" i="1"/>
  <c r="BZ467" i="1"/>
  <c r="BZ466" i="1"/>
  <c r="BZ465" i="1"/>
  <c r="BZ464" i="1"/>
  <c r="BZ463" i="1"/>
  <c r="BZ462" i="1"/>
  <c r="BZ461" i="1"/>
  <c r="BZ460" i="1"/>
  <c r="BZ459" i="1"/>
  <c r="BZ458" i="1"/>
  <c r="BZ457" i="1"/>
  <c r="BZ456" i="1"/>
  <c r="BZ455" i="1"/>
  <c r="BZ454" i="1"/>
  <c r="BZ453" i="1"/>
  <c r="BZ452" i="1"/>
  <c r="BZ451" i="1"/>
  <c r="BZ450" i="1"/>
  <c r="BZ449" i="1"/>
  <c r="BZ448" i="1"/>
  <c r="BZ447" i="1"/>
  <c r="BZ446" i="1"/>
  <c r="BZ445" i="1"/>
  <c r="BZ444" i="1"/>
  <c r="BZ443" i="1"/>
  <c r="BZ442" i="1"/>
  <c r="BZ441" i="1"/>
  <c r="BZ440" i="1"/>
  <c r="BZ439" i="1"/>
  <c r="BZ438" i="1"/>
  <c r="BZ437" i="1"/>
  <c r="BZ436" i="1"/>
  <c r="BZ435" i="1"/>
  <c r="BZ434" i="1"/>
  <c r="BZ433" i="1"/>
  <c r="BZ432" i="1"/>
  <c r="BZ431" i="1"/>
  <c r="BZ430" i="1"/>
  <c r="BZ429" i="1"/>
  <c r="BZ428" i="1"/>
  <c r="BZ427" i="1"/>
  <c r="BZ426" i="1"/>
  <c r="BZ425" i="1"/>
  <c r="BZ424" i="1"/>
  <c r="BZ423" i="1"/>
  <c r="BZ422" i="1"/>
  <c r="BZ421" i="1"/>
  <c r="BZ420" i="1"/>
  <c r="BZ419" i="1"/>
  <c r="BZ418" i="1"/>
  <c r="BZ417" i="1"/>
  <c r="BZ416" i="1"/>
  <c r="BZ415" i="1"/>
  <c r="BZ414" i="1"/>
  <c r="BZ413" i="1"/>
  <c r="BZ412" i="1"/>
  <c r="BZ411" i="1"/>
  <c r="BZ410" i="1"/>
  <c r="BZ409" i="1"/>
  <c r="BZ408" i="1"/>
  <c r="BZ407" i="1"/>
  <c r="BZ406" i="1"/>
  <c r="BZ405" i="1"/>
  <c r="BZ404" i="1"/>
  <c r="BZ403" i="1"/>
  <c r="BZ402" i="1"/>
  <c r="BZ401" i="1"/>
  <c r="BZ400" i="1"/>
  <c r="BZ399" i="1"/>
  <c r="BZ398" i="1"/>
  <c r="BZ397" i="1"/>
  <c r="BZ396" i="1"/>
  <c r="BZ395" i="1"/>
  <c r="BZ394" i="1"/>
  <c r="BZ393" i="1"/>
  <c r="BZ392" i="1"/>
  <c r="BZ391" i="1"/>
  <c r="BZ390" i="1"/>
  <c r="BZ389" i="1"/>
  <c r="BZ388" i="1"/>
  <c r="BZ387" i="1"/>
  <c r="BZ386" i="1"/>
  <c r="BZ385" i="1"/>
  <c r="BZ384" i="1"/>
  <c r="BZ383" i="1"/>
  <c r="BZ382" i="1"/>
  <c r="BZ381" i="1"/>
  <c r="BZ380" i="1"/>
  <c r="BZ379" i="1"/>
  <c r="BZ378" i="1"/>
  <c r="BZ377" i="1"/>
  <c r="BZ376" i="1"/>
  <c r="BZ375" i="1"/>
  <c r="BZ374" i="1"/>
  <c r="BZ373" i="1"/>
  <c r="BZ372" i="1"/>
  <c r="BZ371" i="1"/>
  <c r="BZ370" i="1"/>
  <c r="BZ369" i="1"/>
  <c r="BZ368" i="1"/>
  <c r="BZ367" i="1"/>
  <c r="BZ366" i="1"/>
  <c r="BZ365" i="1"/>
  <c r="BZ364" i="1"/>
  <c r="BZ363" i="1"/>
  <c r="BZ362" i="1"/>
  <c r="BZ361" i="1"/>
  <c r="BZ360" i="1"/>
  <c r="BZ359" i="1"/>
  <c r="BZ358" i="1"/>
  <c r="BZ357" i="1"/>
  <c r="BZ356" i="1"/>
  <c r="BZ355" i="1"/>
  <c r="BZ354" i="1"/>
  <c r="BZ353" i="1"/>
  <c r="BZ352" i="1"/>
  <c r="BZ351" i="1"/>
  <c r="BZ350" i="1"/>
  <c r="BZ349" i="1"/>
  <c r="BZ348" i="1"/>
  <c r="BZ347" i="1"/>
  <c r="BZ346" i="1"/>
  <c r="BZ345" i="1"/>
  <c r="BZ344" i="1"/>
  <c r="BZ343" i="1"/>
  <c r="BZ342" i="1"/>
  <c r="BZ341" i="1"/>
  <c r="BZ340" i="1"/>
  <c r="BZ339" i="1"/>
  <c r="BZ338" i="1"/>
  <c r="BZ337" i="1"/>
  <c r="BZ336" i="1"/>
  <c r="BZ335" i="1"/>
  <c r="BZ334" i="1"/>
  <c r="BZ333" i="1"/>
  <c r="BZ332" i="1"/>
  <c r="BZ331" i="1"/>
  <c r="BZ330" i="1"/>
  <c r="BZ329" i="1"/>
  <c r="BZ328" i="1"/>
  <c r="BZ327" i="1"/>
  <c r="BZ326" i="1"/>
  <c r="BZ325" i="1"/>
  <c r="BZ324" i="1"/>
  <c r="BZ323" i="1"/>
  <c r="BZ322" i="1"/>
  <c r="BZ321" i="1"/>
  <c r="BZ320" i="1"/>
  <c r="BZ319" i="1"/>
  <c r="BZ318" i="1"/>
  <c r="BZ317" i="1"/>
  <c r="BZ316" i="1"/>
  <c r="BZ315" i="1"/>
  <c r="BZ314" i="1"/>
  <c r="BZ313" i="1"/>
  <c r="BZ312" i="1"/>
  <c r="BZ311" i="1"/>
  <c r="BZ310" i="1"/>
  <c r="BZ309" i="1"/>
  <c r="BZ308" i="1"/>
  <c r="BZ307" i="1"/>
  <c r="BZ306" i="1"/>
  <c r="BZ305" i="1"/>
  <c r="BZ304" i="1"/>
  <c r="BZ303" i="1"/>
  <c r="BZ302" i="1"/>
  <c r="BZ301" i="1"/>
  <c r="BZ300" i="1"/>
  <c r="BZ299" i="1"/>
  <c r="BZ298" i="1"/>
  <c r="BZ297" i="1"/>
  <c r="BZ296" i="1"/>
  <c r="BZ295" i="1"/>
  <c r="BZ294" i="1"/>
  <c r="BZ293" i="1"/>
  <c r="BZ292" i="1"/>
  <c r="BZ291" i="1"/>
  <c r="BZ290" i="1"/>
  <c r="BZ289" i="1"/>
  <c r="BZ288" i="1"/>
  <c r="BZ287" i="1"/>
  <c r="BZ286" i="1"/>
  <c r="BZ285" i="1"/>
  <c r="BZ284" i="1"/>
  <c r="BZ283" i="1"/>
  <c r="BZ282" i="1"/>
  <c r="BZ281" i="1"/>
  <c r="BZ280" i="1"/>
  <c r="BZ279" i="1"/>
  <c r="BZ278" i="1"/>
  <c r="BZ277" i="1"/>
  <c r="BZ276" i="1"/>
  <c r="BZ275" i="1"/>
  <c r="BZ274" i="1"/>
  <c r="BZ273" i="1"/>
  <c r="BZ272" i="1"/>
  <c r="BZ271" i="1"/>
  <c r="BZ270" i="1"/>
  <c r="BZ269" i="1"/>
  <c r="BZ268" i="1"/>
  <c r="BZ267" i="1"/>
  <c r="BZ266" i="1"/>
  <c r="BZ265" i="1"/>
  <c r="BZ264" i="1"/>
  <c r="BZ263" i="1"/>
  <c r="BZ262" i="1"/>
  <c r="BZ261" i="1"/>
  <c r="BZ260" i="1"/>
  <c r="BZ259" i="1"/>
  <c r="BZ258" i="1"/>
  <c r="BZ257" i="1"/>
  <c r="BZ256" i="1"/>
  <c r="BZ255" i="1"/>
  <c r="BZ254" i="1"/>
  <c r="BZ253" i="1"/>
  <c r="BZ252" i="1"/>
  <c r="BZ251" i="1"/>
  <c r="BZ250" i="1"/>
  <c r="BZ249" i="1"/>
  <c r="BZ248" i="1"/>
  <c r="BZ247" i="1"/>
  <c r="BZ246" i="1"/>
  <c r="BZ245" i="1"/>
  <c r="BZ244" i="1"/>
  <c r="BZ243" i="1"/>
  <c r="BZ242" i="1"/>
  <c r="BZ241" i="1"/>
  <c r="BZ240" i="1"/>
  <c r="BZ239" i="1"/>
  <c r="BZ238" i="1"/>
  <c r="BZ237" i="1"/>
  <c r="BZ236" i="1"/>
  <c r="BZ235" i="1"/>
  <c r="BZ234" i="1"/>
  <c r="BZ233" i="1"/>
  <c r="BZ232" i="1"/>
  <c r="BZ231" i="1"/>
  <c r="BZ230" i="1"/>
  <c r="BZ229" i="1"/>
  <c r="BZ228" i="1"/>
  <c r="BZ227" i="1"/>
  <c r="BZ226" i="1"/>
  <c r="BZ225" i="1"/>
  <c r="BZ224" i="1"/>
  <c r="BZ223" i="1"/>
  <c r="BZ222" i="1"/>
  <c r="BZ221" i="1"/>
  <c r="BZ220" i="1"/>
  <c r="BZ219" i="1"/>
  <c r="BZ218" i="1"/>
  <c r="BZ217" i="1"/>
  <c r="BZ216" i="1"/>
  <c r="BZ215" i="1"/>
  <c r="BZ214" i="1"/>
  <c r="BZ213" i="1"/>
  <c r="BZ212" i="1"/>
  <c r="BZ211" i="1"/>
  <c r="BZ210" i="1"/>
  <c r="BZ209" i="1"/>
  <c r="BZ208" i="1"/>
  <c r="BZ207" i="1"/>
  <c r="BZ206" i="1"/>
  <c r="BZ205" i="1"/>
  <c r="BZ204" i="1"/>
  <c r="BZ203" i="1"/>
  <c r="BZ202" i="1"/>
  <c r="BZ201" i="1"/>
  <c r="BZ200" i="1"/>
  <c r="BZ199" i="1"/>
  <c r="BZ198" i="1"/>
  <c r="BZ197" i="1"/>
  <c r="BZ196" i="1"/>
  <c r="BZ195" i="1"/>
  <c r="BZ194" i="1"/>
  <c r="BZ193" i="1"/>
  <c r="BZ192" i="1"/>
  <c r="BZ191" i="1"/>
  <c r="BZ190" i="1"/>
  <c r="BZ189" i="1"/>
  <c r="BZ188" i="1"/>
  <c r="BZ187" i="1"/>
  <c r="BZ186" i="1"/>
  <c r="BZ185" i="1"/>
  <c r="BZ184" i="1"/>
  <c r="BZ183" i="1"/>
  <c r="BZ182" i="1"/>
  <c r="BZ181" i="1"/>
  <c r="BZ180" i="1"/>
  <c r="BZ179" i="1"/>
  <c r="BZ178" i="1"/>
  <c r="BZ177" i="1"/>
  <c r="BZ176" i="1"/>
  <c r="BZ175" i="1"/>
  <c r="BZ174" i="1"/>
  <c r="BZ173" i="1"/>
  <c r="BZ172" i="1"/>
  <c r="BZ171" i="1"/>
  <c r="BZ170" i="1"/>
  <c r="BZ169" i="1"/>
  <c r="BZ168" i="1"/>
  <c r="BZ167" i="1"/>
  <c r="BZ166" i="1"/>
  <c r="BZ165" i="1"/>
  <c r="BZ164" i="1"/>
  <c r="BZ163" i="1"/>
  <c r="BZ162" i="1"/>
  <c r="BZ161" i="1"/>
  <c r="BZ160" i="1"/>
  <c r="BZ159" i="1"/>
  <c r="BZ158" i="1"/>
  <c r="BZ157" i="1"/>
  <c r="BZ156" i="1"/>
  <c r="BZ155" i="1"/>
  <c r="BZ154" i="1"/>
  <c r="BZ153" i="1"/>
  <c r="BZ152" i="1"/>
  <c r="BZ151" i="1"/>
  <c r="BZ150" i="1"/>
  <c r="BZ149" i="1"/>
  <c r="BZ148" i="1"/>
  <c r="BZ147" i="1"/>
  <c r="BZ146" i="1"/>
  <c r="BZ145" i="1"/>
  <c r="BZ144" i="1"/>
  <c r="BZ143" i="1"/>
  <c r="BZ142" i="1"/>
  <c r="BZ141" i="1"/>
  <c r="BZ140" i="1"/>
  <c r="BZ139" i="1"/>
  <c r="BZ138" i="1"/>
  <c r="BZ137" i="1"/>
  <c r="BZ136" i="1"/>
  <c r="BZ135" i="1"/>
  <c r="BZ134" i="1"/>
  <c r="BZ133" i="1"/>
  <c r="BZ132" i="1"/>
  <c r="BZ131" i="1"/>
  <c r="BZ130" i="1"/>
  <c r="BZ129" i="1"/>
  <c r="BZ128" i="1"/>
  <c r="BZ127" i="1"/>
  <c r="BZ126" i="1"/>
  <c r="BZ125" i="1"/>
  <c r="BZ124" i="1"/>
  <c r="BZ123" i="1"/>
  <c r="BZ122" i="1"/>
  <c r="BZ121" i="1"/>
  <c r="BZ120" i="1"/>
  <c r="BZ119" i="1"/>
  <c r="BZ118" i="1"/>
  <c r="BZ117" i="1"/>
  <c r="BZ116" i="1"/>
  <c r="BZ115" i="1"/>
  <c r="BZ114" i="1"/>
  <c r="BZ113" i="1"/>
  <c r="BZ112" i="1"/>
  <c r="BZ111" i="1"/>
  <c r="BZ110" i="1"/>
  <c r="BZ109" i="1"/>
  <c r="BZ108" i="1"/>
  <c r="BZ107" i="1"/>
  <c r="BZ106" i="1"/>
  <c r="BZ105" i="1"/>
  <c r="BZ104" i="1"/>
  <c r="BZ103" i="1"/>
  <c r="BZ102" i="1"/>
  <c r="BZ101" i="1"/>
  <c r="BZ100" i="1"/>
  <c r="BZ99" i="1"/>
  <c r="BZ98" i="1"/>
  <c r="BZ97" i="1"/>
  <c r="BZ96" i="1"/>
  <c r="BZ95" i="1"/>
  <c r="BZ94" i="1"/>
  <c r="BZ93" i="1"/>
  <c r="BZ92" i="1"/>
  <c r="BZ91" i="1"/>
  <c r="BZ90" i="1"/>
  <c r="BZ89" i="1"/>
  <c r="BZ88" i="1"/>
  <c r="BZ87" i="1"/>
  <c r="BZ86" i="1"/>
  <c r="BZ85" i="1"/>
  <c r="BZ84" i="1"/>
  <c r="BZ83" i="1"/>
  <c r="BZ82" i="1"/>
  <c r="BZ81" i="1"/>
  <c r="BZ80" i="1"/>
  <c r="BZ79" i="1"/>
  <c r="BZ78" i="1"/>
  <c r="BZ77" i="1"/>
  <c r="BZ76" i="1"/>
  <c r="BZ75" i="1"/>
  <c r="BZ74" i="1"/>
  <c r="BZ73" i="1"/>
  <c r="BZ72" i="1"/>
  <c r="BZ71" i="1"/>
  <c r="BZ70" i="1"/>
  <c r="BZ69" i="1"/>
  <c r="BZ68" i="1"/>
  <c r="BZ67" i="1"/>
  <c r="BZ66" i="1"/>
  <c r="BZ65" i="1"/>
  <c r="BZ64" i="1"/>
  <c r="BZ63" i="1"/>
  <c r="BZ62" i="1"/>
  <c r="BZ61" i="1"/>
  <c r="BZ60" i="1"/>
  <c r="BZ59" i="1"/>
  <c r="BZ58" i="1"/>
  <c r="BZ57" i="1"/>
  <c r="BZ56" i="1"/>
  <c r="BZ55" i="1"/>
  <c r="BZ54" i="1"/>
  <c r="BZ53" i="1"/>
  <c r="BZ52" i="1"/>
  <c r="BZ51" i="1"/>
  <c r="BZ50" i="1"/>
  <c r="BZ49" i="1"/>
  <c r="BZ48" i="1"/>
  <c r="BZ47" i="1"/>
  <c r="BZ46" i="1"/>
  <c r="BZ45" i="1"/>
  <c r="BZ44" i="1"/>
  <c r="BZ43" i="1"/>
  <c r="BZ42" i="1"/>
  <c r="BZ41" i="1"/>
  <c r="BZ40" i="1"/>
  <c r="BZ39" i="1"/>
  <c r="BZ38" i="1"/>
  <c r="BZ37" i="1"/>
  <c r="BZ36" i="1"/>
  <c r="BZ35" i="1"/>
  <c r="BZ34" i="1"/>
  <c r="BZ33" i="1"/>
  <c r="BZ32" i="1"/>
  <c r="BZ31" i="1"/>
  <c r="BZ30" i="1"/>
  <c r="BZ29" i="1"/>
  <c r="BZ28" i="1"/>
  <c r="BZ27" i="1"/>
  <c r="BZ26" i="1"/>
  <c r="BZ25" i="1"/>
  <c r="BZ24" i="1"/>
  <c r="BZ23" i="1"/>
  <c r="BZ22" i="1"/>
  <c r="BZ21" i="1"/>
  <c r="BZ20" i="1"/>
  <c r="BZ19" i="1"/>
  <c r="BZ18" i="1"/>
  <c r="BZ17" i="1"/>
  <c r="BZ16" i="1"/>
  <c r="BZ15" i="1"/>
  <c r="BZ14" i="1"/>
  <c r="BZ13" i="1"/>
  <c r="BZ12" i="1"/>
  <c r="BZ11" i="1"/>
  <c r="BZ10" i="1"/>
  <c r="BZ9" i="1"/>
  <c r="BZ8" i="1"/>
  <c r="BZ7" i="1"/>
  <c r="BZ6" i="1"/>
  <c r="BZ5" i="1"/>
  <c r="BZ4" i="1"/>
  <c r="BX6" i="1"/>
  <c r="CF6" i="1" s="1"/>
  <c r="BX7" i="1"/>
  <c r="BX8" i="1"/>
  <c r="CF8" i="1" s="1"/>
  <c r="BX9" i="1"/>
  <c r="CF9" i="1" s="1"/>
  <c r="BX11" i="1"/>
  <c r="CF11" i="1" s="1"/>
  <c r="BX12" i="1"/>
  <c r="CF12" i="1" s="1"/>
  <c r="BX13" i="1"/>
  <c r="CF13" i="1" s="1"/>
  <c r="BX14" i="1"/>
  <c r="CF14" i="1" s="1"/>
  <c r="BX15" i="1"/>
  <c r="CF15" i="1" s="1"/>
  <c r="BX16" i="1"/>
  <c r="CF16" i="1" s="1"/>
  <c r="BX17" i="1"/>
  <c r="CF17" i="1" s="1"/>
  <c r="BX18" i="1"/>
  <c r="CF18" i="1" s="1"/>
  <c r="BX19" i="1"/>
  <c r="CF19" i="1" s="1"/>
  <c r="BX20" i="1"/>
  <c r="CF20" i="1" s="1"/>
  <c r="BX21" i="1"/>
  <c r="BX22" i="1"/>
  <c r="CF22" i="1" s="1"/>
  <c r="BX23" i="1"/>
  <c r="CF23" i="1" s="1"/>
  <c r="BX24" i="1"/>
  <c r="CF24" i="1" s="1"/>
  <c r="BX25" i="1"/>
  <c r="CF25" i="1" s="1"/>
  <c r="BX26" i="1"/>
  <c r="BX27" i="1"/>
  <c r="CF27" i="1" s="1"/>
  <c r="BX28" i="1"/>
  <c r="CF28" i="1" s="1"/>
  <c r="BX29" i="1"/>
  <c r="CF29" i="1" s="1"/>
  <c r="BX30" i="1"/>
  <c r="CF30" i="1" s="1"/>
  <c r="BX31" i="1"/>
  <c r="CF31" i="1" s="1"/>
  <c r="BX32" i="1"/>
  <c r="BX33" i="1"/>
  <c r="BX34" i="1"/>
  <c r="BX35" i="1"/>
  <c r="CF35" i="1" s="1"/>
  <c r="BX36" i="1"/>
  <c r="CF36" i="1" s="1"/>
  <c r="BX37" i="1"/>
  <c r="CF37" i="1" s="1"/>
  <c r="BX38" i="1"/>
  <c r="CF38" i="1" s="1"/>
  <c r="BX39" i="1"/>
  <c r="CF39" i="1" s="1"/>
  <c r="BX40" i="1"/>
  <c r="CF40" i="1" s="1"/>
  <c r="BX41" i="1"/>
  <c r="CF41" i="1" s="1"/>
  <c r="BX42" i="1"/>
  <c r="CF42" i="1" s="1"/>
  <c r="BX43" i="1"/>
  <c r="BX44" i="1"/>
  <c r="BX45" i="1"/>
  <c r="CF45" i="1" s="1"/>
  <c r="BX46" i="1"/>
  <c r="CF46" i="1" s="1"/>
  <c r="BX47" i="1"/>
  <c r="CF47" i="1" s="1"/>
  <c r="BX48" i="1"/>
  <c r="CF48" i="1" s="1"/>
  <c r="BX49" i="1"/>
  <c r="CF49" i="1" s="1"/>
  <c r="BX50" i="1"/>
  <c r="CF50" i="1" s="1"/>
  <c r="BX51" i="1"/>
  <c r="CF51" i="1" s="1"/>
  <c r="BX52" i="1"/>
  <c r="CF52" i="1" s="1"/>
  <c r="BX53" i="1"/>
  <c r="CF53" i="1" s="1"/>
  <c r="BX54" i="1"/>
  <c r="BX55" i="1"/>
  <c r="CF55" i="1" s="1"/>
  <c r="BX56" i="1"/>
  <c r="BX57" i="1"/>
  <c r="BX58" i="1"/>
  <c r="CF58" i="1" s="1"/>
  <c r="BX59" i="1"/>
  <c r="CF59" i="1" s="1"/>
  <c r="BX60" i="1"/>
  <c r="CF60" i="1" s="1"/>
  <c r="BX61" i="1"/>
  <c r="BX62" i="1"/>
  <c r="BX63" i="1"/>
  <c r="CF63" i="1" s="1"/>
  <c r="BX64" i="1"/>
  <c r="CF64" i="1" s="1"/>
  <c r="BX65" i="1"/>
  <c r="CF65" i="1" s="1"/>
  <c r="BX66" i="1"/>
  <c r="CF66" i="1" s="1"/>
  <c r="BX67" i="1"/>
  <c r="BX68" i="1"/>
  <c r="BX69" i="1"/>
  <c r="CF69" i="1" s="1"/>
  <c r="BX70" i="1"/>
  <c r="CF70" i="1" s="1"/>
  <c r="BX71" i="1"/>
  <c r="BX72" i="1"/>
  <c r="BX73" i="1"/>
  <c r="BX74" i="1"/>
  <c r="CF74" i="1" s="1"/>
  <c r="BX75" i="1"/>
  <c r="BX76" i="1"/>
  <c r="CF76" i="1" s="1"/>
  <c r="BX77" i="1"/>
  <c r="CF77" i="1" s="1"/>
  <c r="BX78" i="1"/>
  <c r="BX79" i="1"/>
  <c r="CF79" i="1" s="1"/>
  <c r="BX80" i="1"/>
  <c r="CF80" i="1" s="1"/>
  <c r="BX81" i="1"/>
  <c r="CF81" i="1" s="1"/>
  <c r="BX82" i="1"/>
  <c r="CF82" i="1" s="1"/>
  <c r="BX83" i="1"/>
  <c r="CF83" i="1" s="1"/>
  <c r="BX84" i="1"/>
  <c r="BX85" i="1"/>
  <c r="CF85" i="1" s="1"/>
  <c r="BX86" i="1"/>
  <c r="CF86" i="1" s="1"/>
  <c r="BX87" i="1"/>
  <c r="BX88" i="1"/>
  <c r="CF88" i="1" s="1"/>
  <c r="BX89" i="1"/>
  <c r="CF89" i="1" s="1"/>
  <c r="BX90" i="1"/>
  <c r="CF90" i="1" s="1"/>
  <c r="BX91" i="1"/>
  <c r="BX92" i="1"/>
  <c r="CF92" i="1" s="1"/>
  <c r="BX93" i="1"/>
  <c r="CF93" i="1" s="1"/>
  <c r="BX94" i="1"/>
  <c r="CF94" i="1" s="1"/>
  <c r="BX95" i="1"/>
  <c r="CF95" i="1" s="1"/>
  <c r="BX96" i="1"/>
  <c r="CF96" i="1" s="1"/>
  <c r="BX97" i="1"/>
  <c r="CF97" i="1" s="1"/>
  <c r="BX98" i="1"/>
  <c r="CF98" i="1" s="1"/>
  <c r="BX99" i="1"/>
  <c r="CF99" i="1" s="1"/>
  <c r="BX100" i="1"/>
  <c r="CF100" i="1" s="1"/>
  <c r="BX101" i="1"/>
  <c r="BX102" i="1"/>
  <c r="CF102" i="1" s="1"/>
  <c r="BX103" i="1"/>
  <c r="CF103" i="1" s="1"/>
  <c r="BX104" i="1"/>
  <c r="CF104" i="1" s="1"/>
  <c r="BX105" i="1"/>
  <c r="CF105" i="1" s="1"/>
  <c r="BX106" i="1"/>
  <c r="CF106" i="1" s="1"/>
  <c r="BX107" i="1"/>
  <c r="CF107" i="1" s="1"/>
  <c r="BX108" i="1"/>
  <c r="CF108" i="1" s="1"/>
  <c r="BX109" i="1"/>
  <c r="CF109" i="1" s="1"/>
  <c r="BX110" i="1"/>
  <c r="BX111" i="1"/>
  <c r="CF111" i="1" s="1"/>
  <c r="BX112" i="1"/>
  <c r="CF112" i="1" s="1"/>
  <c r="BX113" i="1"/>
  <c r="CF113" i="1" s="1"/>
  <c r="BX114" i="1"/>
  <c r="BX115" i="1"/>
  <c r="BX116" i="1"/>
  <c r="BX117" i="1"/>
  <c r="CF117" i="1" s="1"/>
  <c r="BX118" i="1"/>
  <c r="CF118" i="1" s="1"/>
  <c r="BX119" i="1"/>
  <c r="BX120" i="1"/>
  <c r="CF120" i="1" s="1"/>
  <c r="BX121" i="1"/>
  <c r="BX122" i="1"/>
  <c r="BX123" i="1"/>
  <c r="CF123" i="1" s="1"/>
  <c r="BX124" i="1"/>
  <c r="CF124" i="1" s="1"/>
  <c r="BX125" i="1"/>
  <c r="BX126" i="1"/>
  <c r="BX127" i="1"/>
  <c r="BX128" i="1"/>
  <c r="CF128" i="1" s="1"/>
  <c r="BX129" i="1"/>
  <c r="BX130" i="1"/>
  <c r="BX131" i="1"/>
  <c r="BX132" i="1"/>
  <c r="BX133" i="1"/>
  <c r="CF133" i="1" s="1"/>
  <c r="BX134" i="1"/>
  <c r="CF134" i="1" s="1"/>
  <c r="BX135" i="1"/>
  <c r="CF135" i="1" s="1"/>
  <c r="BX136" i="1"/>
  <c r="CF136" i="1" s="1"/>
  <c r="BX137" i="1"/>
  <c r="CF137" i="1" s="1"/>
  <c r="BX138" i="1"/>
  <c r="CF138" i="1" s="1"/>
  <c r="BX139" i="1"/>
  <c r="BX140" i="1"/>
  <c r="CF140" i="1" s="1"/>
  <c r="BX141" i="1"/>
  <c r="BX142" i="1"/>
  <c r="CF142" i="1" s="1"/>
  <c r="BX143" i="1"/>
  <c r="CF143" i="1" s="1"/>
  <c r="BX144" i="1"/>
  <c r="CF144" i="1" s="1"/>
  <c r="BX145" i="1"/>
  <c r="CF145" i="1" s="1"/>
  <c r="BX146" i="1"/>
  <c r="BX147" i="1"/>
  <c r="CF147" i="1" s="1"/>
  <c r="BX148" i="1"/>
  <c r="CF148" i="1" s="1"/>
  <c r="BX149" i="1"/>
  <c r="BX150" i="1"/>
  <c r="BX151" i="1"/>
  <c r="CF151" i="1" s="1"/>
  <c r="BX152" i="1"/>
  <c r="BX153" i="1"/>
  <c r="CF153" i="1" s="1"/>
  <c r="BX154" i="1"/>
  <c r="CF154" i="1" s="1"/>
  <c r="BX155" i="1"/>
  <c r="BX156" i="1"/>
  <c r="BX157" i="1"/>
  <c r="CF157" i="1" s="1"/>
  <c r="BX158" i="1"/>
  <c r="BX159" i="1"/>
  <c r="CF159" i="1" s="1"/>
  <c r="BX160" i="1"/>
  <c r="CF160" i="1" s="1"/>
  <c r="BX161" i="1"/>
  <c r="CF161" i="1" s="1"/>
  <c r="BX162" i="1"/>
  <c r="BX163" i="1"/>
  <c r="CF163" i="1" s="1"/>
  <c r="BX164" i="1"/>
  <c r="BX165" i="1"/>
  <c r="CF165" i="1" s="1"/>
  <c r="BX166" i="1"/>
  <c r="BX167" i="1"/>
  <c r="CF167" i="1" s="1"/>
  <c r="BX168" i="1"/>
  <c r="CF168" i="1" s="1"/>
  <c r="BX169" i="1"/>
  <c r="BX170" i="1"/>
  <c r="CF170" i="1" s="1"/>
  <c r="BX171" i="1"/>
  <c r="CF171" i="1" s="1"/>
  <c r="BX172" i="1"/>
  <c r="BX173" i="1"/>
  <c r="BX174" i="1"/>
  <c r="BX175" i="1"/>
  <c r="CF175" i="1" s="1"/>
  <c r="BX176" i="1"/>
  <c r="BX177" i="1"/>
  <c r="CF177" i="1" s="1"/>
  <c r="BX178" i="1"/>
  <c r="CF178" i="1" s="1"/>
  <c r="BX179" i="1"/>
  <c r="CF179" i="1" s="1"/>
  <c r="BX180" i="1"/>
  <c r="BX181" i="1"/>
  <c r="CF181" i="1" s="1"/>
  <c r="BX182" i="1"/>
  <c r="CF182" i="1" s="1"/>
  <c r="BX183" i="1"/>
  <c r="BX184" i="1"/>
  <c r="CF184" i="1" s="1"/>
  <c r="BX185" i="1"/>
  <c r="BX186" i="1"/>
  <c r="CF186" i="1" s="1"/>
  <c r="BX187" i="1"/>
  <c r="BX188" i="1"/>
  <c r="BX189" i="1"/>
  <c r="BX190" i="1"/>
  <c r="CF190" i="1" s="1"/>
  <c r="BX191" i="1"/>
  <c r="BX192" i="1"/>
  <c r="CF192" i="1" s="1"/>
  <c r="BX193" i="1"/>
  <c r="CF193" i="1" s="1"/>
  <c r="BX194" i="1"/>
  <c r="CF194" i="1" s="1"/>
  <c r="BX195" i="1"/>
  <c r="BX196" i="1"/>
  <c r="CF196" i="1" s="1"/>
  <c r="BX197" i="1"/>
  <c r="CF197" i="1" s="1"/>
  <c r="BX198" i="1"/>
  <c r="CF198" i="1" s="1"/>
  <c r="BX199" i="1"/>
  <c r="BX200" i="1"/>
  <c r="BX201" i="1"/>
  <c r="CF201" i="1" s="1"/>
  <c r="BX202" i="1"/>
  <c r="CF202" i="1" s="1"/>
  <c r="BX203" i="1"/>
  <c r="CF203" i="1" s="1"/>
  <c r="BX204" i="1"/>
  <c r="CF204" i="1" s="1"/>
  <c r="BX205" i="1"/>
  <c r="BX206" i="1"/>
  <c r="BX207" i="1"/>
  <c r="CF207" i="1" s="1"/>
  <c r="BX208" i="1"/>
  <c r="CF208" i="1" s="1"/>
  <c r="BX209" i="1"/>
  <c r="BX210" i="1"/>
  <c r="BX211" i="1"/>
  <c r="BX212" i="1"/>
  <c r="CF212" i="1" s="1"/>
  <c r="BX213" i="1"/>
  <c r="CF213" i="1" s="1"/>
  <c r="BX214" i="1"/>
  <c r="CF214" i="1" s="1"/>
  <c r="BX215" i="1"/>
  <c r="BX216" i="1"/>
  <c r="BX217" i="1"/>
  <c r="BX218" i="1"/>
  <c r="BX219" i="1"/>
  <c r="CF219" i="1" s="1"/>
  <c r="BX220" i="1"/>
  <c r="CF220" i="1" s="1"/>
  <c r="BX221" i="1"/>
  <c r="BX222" i="1"/>
  <c r="CF222" i="1" s="1"/>
  <c r="BX223" i="1"/>
  <c r="CF223" i="1" s="1"/>
  <c r="BX224" i="1"/>
  <c r="CF224" i="1" s="1"/>
  <c r="BX225" i="1"/>
  <c r="BX226" i="1"/>
  <c r="BX227" i="1"/>
  <c r="CF227" i="1" s="1"/>
  <c r="BX228" i="1"/>
  <c r="BX229" i="1"/>
  <c r="CF229" i="1" s="1"/>
  <c r="BX230" i="1"/>
  <c r="CF230" i="1" s="1"/>
  <c r="BX231" i="1"/>
  <c r="BX232" i="1"/>
  <c r="BX233" i="1"/>
  <c r="BX234" i="1"/>
  <c r="CF234" i="1" s="1"/>
  <c r="BX235" i="1"/>
  <c r="BX236" i="1"/>
  <c r="CF236" i="1" s="1"/>
  <c r="BX237" i="1"/>
  <c r="CF237" i="1" s="1"/>
  <c r="BX238" i="1"/>
  <c r="BX239" i="1"/>
  <c r="BX240" i="1"/>
  <c r="CF240" i="1" s="1"/>
  <c r="BX241" i="1"/>
  <c r="BX242" i="1"/>
  <c r="CF242" i="1" s="1"/>
  <c r="BX243" i="1"/>
  <c r="CF243" i="1" s="1"/>
  <c r="BX244" i="1"/>
  <c r="CF244" i="1" s="1"/>
  <c r="BX245" i="1"/>
  <c r="BX246" i="1"/>
  <c r="CF246" i="1" s="1"/>
  <c r="BX247" i="1"/>
  <c r="BX248" i="1"/>
  <c r="BX249" i="1"/>
  <c r="BX250" i="1"/>
  <c r="CF250" i="1" s="1"/>
  <c r="BX251" i="1"/>
  <c r="CF251" i="1" s="1"/>
  <c r="BX252" i="1"/>
  <c r="CF252" i="1" s="1"/>
  <c r="BX253" i="1"/>
  <c r="CF253" i="1" s="1"/>
  <c r="BX254" i="1"/>
  <c r="BX255" i="1"/>
  <c r="CF255" i="1" s="1"/>
  <c r="BX256" i="1"/>
  <c r="BX257" i="1"/>
  <c r="BX258" i="1"/>
  <c r="CF258" i="1" s="1"/>
  <c r="BX259" i="1"/>
  <c r="CF259" i="1" s="1"/>
  <c r="BX260" i="1"/>
  <c r="CF260" i="1" s="1"/>
  <c r="BX261" i="1"/>
  <c r="CF261" i="1" s="1"/>
  <c r="BX262" i="1"/>
  <c r="CF262" i="1" s="1"/>
  <c r="BX263" i="1"/>
  <c r="CF263" i="1" s="1"/>
  <c r="BX264" i="1"/>
  <c r="CF264" i="1" s="1"/>
  <c r="BX265" i="1"/>
  <c r="BX266" i="1"/>
  <c r="BX267" i="1"/>
  <c r="CF267" i="1" s="1"/>
  <c r="BX268" i="1"/>
  <c r="CF268" i="1" s="1"/>
  <c r="BX269" i="1"/>
  <c r="CF269" i="1" s="1"/>
  <c r="BX270" i="1"/>
  <c r="BX271" i="1"/>
  <c r="BX272" i="1"/>
  <c r="CF272" i="1" s="1"/>
  <c r="BX273" i="1"/>
  <c r="BX274" i="1"/>
  <c r="CF274" i="1" s="1"/>
  <c r="BX275" i="1"/>
  <c r="CF275" i="1" s="1"/>
  <c r="BX276" i="1"/>
  <c r="BX277" i="1"/>
  <c r="BX278" i="1"/>
  <c r="BX279" i="1"/>
  <c r="BX280" i="1"/>
  <c r="CF280" i="1" s="1"/>
  <c r="BX281" i="1"/>
  <c r="BX282" i="1"/>
  <c r="CF282" i="1" s="1"/>
  <c r="BX283" i="1"/>
  <c r="BX284" i="1"/>
  <c r="BX285" i="1"/>
  <c r="CF285" i="1" s="1"/>
  <c r="BX286" i="1"/>
  <c r="BX287" i="1"/>
  <c r="CF287" i="1" s="1"/>
  <c r="BX288" i="1"/>
  <c r="CF288" i="1" s="1"/>
  <c r="BX289" i="1"/>
  <c r="BX290" i="1"/>
  <c r="CF290" i="1" s="1"/>
  <c r="BX291" i="1"/>
  <c r="CF291" i="1" s="1"/>
  <c r="BX292" i="1"/>
  <c r="BX293" i="1"/>
  <c r="CF293" i="1" s="1"/>
  <c r="BX294" i="1"/>
  <c r="BX295" i="1"/>
  <c r="BX296" i="1"/>
  <c r="CF296" i="1" s="1"/>
  <c r="BX297" i="1"/>
  <c r="BX298" i="1"/>
  <c r="CF298" i="1" s="1"/>
  <c r="BX299" i="1"/>
  <c r="BX300" i="1"/>
  <c r="BX301" i="1"/>
  <c r="CF301" i="1" s="1"/>
  <c r="BX302" i="1"/>
  <c r="CF302" i="1" s="1"/>
  <c r="BX303" i="1"/>
  <c r="BX304" i="1"/>
  <c r="CF304" i="1" s="1"/>
  <c r="BX305" i="1"/>
  <c r="CF305" i="1" s="1"/>
  <c r="BX306" i="1"/>
  <c r="BX307" i="1"/>
  <c r="BX308" i="1"/>
  <c r="BX309" i="1"/>
  <c r="CF309" i="1" s="1"/>
  <c r="BX310" i="1"/>
  <c r="CF310" i="1" s="1"/>
  <c r="BX311" i="1"/>
  <c r="BX312" i="1"/>
  <c r="BX313" i="1"/>
  <c r="CF313" i="1" s="1"/>
  <c r="BX314" i="1"/>
  <c r="BX315" i="1"/>
  <c r="CF315" i="1" s="1"/>
  <c r="BX316" i="1"/>
  <c r="BX317" i="1"/>
  <c r="BX318" i="1"/>
  <c r="BX319" i="1"/>
  <c r="CF319" i="1" s="1"/>
  <c r="BX320" i="1"/>
  <c r="CF320" i="1" s="1"/>
  <c r="BX321" i="1"/>
  <c r="CF321" i="1" s="1"/>
  <c r="BX322" i="1"/>
  <c r="CF322" i="1" s="1"/>
  <c r="BX323" i="1"/>
  <c r="BX324" i="1"/>
  <c r="CF324" i="1" s="1"/>
  <c r="BX325" i="1"/>
  <c r="BX326" i="1"/>
  <c r="CF326" i="1" s="1"/>
  <c r="BX327" i="1"/>
  <c r="CF327" i="1" s="1"/>
  <c r="BX328" i="1"/>
  <c r="CF328" i="1" s="1"/>
  <c r="BX329" i="1"/>
  <c r="CF329" i="1" s="1"/>
  <c r="BX330" i="1"/>
  <c r="BX331" i="1"/>
  <c r="CF331" i="1" s="1"/>
  <c r="BX332" i="1"/>
  <c r="CF332" i="1" s="1"/>
  <c r="BX333" i="1"/>
  <c r="BX334" i="1"/>
  <c r="CF334" i="1" s="1"/>
  <c r="BX335" i="1"/>
  <c r="CF335" i="1" s="1"/>
  <c r="BX336" i="1"/>
  <c r="CF336" i="1" s="1"/>
  <c r="BX337" i="1"/>
  <c r="BX338" i="1"/>
  <c r="CF338" i="1" s="1"/>
  <c r="BX339" i="1"/>
  <c r="BX340" i="1"/>
  <c r="BX341" i="1"/>
  <c r="BX342" i="1"/>
  <c r="BX343" i="1"/>
  <c r="BX344" i="1"/>
  <c r="CF344" i="1" s="1"/>
  <c r="BX345" i="1"/>
  <c r="BX346" i="1"/>
  <c r="BX347" i="1"/>
  <c r="BX348" i="1"/>
  <c r="BX349" i="1"/>
  <c r="BX350" i="1"/>
  <c r="BX351" i="1"/>
  <c r="CF351" i="1" s="1"/>
  <c r="BX352" i="1"/>
  <c r="BX353" i="1"/>
  <c r="CF353" i="1" s="1"/>
  <c r="BX354" i="1"/>
  <c r="BX355" i="1"/>
  <c r="BX356" i="1"/>
  <c r="BX357" i="1"/>
  <c r="BX358" i="1"/>
  <c r="CF358" i="1" s="1"/>
  <c r="BX359" i="1"/>
  <c r="BX360" i="1"/>
  <c r="CF360" i="1" s="1"/>
  <c r="BX361" i="1"/>
  <c r="BX362" i="1"/>
  <c r="BX363" i="1"/>
  <c r="CF363" i="1" s="1"/>
  <c r="BX364" i="1"/>
  <c r="CF364" i="1" s="1"/>
  <c r="BX365" i="1"/>
  <c r="BX366" i="1"/>
  <c r="CF366" i="1" s="1"/>
  <c r="BX367" i="1"/>
  <c r="BX368" i="1"/>
  <c r="BX369" i="1"/>
  <c r="BX370" i="1"/>
  <c r="BX371" i="1"/>
  <c r="CF371" i="1" s="1"/>
  <c r="BX372" i="1"/>
  <c r="BX373" i="1"/>
  <c r="CF373" i="1" s="1"/>
  <c r="BX374" i="1"/>
  <c r="BX375" i="1"/>
  <c r="CF375" i="1" s="1"/>
  <c r="BX376" i="1"/>
  <c r="BX377" i="1"/>
  <c r="CF377" i="1" s="1"/>
  <c r="BX378" i="1"/>
  <c r="CF378" i="1" s="1"/>
  <c r="BX379" i="1"/>
  <c r="CF379" i="1" s="1"/>
  <c r="BX380" i="1"/>
  <c r="BX381" i="1"/>
  <c r="BX382" i="1"/>
  <c r="BX383" i="1"/>
  <c r="CF383" i="1" s="1"/>
  <c r="BX384" i="1"/>
  <c r="CF384" i="1" s="1"/>
  <c r="BX385" i="1"/>
  <c r="BX386" i="1"/>
  <c r="CF386" i="1" s="1"/>
  <c r="BX387" i="1"/>
  <c r="CF387" i="1" s="1"/>
  <c r="BX388" i="1"/>
  <c r="BX389" i="1"/>
  <c r="CF389" i="1" s="1"/>
  <c r="BX390" i="1"/>
  <c r="CF390" i="1" s="1"/>
  <c r="BX391" i="1"/>
  <c r="CF391" i="1" s="1"/>
  <c r="BX392" i="1"/>
  <c r="BX393" i="1"/>
  <c r="BX394" i="1"/>
  <c r="CF394" i="1" s="1"/>
  <c r="BX395" i="1"/>
  <c r="CF395" i="1" s="1"/>
  <c r="BX396" i="1"/>
  <c r="CF396" i="1" s="1"/>
  <c r="BX397" i="1"/>
  <c r="BX398" i="1"/>
  <c r="BX399" i="1"/>
  <c r="BX400" i="1"/>
  <c r="BX401" i="1"/>
  <c r="BX402" i="1"/>
  <c r="BX403" i="1"/>
  <c r="BX404" i="1"/>
  <c r="CF404" i="1" s="1"/>
  <c r="BX405" i="1"/>
  <c r="BX406" i="1"/>
  <c r="BX407" i="1"/>
  <c r="CF407" i="1" s="1"/>
  <c r="BX408" i="1"/>
  <c r="CF408" i="1" s="1"/>
  <c r="BX409" i="1"/>
  <c r="BX410" i="1"/>
  <c r="CF410" i="1" s="1"/>
  <c r="BX411" i="1"/>
  <c r="BX412" i="1"/>
  <c r="CF412" i="1" s="1"/>
  <c r="BX413" i="1"/>
  <c r="CF413" i="1" s="1"/>
  <c r="BX414" i="1"/>
  <c r="BX415" i="1"/>
  <c r="BX416" i="1"/>
  <c r="BX417" i="1"/>
  <c r="CF417" i="1" s="1"/>
  <c r="BX418" i="1"/>
  <c r="BX419" i="1"/>
  <c r="BX420" i="1"/>
  <c r="CF420" i="1" s="1"/>
  <c r="BX421" i="1"/>
  <c r="BX422" i="1"/>
  <c r="BX423" i="1"/>
  <c r="CF423" i="1" s="1"/>
  <c r="BX424" i="1"/>
  <c r="BX425" i="1"/>
  <c r="BX426" i="1"/>
  <c r="BX427" i="1"/>
  <c r="CF427" i="1" s="1"/>
  <c r="BX428" i="1"/>
  <c r="CF428" i="1" s="1"/>
  <c r="BX429" i="1"/>
  <c r="BX430" i="1"/>
  <c r="CF430" i="1" s="1"/>
  <c r="BX431" i="1"/>
  <c r="CF431" i="1" s="1"/>
  <c r="BX432" i="1"/>
  <c r="CF432" i="1" s="1"/>
  <c r="BX433" i="1"/>
  <c r="CF433" i="1" s="1"/>
  <c r="BX434" i="1"/>
  <c r="CF434" i="1" s="1"/>
  <c r="BX435" i="1"/>
  <c r="BX436" i="1"/>
  <c r="BX437" i="1"/>
  <c r="CF437" i="1" s="1"/>
  <c r="BX438" i="1"/>
  <c r="CF438" i="1" s="1"/>
  <c r="BX439" i="1"/>
  <c r="BX440" i="1"/>
  <c r="CF440" i="1" s="1"/>
  <c r="BX441" i="1"/>
  <c r="CF441" i="1" s="1"/>
  <c r="BX442" i="1"/>
  <c r="CF442" i="1" s="1"/>
  <c r="BX443" i="1"/>
  <c r="CF443" i="1" s="1"/>
  <c r="BX444" i="1"/>
  <c r="BX445" i="1"/>
  <c r="CF445" i="1" s="1"/>
  <c r="BX446" i="1"/>
  <c r="CF446" i="1" s="1"/>
  <c r="BX447" i="1"/>
  <c r="CF447" i="1" s="1"/>
  <c r="BX448" i="1"/>
  <c r="CF448" i="1" s="1"/>
  <c r="BX449" i="1"/>
  <c r="BX450" i="1"/>
  <c r="BX451" i="1"/>
  <c r="CF451" i="1" s="1"/>
  <c r="BX452" i="1"/>
  <c r="CF452" i="1" s="1"/>
  <c r="BX453" i="1"/>
  <c r="BX454" i="1"/>
  <c r="CF454" i="1" s="1"/>
  <c r="BX455" i="1"/>
  <c r="BX456" i="1"/>
  <c r="CF456" i="1" s="1"/>
  <c r="BX457" i="1"/>
  <c r="CF457" i="1" s="1"/>
  <c r="BX458" i="1"/>
  <c r="CF458" i="1" s="1"/>
  <c r="BX459" i="1"/>
  <c r="CF459" i="1" s="1"/>
  <c r="BX460" i="1"/>
  <c r="BX461" i="1"/>
  <c r="CF461" i="1" s="1"/>
  <c r="BX462" i="1"/>
  <c r="BX463" i="1"/>
  <c r="BX464" i="1"/>
  <c r="BX465" i="1"/>
  <c r="CF465" i="1" s="1"/>
  <c r="BX466" i="1"/>
  <c r="CF466" i="1" s="1"/>
  <c r="BX467" i="1"/>
  <c r="CF467" i="1" s="1"/>
  <c r="BX468" i="1"/>
  <c r="CF468" i="1" s="1"/>
  <c r="BX469" i="1"/>
  <c r="CF469" i="1" s="1"/>
  <c r="BX470" i="1"/>
  <c r="BX471" i="1"/>
  <c r="CF471" i="1" s="1"/>
  <c r="BX472" i="1"/>
  <c r="BX473" i="1"/>
  <c r="CF473" i="1" s="1"/>
  <c r="BX474" i="1"/>
  <c r="BX475" i="1"/>
  <c r="BX476" i="1"/>
  <c r="CF476" i="1" s="1"/>
  <c r="BX477" i="1"/>
  <c r="CF477" i="1" s="1"/>
  <c r="BX478" i="1"/>
  <c r="BX479" i="1"/>
  <c r="CF479" i="1" s="1"/>
  <c r="BX480" i="1"/>
  <c r="BX481" i="1"/>
  <c r="CF481" i="1" s="1"/>
  <c r="BX482" i="1"/>
  <c r="CF482" i="1" s="1"/>
  <c r="BX483" i="1"/>
  <c r="CF483" i="1" s="1"/>
  <c r="BX484" i="1"/>
  <c r="CF484" i="1" s="1"/>
  <c r="BX485" i="1"/>
  <c r="CF485" i="1" s="1"/>
  <c r="BX486" i="1"/>
  <c r="CF486" i="1" s="1"/>
  <c r="BX487" i="1"/>
  <c r="BX488" i="1"/>
  <c r="CF488" i="1" s="1"/>
  <c r="BX489" i="1"/>
  <c r="CF489" i="1" s="1"/>
  <c r="BX490" i="1"/>
  <c r="CF490" i="1" s="1"/>
  <c r="BX491" i="1"/>
  <c r="CF491" i="1" s="1"/>
  <c r="BX492" i="1"/>
  <c r="BX493" i="1"/>
  <c r="BX494" i="1"/>
  <c r="BX495" i="1"/>
  <c r="CF495" i="1" s="1"/>
  <c r="BX496" i="1"/>
  <c r="CF496" i="1" s="1"/>
  <c r="BX497" i="1"/>
  <c r="CF497" i="1" s="1"/>
  <c r="BX498" i="1"/>
  <c r="CF498" i="1" s="1"/>
  <c r="BX499" i="1"/>
  <c r="BX500" i="1"/>
  <c r="CF500" i="1" s="1"/>
  <c r="BX501" i="1"/>
  <c r="CF501" i="1" s="1"/>
  <c r="BX502" i="1"/>
  <c r="BX503" i="1"/>
  <c r="BX4" i="1"/>
  <c r="CF4" i="1" s="1"/>
  <c r="G11" i="4" a="1"/>
  <c r="G11" i="4" s="1"/>
  <c r="G10" i="4" a="1"/>
  <c r="G10" i="4" s="1"/>
  <c r="G9" i="4" a="1"/>
  <c r="G9" i="4" s="1"/>
  <c r="G8" i="4" a="1"/>
  <c r="G8" i="4" s="1"/>
  <c r="G7" i="4" a="1"/>
  <c r="G7" i="4" s="1"/>
  <c r="G6" i="4" a="1"/>
  <c r="G6" i="4" s="1"/>
  <c r="F11" i="4" a="1"/>
  <c r="F11" i="4" s="1"/>
  <c r="F10" i="4" a="1"/>
  <c r="F10" i="4" s="1"/>
  <c r="F9" i="4" a="1"/>
  <c r="F9" i="4" s="1"/>
  <c r="F8" i="4" a="1"/>
  <c r="F8" i="4" s="1"/>
  <c r="F7" i="4" a="1"/>
  <c r="F7" i="4" s="1"/>
  <c r="F6" i="4" a="1"/>
  <c r="F6" i="4" s="1"/>
  <c r="E11" i="4" a="1"/>
  <c r="E11" i="4" s="1"/>
  <c r="E10" i="4" a="1"/>
  <c r="E10" i="4" s="1"/>
  <c r="E9" i="4" a="1"/>
  <c r="E9" i="4" s="1"/>
  <c r="E8" i="4" a="1"/>
  <c r="E8" i="4" s="1"/>
  <c r="E7" i="4" a="1"/>
  <c r="E7" i="4" s="1"/>
  <c r="E6" i="4" a="1"/>
  <c r="E6" i="4" s="1"/>
  <c r="D8" i="4" a="1"/>
  <c r="D8" i="4" s="1"/>
  <c r="D7" i="4" a="1"/>
  <c r="D7" i="4" s="1"/>
  <c r="C12" i="4" a="1"/>
  <c r="C12" i="4" s="1"/>
  <c r="C11" i="4" a="1"/>
  <c r="C11" i="4" s="1"/>
  <c r="C10" i="4" a="1"/>
  <c r="C10" i="4" s="1"/>
  <c r="C9" i="4" a="1"/>
  <c r="C9" i="4" s="1"/>
  <c r="C8" i="4" a="1"/>
  <c r="C8" i="4" s="1"/>
  <c r="C7" i="4" a="1"/>
  <c r="C7" i="4" s="1"/>
  <c r="C6" i="4" a="1"/>
  <c r="C6" i="4" s="1"/>
  <c r="B6" i="4" a="1"/>
  <c r="B6" i="4" s="1"/>
  <c r="D6" i="4" a="1"/>
  <c r="D6" i="4" s="1"/>
  <c r="CF5" i="1" l="1"/>
  <c r="CF436" i="1"/>
  <c r="CF376" i="1"/>
  <c r="CF346" i="1"/>
  <c r="CF286" i="1"/>
  <c r="CF216" i="1"/>
  <c r="CF176" i="1"/>
  <c r="CF156" i="1"/>
  <c r="CF146" i="1"/>
  <c r="CF455" i="1"/>
  <c r="CF415" i="1"/>
  <c r="CF385" i="1"/>
  <c r="CF355" i="1"/>
  <c r="CF325" i="1"/>
  <c r="CF265" i="1"/>
  <c r="CF235" i="1"/>
  <c r="CF215" i="1"/>
  <c r="CF205" i="1"/>
  <c r="CF416" i="1"/>
  <c r="CF356" i="1"/>
  <c r="CF316" i="1"/>
  <c r="CF276" i="1"/>
  <c r="CF256" i="1"/>
  <c r="CF226" i="1"/>
  <c r="CF206" i="1"/>
  <c r="CF166" i="1"/>
  <c r="CF126" i="1"/>
  <c r="CF435" i="1"/>
  <c r="CF405" i="1"/>
  <c r="CF365" i="1"/>
  <c r="CF345" i="1"/>
  <c r="CF245" i="1"/>
  <c r="CF225" i="1"/>
  <c r="CF195" i="1"/>
  <c r="CF56" i="1"/>
  <c r="CF75" i="1"/>
  <c r="CF155" i="1"/>
  <c r="CF185" i="1"/>
  <c r="CF425" i="1"/>
  <c r="CF115" i="1"/>
  <c r="CF475" i="1"/>
  <c r="CF91" i="1"/>
  <c r="CF116" i="1"/>
  <c r="CF426" i="1"/>
  <c r="CF125" i="1"/>
  <c r="CF266" i="1"/>
  <c r="CF26" i="1"/>
  <c r="CF421" i="1"/>
  <c r="CF406" i="1"/>
  <c r="CF306" i="1"/>
  <c r="CF295" i="1"/>
  <c r="CF393" i="1"/>
  <c r="CF33" i="1"/>
  <c r="CF403" i="1"/>
  <c r="CF411" i="1"/>
  <c r="CF141" i="1"/>
  <c r="CF414" i="1"/>
  <c r="CF281" i="1"/>
  <c r="CF478" i="1"/>
  <c r="CF354" i="1"/>
  <c r="CF284" i="1"/>
  <c r="CF254" i="1"/>
  <c r="CF114" i="1"/>
  <c r="CF283" i="1"/>
  <c r="CF487" i="1"/>
  <c r="CF367" i="1"/>
  <c r="CF357" i="1"/>
  <c r="CF347" i="1"/>
  <c r="CF337" i="1"/>
  <c r="CF317" i="1"/>
  <c r="CF307" i="1"/>
  <c r="CF297" i="1"/>
  <c r="CF277" i="1"/>
  <c r="CF257" i="1"/>
  <c r="CF247" i="1"/>
  <c r="CF217" i="1"/>
  <c r="CF187" i="1"/>
  <c r="CF127" i="1"/>
  <c r="CF87" i="1"/>
  <c r="CF67" i="1"/>
  <c r="CF57" i="1"/>
  <c r="CF7" i="1"/>
  <c r="CF474" i="1"/>
  <c r="CF164" i="1"/>
  <c r="CF54" i="1"/>
  <c r="CF503" i="1"/>
  <c r="CF493" i="1"/>
  <c r="CF463" i="1"/>
  <c r="CF453" i="1"/>
  <c r="CF343" i="1"/>
  <c r="CF333" i="1"/>
  <c r="CF323" i="1"/>
  <c r="CF303" i="1"/>
  <c r="CF273" i="1"/>
  <c r="CF233" i="1"/>
  <c r="CF183" i="1"/>
  <c r="CF173" i="1"/>
  <c r="CF73" i="1"/>
  <c r="CF43" i="1"/>
  <c r="CF494" i="1"/>
  <c r="CF294" i="1"/>
  <c r="CF84" i="1"/>
  <c r="CF34" i="1"/>
  <c r="CF464" i="1"/>
  <c r="CF174" i="1"/>
  <c r="CF44" i="1"/>
  <c r="CF381" i="1"/>
  <c r="CF341" i="1"/>
  <c r="CF311" i="1"/>
  <c r="CF241" i="1"/>
  <c r="CF221" i="1"/>
  <c r="CF191" i="1"/>
  <c r="CF121" i="1"/>
  <c r="CF71" i="1"/>
  <c r="CF470" i="1"/>
  <c r="CF450" i="1"/>
  <c r="CF400" i="1"/>
  <c r="CF370" i="1"/>
  <c r="CF340" i="1"/>
  <c r="CF270" i="1"/>
  <c r="CF210" i="1"/>
  <c r="CF180" i="1"/>
  <c r="CF130" i="1"/>
  <c r="CF480" i="1"/>
  <c r="CF460" i="1"/>
  <c r="CF380" i="1"/>
  <c r="CF350" i="1"/>
  <c r="CF330" i="1"/>
  <c r="CF300" i="1"/>
  <c r="CF200" i="1"/>
  <c r="CF150" i="1"/>
  <c r="CF110" i="1"/>
  <c r="CF10" i="1"/>
  <c r="CF418" i="1"/>
  <c r="CF398" i="1"/>
  <c r="CF388" i="1"/>
  <c r="CF368" i="1"/>
  <c r="CF348" i="1"/>
  <c r="CF318" i="1"/>
  <c r="CF308" i="1"/>
  <c r="CF278" i="1"/>
  <c r="CF248" i="1"/>
  <c r="CF238" i="1"/>
  <c r="CF228" i="1"/>
  <c r="CF218" i="1"/>
  <c r="CF188" i="1"/>
  <c r="CF158" i="1"/>
  <c r="CF78" i="1"/>
  <c r="CF68" i="1"/>
  <c r="CF424" i="1"/>
  <c r="CF374" i="1"/>
  <c r="CF492" i="1"/>
  <c r="CF472" i="1"/>
  <c r="CF402" i="1"/>
  <c r="CF382" i="1"/>
  <c r="CF362" i="1"/>
  <c r="CF342" i="1"/>
  <c r="CF292" i="1"/>
  <c r="CF152" i="1"/>
  <c r="CF132" i="1"/>
  <c r="CF62" i="1"/>
  <c r="CF32" i="1"/>
  <c r="CF397" i="1"/>
  <c r="CF444" i="1"/>
  <c r="CF314" i="1"/>
  <c r="CF502" i="1"/>
  <c r="CF462" i="1"/>
  <c r="CF422" i="1"/>
  <c r="CF392" i="1"/>
  <c r="CF372" i="1"/>
  <c r="CF352" i="1"/>
  <c r="CF312" i="1"/>
  <c r="CF232" i="1"/>
  <c r="CF172" i="1"/>
  <c r="CF162" i="1"/>
  <c r="CF122" i="1"/>
  <c r="CF72" i="1"/>
  <c r="CF401" i="1"/>
  <c r="CF361" i="1"/>
  <c r="CF271" i="1"/>
  <c r="CF231" i="1"/>
  <c r="CF211" i="1"/>
  <c r="CF131" i="1"/>
  <c r="CF101" i="1"/>
  <c r="CF61" i="1"/>
  <c r="CF21" i="1"/>
  <c r="CF499" i="1"/>
  <c r="CF449" i="1"/>
  <c r="CF439" i="1"/>
  <c r="CF429" i="1"/>
  <c r="CF419" i="1"/>
  <c r="CF409" i="1"/>
  <c r="CF399" i="1"/>
  <c r="CF369" i="1"/>
  <c r="CF359" i="1"/>
  <c r="CF349" i="1"/>
  <c r="CF339" i="1"/>
  <c r="CF299" i="1"/>
  <c r="CF289" i="1"/>
  <c r="CF279" i="1"/>
  <c r="CF249" i="1"/>
  <c r="CF239" i="1"/>
  <c r="CF209" i="1"/>
  <c r="CF199" i="1"/>
  <c r="CF189" i="1"/>
  <c r="CF169" i="1"/>
  <c r="CF149" i="1"/>
  <c r="CF139" i="1"/>
  <c r="CF129" i="1"/>
  <c r="CF119" i="1"/>
  <c r="N503" i="1"/>
  <c r="N502" i="1"/>
  <c r="N501" i="1"/>
  <c r="N500" i="1"/>
  <c r="N499" i="1"/>
  <c r="N498" i="1"/>
  <c r="N497" i="1"/>
  <c r="N496" i="1"/>
  <c r="N495" i="1"/>
  <c r="N494" i="1"/>
  <c r="N493" i="1"/>
  <c r="N492" i="1"/>
  <c r="N491" i="1"/>
  <c r="N490" i="1"/>
  <c r="N489" i="1"/>
  <c r="N488" i="1"/>
  <c r="N487" i="1"/>
  <c r="N486" i="1"/>
  <c r="N485" i="1"/>
  <c r="N484" i="1"/>
  <c r="N483" i="1"/>
  <c r="N482" i="1"/>
  <c r="N481" i="1"/>
  <c r="N480" i="1"/>
  <c r="N479" i="1"/>
  <c r="N478" i="1"/>
  <c r="N477" i="1"/>
  <c r="N476" i="1"/>
  <c r="N475" i="1"/>
  <c r="N474" i="1"/>
  <c r="N473" i="1"/>
  <c r="N472" i="1"/>
  <c r="N471" i="1"/>
  <c r="N470" i="1"/>
  <c r="N469" i="1"/>
  <c r="N468" i="1"/>
  <c r="N467" i="1"/>
  <c r="N466" i="1"/>
  <c r="N465" i="1"/>
  <c r="N464" i="1"/>
  <c r="N463" i="1"/>
  <c r="N462" i="1"/>
  <c r="N461" i="1"/>
  <c r="N460" i="1"/>
  <c r="N459" i="1"/>
  <c r="N458" i="1"/>
  <c r="N457" i="1"/>
  <c r="N456" i="1"/>
  <c r="N455" i="1"/>
  <c r="N454" i="1"/>
  <c r="N453" i="1"/>
  <c r="N452" i="1"/>
  <c r="N451" i="1"/>
  <c r="N450" i="1"/>
  <c r="N449" i="1"/>
  <c r="N448" i="1"/>
  <c r="N447" i="1"/>
  <c r="N446" i="1"/>
  <c r="N445" i="1"/>
  <c r="N444" i="1"/>
  <c r="N443" i="1"/>
  <c r="N442" i="1"/>
  <c r="N441" i="1"/>
  <c r="N440" i="1"/>
  <c r="N439" i="1"/>
  <c r="N438" i="1"/>
  <c r="N437" i="1"/>
  <c r="N436" i="1"/>
  <c r="N435" i="1"/>
  <c r="N434" i="1"/>
  <c r="N433" i="1"/>
  <c r="N432" i="1"/>
  <c r="N431" i="1"/>
  <c r="N430" i="1"/>
  <c r="N429" i="1"/>
  <c r="N428" i="1"/>
  <c r="N427" i="1"/>
  <c r="N426" i="1"/>
  <c r="N425" i="1"/>
  <c r="N424" i="1"/>
  <c r="N423" i="1"/>
  <c r="N422" i="1"/>
  <c r="N421" i="1"/>
  <c r="N420" i="1"/>
  <c r="N419" i="1"/>
  <c r="N418" i="1"/>
  <c r="N417" i="1"/>
  <c r="N416" i="1"/>
  <c r="N415" i="1"/>
  <c r="N414" i="1"/>
  <c r="N413" i="1"/>
  <c r="N412" i="1"/>
  <c r="N411" i="1"/>
  <c r="N410" i="1"/>
  <c r="N409" i="1"/>
  <c r="N408" i="1"/>
  <c r="N407" i="1"/>
  <c r="N406" i="1"/>
  <c r="N405" i="1"/>
  <c r="N404" i="1"/>
  <c r="N403" i="1"/>
  <c r="N402" i="1"/>
  <c r="N401" i="1"/>
  <c r="N400" i="1"/>
  <c r="N399" i="1"/>
  <c r="N398" i="1"/>
  <c r="N397" i="1"/>
  <c r="N396" i="1"/>
  <c r="N395" i="1"/>
  <c r="N394" i="1"/>
  <c r="N393" i="1"/>
  <c r="N392" i="1"/>
  <c r="N391" i="1"/>
  <c r="N390" i="1"/>
  <c r="N389" i="1"/>
  <c r="N388" i="1"/>
  <c r="N387" i="1"/>
  <c r="N386" i="1"/>
  <c r="N385" i="1"/>
  <c r="N384" i="1"/>
  <c r="N383" i="1"/>
  <c r="N382" i="1"/>
  <c r="N381" i="1"/>
  <c r="N380" i="1"/>
  <c r="N379" i="1"/>
  <c r="N378" i="1"/>
  <c r="N377" i="1"/>
  <c r="N376" i="1"/>
  <c r="N375" i="1"/>
  <c r="N374" i="1"/>
  <c r="N373" i="1"/>
  <c r="N372" i="1"/>
  <c r="N371" i="1"/>
  <c r="N370" i="1"/>
  <c r="N369" i="1"/>
  <c r="N368" i="1"/>
  <c r="N367" i="1"/>
  <c r="N366" i="1"/>
  <c r="N365" i="1"/>
  <c r="N364" i="1"/>
  <c r="N363" i="1"/>
  <c r="N362" i="1"/>
  <c r="N361" i="1"/>
  <c r="N360" i="1"/>
  <c r="N359" i="1"/>
  <c r="N358" i="1"/>
  <c r="N357" i="1"/>
  <c r="N356" i="1"/>
  <c r="N355" i="1"/>
  <c r="N354" i="1"/>
  <c r="N353" i="1"/>
  <c r="N352" i="1"/>
  <c r="N351" i="1"/>
  <c r="N350" i="1"/>
  <c r="N349" i="1"/>
  <c r="N348" i="1"/>
  <c r="N347" i="1"/>
  <c r="N346" i="1"/>
  <c r="N345" i="1"/>
  <c r="N344" i="1"/>
  <c r="N343" i="1"/>
  <c r="N342" i="1"/>
  <c r="N341" i="1"/>
  <c r="N340" i="1"/>
  <c r="N339" i="1"/>
  <c r="N338" i="1"/>
  <c r="N337" i="1"/>
  <c r="N336" i="1"/>
  <c r="N335" i="1"/>
  <c r="N334" i="1"/>
  <c r="N333" i="1"/>
  <c r="N332" i="1"/>
  <c r="N331" i="1"/>
  <c r="N330" i="1"/>
  <c r="N329" i="1"/>
  <c r="N328" i="1"/>
  <c r="N327" i="1"/>
  <c r="N326" i="1"/>
  <c r="N325" i="1"/>
  <c r="N324" i="1"/>
  <c r="N323" i="1"/>
  <c r="N322" i="1"/>
  <c r="N321" i="1"/>
  <c r="N320" i="1"/>
  <c r="N319" i="1"/>
  <c r="N318" i="1"/>
  <c r="N317" i="1"/>
  <c r="N316" i="1"/>
  <c r="N315" i="1"/>
  <c r="N314" i="1"/>
  <c r="N313" i="1"/>
  <c r="N312" i="1"/>
  <c r="N311" i="1"/>
  <c r="N310" i="1"/>
  <c r="N309" i="1"/>
  <c r="N308" i="1"/>
  <c r="N307" i="1"/>
  <c r="N306" i="1"/>
  <c r="N305" i="1"/>
  <c r="N304" i="1"/>
  <c r="N303" i="1"/>
  <c r="N302" i="1"/>
  <c r="N301" i="1"/>
  <c r="N300" i="1"/>
  <c r="N299" i="1"/>
  <c r="N298" i="1"/>
  <c r="N297" i="1"/>
  <c r="N296" i="1"/>
  <c r="N295" i="1"/>
  <c r="N294" i="1"/>
  <c r="N293" i="1"/>
  <c r="N292" i="1"/>
  <c r="N291" i="1"/>
  <c r="N290" i="1"/>
  <c r="N289" i="1"/>
  <c r="N288" i="1"/>
  <c r="N287" i="1"/>
  <c r="N286" i="1"/>
  <c r="N285" i="1"/>
  <c r="N284" i="1"/>
  <c r="N283" i="1"/>
  <c r="N282" i="1"/>
  <c r="N281" i="1"/>
  <c r="N280" i="1"/>
  <c r="N279" i="1"/>
  <c r="N278" i="1"/>
  <c r="N277" i="1"/>
  <c r="N276" i="1"/>
  <c r="N275" i="1"/>
  <c r="N274" i="1"/>
  <c r="N273" i="1"/>
  <c r="N272" i="1"/>
  <c r="N271" i="1"/>
  <c r="N270" i="1"/>
  <c r="N269" i="1"/>
  <c r="N268" i="1"/>
  <c r="N267" i="1"/>
  <c r="N266" i="1"/>
  <c r="N265" i="1"/>
  <c r="N264" i="1"/>
  <c r="N263" i="1"/>
  <c r="N262" i="1"/>
  <c r="N261" i="1"/>
  <c r="N260" i="1"/>
  <c r="N259" i="1"/>
  <c r="N258" i="1"/>
  <c r="N257" i="1"/>
  <c r="N256" i="1"/>
  <c r="N255" i="1"/>
  <c r="N254" i="1"/>
  <c r="N253" i="1"/>
  <c r="N252" i="1"/>
  <c r="N251" i="1"/>
  <c r="N250" i="1"/>
  <c r="N249" i="1"/>
  <c r="N248" i="1"/>
  <c r="N247" i="1"/>
  <c r="N246" i="1"/>
  <c r="N245" i="1"/>
  <c r="N244" i="1"/>
  <c r="N243" i="1"/>
  <c r="N242" i="1"/>
  <c r="N241" i="1"/>
  <c r="N240" i="1"/>
  <c r="N239" i="1"/>
  <c r="N238" i="1"/>
  <c r="N237" i="1"/>
  <c r="N236" i="1"/>
  <c r="N235" i="1"/>
  <c r="N234" i="1"/>
  <c r="N233" i="1"/>
  <c r="N232" i="1"/>
  <c r="N231" i="1"/>
  <c r="N230" i="1"/>
  <c r="N229" i="1"/>
  <c r="N228" i="1"/>
  <c r="N227" i="1"/>
  <c r="N226" i="1"/>
  <c r="N225" i="1"/>
  <c r="N224" i="1"/>
  <c r="N223" i="1"/>
  <c r="N222" i="1"/>
  <c r="N221" i="1"/>
  <c r="N220" i="1"/>
  <c r="N219" i="1"/>
  <c r="N218" i="1"/>
  <c r="N217" i="1"/>
  <c r="N216" i="1"/>
  <c r="N215" i="1"/>
  <c r="N214" i="1"/>
  <c r="N213" i="1"/>
  <c r="N212" i="1"/>
  <c r="N211" i="1"/>
  <c r="N210" i="1"/>
  <c r="N209" i="1"/>
  <c r="N208" i="1"/>
  <c r="N207" i="1"/>
  <c r="N206" i="1"/>
  <c r="N205" i="1"/>
  <c r="N204" i="1"/>
  <c r="N203" i="1"/>
  <c r="N202" i="1"/>
  <c r="N201" i="1"/>
  <c r="N200" i="1"/>
  <c r="N199" i="1"/>
  <c r="N198" i="1"/>
  <c r="N197" i="1"/>
  <c r="N196" i="1"/>
  <c r="N195" i="1"/>
  <c r="N194" i="1"/>
  <c r="N193" i="1"/>
  <c r="N192" i="1"/>
  <c r="N191" i="1"/>
  <c r="N190" i="1"/>
  <c r="N189" i="1"/>
  <c r="N188" i="1"/>
  <c r="N187" i="1"/>
  <c r="N186" i="1"/>
  <c r="N185" i="1"/>
  <c r="N184" i="1"/>
  <c r="N183" i="1"/>
  <c r="N182" i="1"/>
  <c r="N181" i="1"/>
  <c r="N180" i="1"/>
  <c r="N179" i="1"/>
  <c r="N178" i="1"/>
  <c r="N177" i="1"/>
  <c r="N176" i="1"/>
  <c r="N175" i="1"/>
  <c r="N174" i="1"/>
  <c r="N173" i="1"/>
  <c r="N172" i="1"/>
  <c r="N171" i="1"/>
  <c r="N170" i="1"/>
  <c r="N169" i="1"/>
  <c r="N168" i="1"/>
  <c r="N167" i="1"/>
  <c r="N166" i="1"/>
  <c r="N165" i="1"/>
  <c r="N164" i="1"/>
  <c r="N163" i="1"/>
  <c r="N162" i="1"/>
  <c r="N161" i="1"/>
  <c r="N160" i="1"/>
  <c r="N159" i="1"/>
  <c r="N158" i="1"/>
  <c r="N157" i="1"/>
  <c r="N156" i="1"/>
  <c r="N155" i="1"/>
  <c r="N154" i="1"/>
  <c r="N153" i="1"/>
  <c r="N152" i="1"/>
  <c r="N151" i="1"/>
  <c r="N150" i="1"/>
  <c r="N149" i="1"/>
  <c r="N148" i="1"/>
  <c r="N147" i="1"/>
  <c r="N146" i="1"/>
  <c r="N145" i="1"/>
  <c r="N144" i="1"/>
  <c r="N143" i="1"/>
  <c r="N142" i="1"/>
  <c r="N141" i="1"/>
  <c r="N140" i="1"/>
  <c r="N139" i="1"/>
  <c r="N138" i="1"/>
  <c r="N137" i="1"/>
  <c r="N136" i="1"/>
  <c r="N135" i="1"/>
  <c r="N134" i="1"/>
  <c r="N133" i="1"/>
  <c r="N132" i="1"/>
  <c r="N131" i="1"/>
  <c r="N130" i="1"/>
  <c r="N129" i="1"/>
  <c r="N128" i="1"/>
  <c r="N127" i="1"/>
  <c r="N126" i="1"/>
  <c r="N125" i="1"/>
  <c r="N124" i="1"/>
  <c r="N123" i="1"/>
  <c r="N122" i="1"/>
  <c r="N121" i="1"/>
  <c r="N120" i="1"/>
  <c r="N119" i="1"/>
  <c r="N118" i="1"/>
  <c r="N117" i="1"/>
  <c r="N116" i="1"/>
  <c r="N115" i="1"/>
  <c r="N114" i="1"/>
  <c r="N113" i="1"/>
  <c r="N112" i="1"/>
  <c r="N111" i="1"/>
  <c r="N110" i="1"/>
  <c r="N109" i="1"/>
  <c r="N108" i="1"/>
  <c r="N107" i="1"/>
  <c r="N106" i="1"/>
  <c r="N105" i="1"/>
  <c r="N104" i="1"/>
  <c r="N103" i="1"/>
  <c r="N102" i="1"/>
  <c r="N101" i="1"/>
  <c r="N100" i="1"/>
  <c r="N99" i="1"/>
  <c r="N98" i="1"/>
  <c r="N97" i="1"/>
  <c r="N96" i="1"/>
  <c r="N95" i="1"/>
  <c r="N94" i="1"/>
  <c r="N93" i="1"/>
  <c r="N92" i="1"/>
  <c r="N91" i="1"/>
  <c r="N90" i="1"/>
  <c r="N89" i="1"/>
  <c r="N88" i="1"/>
  <c r="N87" i="1"/>
  <c r="N86" i="1"/>
  <c r="N85" i="1"/>
  <c r="N84" i="1"/>
  <c r="N83" i="1"/>
  <c r="N82" i="1"/>
  <c r="N81" i="1"/>
  <c r="N80" i="1"/>
  <c r="N79" i="1"/>
  <c r="N78" i="1"/>
  <c r="N77" i="1"/>
  <c r="N76" i="1"/>
  <c r="N75" i="1"/>
  <c r="N74" i="1"/>
  <c r="N73" i="1"/>
  <c r="N72" i="1"/>
  <c r="N71" i="1"/>
  <c r="N70" i="1"/>
  <c r="N69" i="1"/>
  <c r="N68" i="1"/>
  <c r="N67" i="1"/>
  <c r="N66" i="1"/>
  <c r="N65" i="1"/>
  <c r="N64" i="1"/>
  <c r="N63" i="1"/>
  <c r="N62" i="1"/>
  <c r="N61" i="1"/>
  <c r="N60" i="1"/>
  <c r="N59" i="1"/>
  <c r="N58" i="1"/>
  <c r="N57" i="1"/>
  <c r="N56" i="1"/>
  <c r="N55" i="1"/>
  <c r="N54" i="1"/>
  <c r="N53" i="1"/>
  <c r="N52" i="1"/>
  <c r="N51" i="1"/>
  <c r="N50" i="1"/>
  <c r="N49" i="1"/>
  <c r="N48" i="1"/>
  <c r="N47" i="1"/>
  <c r="N46" i="1"/>
  <c r="N45" i="1"/>
  <c r="N44" i="1"/>
  <c r="N43" i="1"/>
  <c r="N42" i="1"/>
  <c r="N41" i="1"/>
  <c r="N40" i="1"/>
  <c r="N39" i="1"/>
  <c r="N38" i="1"/>
  <c r="N37" i="1"/>
  <c r="N36" i="1"/>
  <c r="N35" i="1"/>
  <c r="N34" i="1"/>
  <c r="N33" i="1"/>
  <c r="N32" i="1"/>
  <c r="N31" i="1"/>
  <c r="N30" i="1"/>
  <c r="N29" i="1"/>
  <c r="N28" i="1"/>
  <c r="N27" i="1"/>
  <c r="N26" i="1"/>
  <c r="N25" i="1"/>
  <c r="N24" i="1"/>
  <c r="N23" i="1"/>
  <c r="N22" i="1"/>
  <c r="N21" i="1"/>
  <c r="N20" i="1"/>
  <c r="N19" i="1"/>
  <c r="N18" i="1"/>
  <c r="N17" i="1"/>
  <c r="N16" i="1"/>
  <c r="N15" i="1"/>
  <c r="N14" i="1"/>
  <c r="N13" i="1"/>
  <c r="N12" i="1"/>
  <c r="N11" i="1"/>
  <c r="N10" i="1"/>
  <c r="N9" i="1"/>
  <c r="N8" i="1"/>
  <c r="N7" i="1"/>
  <c r="N6" i="1"/>
  <c r="N5" i="1"/>
  <c r="N4" i="1"/>
  <c r="BR5" i="1"/>
  <c r="BR6" i="1"/>
  <c r="BR7" i="1"/>
  <c r="BR8" i="1"/>
  <c r="BR9" i="1"/>
  <c r="BR10" i="1"/>
  <c r="BR11" i="1"/>
  <c r="BR12" i="1"/>
  <c r="BR13" i="1"/>
  <c r="BR14" i="1"/>
  <c r="BR15" i="1"/>
  <c r="BR16" i="1"/>
  <c r="BR17" i="1"/>
  <c r="BR18" i="1"/>
  <c r="BR19" i="1"/>
  <c r="BR20" i="1"/>
  <c r="BR21" i="1"/>
  <c r="BR22" i="1"/>
  <c r="BR23" i="1"/>
  <c r="BR24" i="1"/>
  <c r="BR25" i="1"/>
  <c r="BR26" i="1"/>
  <c r="BR27" i="1"/>
  <c r="BR28" i="1"/>
  <c r="BR29" i="1"/>
  <c r="BR30" i="1"/>
  <c r="BR31" i="1"/>
  <c r="BR32" i="1"/>
  <c r="BR33" i="1"/>
  <c r="BR34" i="1"/>
  <c r="BR35" i="1"/>
  <c r="BR36" i="1"/>
  <c r="BR37" i="1"/>
  <c r="BR38" i="1"/>
  <c r="BR39" i="1"/>
  <c r="BR40" i="1"/>
  <c r="BR41" i="1"/>
  <c r="BR42" i="1"/>
  <c r="BR43" i="1"/>
  <c r="BR44" i="1"/>
  <c r="BR45" i="1"/>
  <c r="BR46" i="1"/>
  <c r="BR47" i="1"/>
  <c r="BR48" i="1"/>
  <c r="BR49" i="1"/>
  <c r="BR50" i="1"/>
  <c r="BR51" i="1"/>
  <c r="BR52" i="1"/>
  <c r="BR53" i="1"/>
  <c r="BR54" i="1"/>
  <c r="BR55" i="1"/>
  <c r="BR56" i="1"/>
  <c r="BR57" i="1"/>
  <c r="BR58" i="1"/>
  <c r="BR59" i="1"/>
  <c r="BR60" i="1"/>
  <c r="BR61" i="1"/>
  <c r="BR62" i="1"/>
  <c r="BR63" i="1"/>
  <c r="BR64" i="1"/>
  <c r="BR65" i="1"/>
  <c r="BR66" i="1"/>
  <c r="BR67" i="1"/>
  <c r="BR68" i="1"/>
  <c r="BR69" i="1"/>
  <c r="BR70" i="1"/>
  <c r="BR71" i="1"/>
  <c r="BR72" i="1"/>
  <c r="BR73" i="1"/>
  <c r="BR74" i="1"/>
  <c r="BR75" i="1"/>
  <c r="BR76" i="1"/>
  <c r="BR77" i="1"/>
  <c r="BR78" i="1"/>
  <c r="BR79" i="1"/>
  <c r="BR80" i="1"/>
  <c r="BR81" i="1"/>
  <c r="BR82" i="1"/>
  <c r="BR83" i="1"/>
  <c r="BR84" i="1"/>
  <c r="BR85" i="1"/>
  <c r="BR86" i="1"/>
  <c r="BR87" i="1"/>
  <c r="BR88" i="1"/>
  <c r="BR89" i="1"/>
  <c r="BR90" i="1"/>
  <c r="BR91" i="1"/>
  <c r="BR92" i="1"/>
  <c r="BR93" i="1"/>
  <c r="BR94" i="1"/>
  <c r="BR95" i="1"/>
  <c r="BR96" i="1"/>
  <c r="BR97" i="1"/>
  <c r="BR98" i="1"/>
  <c r="BR99" i="1"/>
  <c r="BR100" i="1"/>
  <c r="BR101" i="1"/>
  <c r="BR102" i="1"/>
  <c r="BR103" i="1"/>
  <c r="BR104" i="1"/>
  <c r="BR105" i="1"/>
  <c r="BR106" i="1"/>
  <c r="BR107" i="1"/>
  <c r="BR108" i="1"/>
  <c r="BR109" i="1"/>
  <c r="BR110" i="1"/>
  <c r="BR111" i="1"/>
  <c r="BR112" i="1"/>
  <c r="BR113" i="1"/>
  <c r="BR114" i="1"/>
  <c r="BR115" i="1"/>
  <c r="BR116" i="1"/>
  <c r="BR117" i="1"/>
  <c r="BR118" i="1"/>
  <c r="BR119" i="1"/>
  <c r="BR120" i="1"/>
  <c r="BR121" i="1"/>
  <c r="BR122" i="1"/>
  <c r="BR123" i="1"/>
  <c r="BR124" i="1"/>
  <c r="BR125" i="1"/>
  <c r="BR126" i="1"/>
  <c r="BR127" i="1"/>
  <c r="BR128" i="1"/>
  <c r="BR129" i="1"/>
  <c r="BR130" i="1"/>
  <c r="BR131" i="1"/>
  <c r="BR132" i="1"/>
  <c r="BR133" i="1"/>
  <c r="BR134" i="1"/>
  <c r="BR135" i="1"/>
  <c r="BR136" i="1"/>
  <c r="BR137" i="1"/>
  <c r="BR138" i="1"/>
  <c r="BR139" i="1"/>
  <c r="BR140" i="1"/>
  <c r="BR141" i="1"/>
  <c r="BR142" i="1"/>
  <c r="BR143" i="1"/>
  <c r="BR144" i="1"/>
  <c r="BR145" i="1"/>
  <c r="BR146" i="1"/>
  <c r="BR147" i="1"/>
  <c r="BR148" i="1"/>
  <c r="BR149" i="1"/>
  <c r="BR150" i="1"/>
  <c r="BR151" i="1"/>
  <c r="BR152" i="1"/>
  <c r="BR153" i="1"/>
  <c r="BR154" i="1"/>
  <c r="BR155" i="1"/>
  <c r="BR156" i="1"/>
  <c r="BR157" i="1"/>
  <c r="BR158" i="1"/>
  <c r="BR159" i="1"/>
  <c r="BR160" i="1"/>
  <c r="BR161" i="1"/>
  <c r="BR162" i="1"/>
  <c r="BR163" i="1"/>
  <c r="BR164" i="1"/>
  <c r="BR165" i="1"/>
  <c r="BR166" i="1"/>
  <c r="BR167" i="1"/>
  <c r="BR168" i="1"/>
  <c r="BR169" i="1"/>
  <c r="BR170" i="1"/>
  <c r="BR171" i="1"/>
  <c r="BR172" i="1"/>
  <c r="BR173" i="1"/>
  <c r="BR174" i="1"/>
  <c r="BR175" i="1"/>
  <c r="BR176" i="1"/>
  <c r="BR177" i="1"/>
  <c r="BR178" i="1"/>
  <c r="BR179" i="1"/>
  <c r="BR180" i="1"/>
  <c r="BR181" i="1"/>
  <c r="BR182" i="1"/>
  <c r="BR183" i="1"/>
  <c r="BR184" i="1"/>
  <c r="BR185" i="1"/>
  <c r="BR186" i="1"/>
  <c r="BR187" i="1"/>
  <c r="BR188" i="1"/>
  <c r="BR189" i="1"/>
  <c r="BR190" i="1"/>
  <c r="BR191" i="1"/>
  <c r="BR192" i="1"/>
  <c r="BR193" i="1"/>
  <c r="BR194" i="1"/>
  <c r="BR195" i="1"/>
  <c r="BR196" i="1"/>
  <c r="BR197" i="1"/>
  <c r="BR198" i="1"/>
  <c r="BR199" i="1"/>
  <c r="BR200" i="1"/>
  <c r="BR201" i="1"/>
  <c r="BR202" i="1"/>
  <c r="BR203" i="1"/>
  <c r="BR204" i="1"/>
  <c r="BR205" i="1"/>
  <c r="BR206" i="1"/>
  <c r="BR207" i="1"/>
  <c r="BR208" i="1"/>
  <c r="BR209" i="1"/>
  <c r="BR210" i="1"/>
  <c r="BR211" i="1"/>
  <c r="BR212" i="1"/>
  <c r="BR213" i="1"/>
  <c r="BR214" i="1"/>
  <c r="BR215" i="1"/>
  <c r="BR216" i="1"/>
  <c r="BR217" i="1"/>
  <c r="BR218" i="1"/>
  <c r="BR219" i="1"/>
  <c r="BR220" i="1"/>
  <c r="BR221" i="1"/>
  <c r="BR222" i="1"/>
  <c r="BR223" i="1"/>
  <c r="BR224" i="1"/>
  <c r="BR225" i="1"/>
  <c r="BR226" i="1"/>
  <c r="BR227" i="1"/>
  <c r="BR228" i="1"/>
  <c r="BR229" i="1"/>
  <c r="BR230" i="1"/>
  <c r="BR231" i="1"/>
  <c r="BR232" i="1"/>
  <c r="BR233" i="1"/>
  <c r="BR234" i="1"/>
  <c r="BR235" i="1"/>
  <c r="BR236" i="1"/>
  <c r="BR237" i="1"/>
  <c r="BR238" i="1"/>
  <c r="BR239" i="1"/>
  <c r="BR240" i="1"/>
  <c r="BR241" i="1"/>
  <c r="BR242" i="1"/>
  <c r="BR243" i="1"/>
  <c r="BR244" i="1"/>
  <c r="BR245" i="1"/>
  <c r="BR246" i="1"/>
  <c r="BR247" i="1"/>
  <c r="BR248" i="1"/>
  <c r="BR249" i="1"/>
  <c r="BR250" i="1"/>
  <c r="BR251" i="1"/>
  <c r="BR252" i="1"/>
  <c r="BR253" i="1"/>
  <c r="BR254" i="1"/>
  <c r="BR255" i="1"/>
  <c r="BR256" i="1"/>
  <c r="BR257" i="1"/>
  <c r="BR258" i="1"/>
  <c r="BR259" i="1"/>
  <c r="BR260" i="1"/>
  <c r="BR261" i="1"/>
  <c r="BR262" i="1"/>
  <c r="BR263" i="1"/>
  <c r="BR264" i="1"/>
  <c r="BR265" i="1"/>
  <c r="BR266" i="1"/>
  <c r="BR267" i="1"/>
  <c r="BR268" i="1"/>
  <c r="BR269" i="1"/>
  <c r="BR270" i="1"/>
  <c r="BR271" i="1"/>
  <c r="BR272" i="1"/>
  <c r="BR273" i="1"/>
  <c r="BR274" i="1"/>
  <c r="BR275" i="1"/>
  <c r="BR276" i="1"/>
  <c r="BR277" i="1"/>
  <c r="BR278" i="1"/>
  <c r="BR279" i="1"/>
  <c r="BR280" i="1"/>
  <c r="BR281" i="1"/>
  <c r="BR282" i="1"/>
  <c r="BR283" i="1"/>
  <c r="BR284" i="1"/>
  <c r="BR285" i="1"/>
  <c r="BR286" i="1"/>
  <c r="BR287" i="1"/>
  <c r="BR288" i="1"/>
  <c r="BR289" i="1"/>
  <c r="BR290" i="1"/>
  <c r="BR291" i="1"/>
  <c r="BR292" i="1"/>
  <c r="BR293" i="1"/>
  <c r="BR294" i="1"/>
  <c r="BR295" i="1"/>
  <c r="BR296" i="1"/>
  <c r="BR297" i="1"/>
  <c r="BR298" i="1"/>
  <c r="BR299" i="1"/>
  <c r="BR300" i="1"/>
  <c r="BR301" i="1"/>
  <c r="BR302" i="1"/>
  <c r="BR303" i="1"/>
  <c r="BR304" i="1"/>
  <c r="BR305" i="1"/>
  <c r="BR306" i="1"/>
  <c r="BR307" i="1"/>
  <c r="BR308" i="1"/>
  <c r="BR309" i="1"/>
  <c r="BR310" i="1"/>
  <c r="BR311" i="1"/>
  <c r="BR312" i="1"/>
  <c r="BR313" i="1"/>
  <c r="BR314" i="1"/>
  <c r="BR315" i="1"/>
  <c r="BR316" i="1"/>
  <c r="BR317" i="1"/>
  <c r="BR318" i="1"/>
  <c r="BR319" i="1"/>
  <c r="BR320" i="1"/>
  <c r="BR321" i="1"/>
  <c r="BR322" i="1"/>
  <c r="BR323" i="1"/>
  <c r="BR324" i="1"/>
  <c r="BR325" i="1"/>
  <c r="BR326" i="1"/>
  <c r="BR327" i="1"/>
  <c r="BR328" i="1"/>
  <c r="BR329" i="1"/>
  <c r="BR330" i="1"/>
  <c r="BR331" i="1"/>
  <c r="BR332" i="1"/>
  <c r="BR333" i="1"/>
  <c r="BR334" i="1"/>
  <c r="BR335" i="1"/>
  <c r="BR336" i="1"/>
  <c r="BR337" i="1"/>
  <c r="BR338" i="1"/>
  <c r="BR339" i="1"/>
  <c r="BR340" i="1"/>
  <c r="BR341" i="1"/>
  <c r="BR342" i="1"/>
  <c r="BR343" i="1"/>
  <c r="BR344" i="1"/>
  <c r="BR345" i="1"/>
  <c r="BR346" i="1"/>
  <c r="BR347" i="1"/>
  <c r="BR348" i="1"/>
  <c r="BR349" i="1"/>
  <c r="BR350" i="1"/>
  <c r="BR351" i="1"/>
  <c r="BR352" i="1"/>
  <c r="BR353" i="1"/>
  <c r="BR354" i="1"/>
  <c r="BR355" i="1"/>
  <c r="BR356" i="1"/>
  <c r="BR357" i="1"/>
  <c r="BR358" i="1"/>
  <c r="BR359" i="1"/>
  <c r="BR360" i="1"/>
  <c r="BR361" i="1"/>
  <c r="BR362" i="1"/>
  <c r="BR363" i="1"/>
  <c r="BR364" i="1"/>
  <c r="BR365" i="1"/>
  <c r="BR366" i="1"/>
  <c r="BR367" i="1"/>
  <c r="BR368" i="1"/>
  <c r="BR369" i="1"/>
  <c r="BR370" i="1"/>
  <c r="BR371" i="1"/>
  <c r="BR372" i="1"/>
  <c r="BR373" i="1"/>
  <c r="BR374" i="1"/>
  <c r="BR375" i="1"/>
  <c r="BR376" i="1"/>
  <c r="BR377" i="1"/>
  <c r="BR378" i="1"/>
  <c r="BR379" i="1"/>
  <c r="BR380" i="1"/>
  <c r="BR381" i="1"/>
  <c r="BR382" i="1"/>
  <c r="BR383" i="1"/>
  <c r="BR384" i="1"/>
  <c r="BR385" i="1"/>
  <c r="BR386" i="1"/>
  <c r="BR387" i="1"/>
  <c r="BR388" i="1"/>
  <c r="BR389" i="1"/>
  <c r="BR390" i="1"/>
  <c r="BR391" i="1"/>
  <c r="BR392" i="1"/>
  <c r="BR393" i="1"/>
  <c r="BR394" i="1"/>
  <c r="BR395" i="1"/>
  <c r="BR396" i="1"/>
  <c r="BR397" i="1"/>
  <c r="BR398" i="1"/>
  <c r="BR399" i="1"/>
  <c r="BR400" i="1"/>
  <c r="BR401" i="1"/>
  <c r="BR402" i="1"/>
  <c r="BR403" i="1"/>
  <c r="BR404" i="1"/>
  <c r="BR405" i="1"/>
  <c r="BR406" i="1"/>
  <c r="BR407" i="1"/>
  <c r="BR408" i="1"/>
  <c r="BR409" i="1"/>
  <c r="BR410" i="1"/>
  <c r="BR411" i="1"/>
  <c r="BR412" i="1"/>
  <c r="BR413" i="1"/>
  <c r="BR414" i="1"/>
  <c r="BR415" i="1"/>
  <c r="BR416" i="1"/>
  <c r="BR417" i="1"/>
  <c r="BR418" i="1"/>
  <c r="BR419" i="1"/>
  <c r="BR420" i="1"/>
  <c r="BR421" i="1"/>
  <c r="BR422" i="1"/>
  <c r="BR423" i="1"/>
  <c r="BR424" i="1"/>
  <c r="BR425" i="1"/>
  <c r="BR426" i="1"/>
  <c r="BR427" i="1"/>
  <c r="BR428" i="1"/>
  <c r="BR429" i="1"/>
  <c r="BR430" i="1"/>
  <c r="BR431" i="1"/>
  <c r="BR432" i="1"/>
  <c r="BR433" i="1"/>
  <c r="BR434" i="1"/>
  <c r="BR435" i="1"/>
  <c r="BR436" i="1"/>
  <c r="BR437" i="1"/>
  <c r="BR438" i="1"/>
  <c r="BR439" i="1"/>
  <c r="BR440" i="1"/>
  <c r="BR441" i="1"/>
  <c r="BR442" i="1"/>
  <c r="BR443" i="1"/>
  <c r="BR444" i="1"/>
  <c r="BR445" i="1"/>
  <c r="BR446" i="1"/>
  <c r="BR447" i="1"/>
  <c r="BR448" i="1"/>
  <c r="BR449" i="1"/>
  <c r="BR450" i="1"/>
  <c r="BR451" i="1"/>
  <c r="BR452" i="1"/>
  <c r="BR453" i="1"/>
  <c r="BR454" i="1"/>
  <c r="BR455" i="1"/>
  <c r="BR456" i="1"/>
  <c r="BR457" i="1"/>
  <c r="BR458" i="1"/>
  <c r="BR459" i="1"/>
  <c r="BR460" i="1"/>
  <c r="BR461" i="1"/>
  <c r="BR462" i="1"/>
  <c r="BR463" i="1"/>
  <c r="BR464" i="1"/>
  <c r="BR465" i="1"/>
  <c r="BR466" i="1"/>
  <c r="BR467" i="1"/>
  <c r="BR468" i="1"/>
  <c r="BR469" i="1"/>
  <c r="BR470" i="1"/>
  <c r="BR471" i="1"/>
  <c r="BR472" i="1"/>
  <c r="BR473" i="1"/>
  <c r="BR474" i="1"/>
  <c r="BR475" i="1"/>
  <c r="BR476" i="1"/>
  <c r="BR477" i="1"/>
  <c r="BR478" i="1"/>
  <c r="BR479" i="1"/>
  <c r="BR480" i="1"/>
  <c r="BR481" i="1"/>
  <c r="BR482" i="1"/>
  <c r="BR483" i="1"/>
  <c r="BR484" i="1"/>
  <c r="BR485" i="1"/>
  <c r="BR486" i="1"/>
  <c r="BR487" i="1"/>
  <c r="BR488" i="1"/>
  <c r="BR489" i="1"/>
  <c r="BR490" i="1"/>
  <c r="BR491" i="1"/>
  <c r="BR492" i="1"/>
  <c r="BR493" i="1"/>
  <c r="BR494" i="1"/>
  <c r="BR495" i="1"/>
  <c r="BR496" i="1"/>
  <c r="BR497" i="1"/>
  <c r="BR498" i="1"/>
  <c r="BR499" i="1"/>
  <c r="BR500" i="1"/>
  <c r="BR501" i="1"/>
  <c r="BR502" i="1"/>
  <c r="BR503" i="1"/>
  <c r="BR4" i="1"/>
  <c r="B18" i="4"/>
  <c r="B23" i="4" l="1"/>
  <c r="B24" i="4"/>
  <c r="BY5" i="1"/>
  <c r="BY6" i="1"/>
  <c r="BY7" i="1"/>
  <c r="BY8" i="1"/>
  <c r="BY9" i="1"/>
  <c r="BY10" i="1"/>
  <c r="BY11" i="1"/>
  <c r="BY12" i="1"/>
  <c r="BY13" i="1"/>
  <c r="BY14" i="1"/>
  <c r="BY15" i="1"/>
  <c r="BY16" i="1"/>
  <c r="BY17" i="1"/>
  <c r="BY18" i="1"/>
  <c r="BY19" i="1"/>
  <c r="BY20" i="1"/>
  <c r="BY21" i="1"/>
  <c r="BY22" i="1"/>
  <c r="BY23" i="1"/>
  <c r="BY24" i="1"/>
  <c r="BY25" i="1"/>
  <c r="BY26" i="1"/>
  <c r="BY27" i="1"/>
  <c r="BY28" i="1"/>
  <c r="BY29" i="1"/>
  <c r="BY30" i="1"/>
  <c r="BY31" i="1"/>
  <c r="BY32" i="1"/>
  <c r="BY33" i="1"/>
  <c r="BY34" i="1"/>
  <c r="BY35" i="1"/>
  <c r="BY36" i="1"/>
  <c r="BY37" i="1"/>
  <c r="BY38" i="1"/>
  <c r="BY39" i="1"/>
  <c r="BY40" i="1"/>
  <c r="BY41" i="1"/>
  <c r="BY42" i="1"/>
  <c r="BY43" i="1"/>
  <c r="BY44" i="1"/>
  <c r="BY45" i="1"/>
  <c r="BY46" i="1"/>
  <c r="BY47" i="1"/>
  <c r="BY48" i="1"/>
  <c r="BY49" i="1"/>
  <c r="BY50" i="1"/>
  <c r="BY51" i="1"/>
  <c r="BY52" i="1"/>
  <c r="BY53" i="1"/>
  <c r="BY54" i="1"/>
  <c r="BY55" i="1"/>
  <c r="BY56" i="1"/>
  <c r="BY57" i="1"/>
  <c r="BY58" i="1"/>
  <c r="BY59" i="1"/>
  <c r="BY60" i="1"/>
  <c r="BY61" i="1"/>
  <c r="BY62" i="1"/>
  <c r="BY63" i="1"/>
  <c r="BY64" i="1"/>
  <c r="BY65" i="1"/>
  <c r="BY66" i="1"/>
  <c r="BY67" i="1"/>
  <c r="BY68" i="1"/>
  <c r="BY69" i="1"/>
  <c r="BY70" i="1"/>
  <c r="BY71" i="1"/>
  <c r="BY72" i="1"/>
  <c r="BY73" i="1"/>
  <c r="BY74" i="1"/>
  <c r="BY75" i="1"/>
  <c r="BY76" i="1"/>
  <c r="BY77" i="1"/>
  <c r="BY78" i="1"/>
  <c r="BY79" i="1"/>
  <c r="BY80" i="1"/>
  <c r="BY81" i="1"/>
  <c r="BY82" i="1"/>
  <c r="BY83" i="1"/>
  <c r="BY84" i="1"/>
  <c r="BY85" i="1"/>
  <c r="BY86" i="1"/>
  <c r="BY87" i="1"/>
  <c r="BY88" i="1"/>
  <c r="BY89" i="1"/>
  <c r="BY90" i="1"/>
  <c r="BY91" i="1"/>
  <c r="BY92" i="1"/>
  <c r="BY93" i="1"/>
  <c r="BY94" i="1"/>
  <c r="BY95" i="1"/>
  <c r="BY96" i="1"/>
  <c r="BY97" i="1"/>
  <c r="BY98" i="1"/>
  <c r="BY99" i="1"/>
  <c r="BY100" i="1"/>
  <c r="BY101" i="1"/>
  <c r="BY102" i="1"/>
  <c r="BY103" i="1"/>
  <c r="BY104" i="1"/>
  <c r="BY105" i="1"/>
  <c r="BY106" i="1"/>
  <c r="BY107" i="1"/>
  <c r="BY108" i="1"/>
  <c r="BY109" i="1"/>
  <c r="BY110" i="1"/>
  <c r="BY111" i="1"/>
  <c r="BY112" i="1"/>
  <c r="BY113" i="1"/>
  <c r="BY114" i="1"/>
  <c r="BY115" i="1"/>
  <c r="BY116" i="1"/>
  <c r="BY117" i="1"/>
  <c r="BY118" i="1"/>
  <c r="BY119" i="1"/>
  <c r="BY120" i="1"/>
  <c r="BY121" i="1"/>
  <c r="BY122" i="1"/>
  <c r="BY123" i="1"/>
  <c r="BY124" i="1"/>
  <c r="BY125" i="1"/>
  <c r="BY126" i="1"/>
  <c r="BY127" i="1"/>
  <c r="BY128" i="1"/>
  <c r="BY129" i="1"/>
  <c r="BY130" i="1"/>
  <c r="BY131" i="1"/>
  <c r="BY132" i="1"/>
  <c r="BY133" i="1"/>
  <c r="BY134" i="1"/>
  <c r="BY135" i="1"/>
  <c r="BY136" i="1"/>
  <c r="BY137" i="1"/>
  <c r="BY138" i="1"/>
  <c r="BY139" i="1"/>
  <c r="BY140" i="1"/>
  <c r="BY141" i="1"/>
  <c r="BY142" i="1"/>
  <c r="BY143" i="1"/>
  <c r="BY144" i="1"/>
  <c r="BY145" i="1"/>
  <c r="BY146" i="1"/>
  <c r="BY147" i="1"/>
  <c r="BY148" i="1"/>
  <c r="BY149" i="1"/>
  <c r="BY150" i="1"/>
  <c r="BY151" i="1"/>
  <c r="BY152" i="1"/>
  <c r="BY153" i="1"/>
  <c r="BY154" i="1"/>
  <c r="BY155" i="1"/>
  <c r="BY156" i="1"/>
  <c r="BY157" i="1"/>
  <c r="BY158" i="1"/>
  <c r="BY159" i="1"/>
  <c r="BY160" i="1"/>
  <c r="BY161" i="1"/>
  <c r="BY162" i="1"/>
  <c r="BY163" i="1"/>
  <c r="BY164" i="1"/>
  <c r="BY165" i="1"/>
  <c r="BY166" i="1"/>
  <c r="BY167" i="1"/>
  <c r="BY168" i="1"/>
  <c r="BY169" i="1"/>
  <c r="BY170" i="1"/>
  <c r="BY171" i="1"/>
  <c r="BY172" i="1"/>
  <c r="BY173" i="1"/>
  <c r="BY174" i="1"/>
  <c r="BY175" i="1"/>
  <c r="BY176" i="1"/>
  <c r="BY177" i="1"/>
  <c r="BY178" i="1"/>
  <c r="BY179" i="1"/>
  <c r="BY180" i="1"/>
  <c r="BY181" i="1"/>
  <c r="BY182" i="1"/>
  <c r="BY183" i="1"/>
  <c r="BY184" i="1"/>
  <c r="BY185" i="1"/>
  <c r="BY186" i="1"/>
  <c r="BY187" i="1"/>
  <c r="BY188" i="1"/>
  <c r="BY189" i="1"/>
  <c r="BY190" i="1"/>
  <c r="BY191" i="1"/>
  <c r="BY192" i="1"/>
  <c r="BY193" i="1"/>
  <c r="BY194" i="1"/>
  <c r="BY195" i="1"/>
  <c r="BY196" i="1"/>
  <c r="BY197" i="1"/>
  <c r="BY198" i="1"/>
  <c r="BY199" i="1"/>
  <c r="BY200" i="1"/>
  <c r="BY201" i="1"/>
  <c r="BY202" i="1"/>
  <c r="BY203" i="1"/>
  <c r="BY204" i="1"/>
  <c r="BY205" i="1"/>
  <c r="BY206" i="1"/>
  <c r="BY207" i="1"/>
  <c r="BY208" i="1"/>
  <c r="BY209" i="1"/>
  <c r="BY210" i="1"/>
  <c r="BY211" i="1"/>
  <c r="BY212" i="1"/>
  <c r="BY213" i="1"/>
  <c r="BY214" i="1"/>
  <c r="BY215" i="1"/>
  <c r="BY216" i="1"/>
  <c r="BY217" i="1"/>
  <c r="BY218" i="1"/>
  <c r="BY219" i="1"/>
  <c r="BY220" i="1"/>
  <c r="BY221" i="1"/>
  <c r="BY222" i="1"/>
  <c r="BY223" i="1"/>
  <c r="BY224" i="1"/>
  <c r="BY225" i="1"/>
  <c r="BY226" i="1"/>
  <c r="BY227" i="1"/>
  <c r="BY228" i="1"/>
  <c r="BY229" i="1"/>
  <c r="BY230" i="1"/>
  <c r="BY231" i="1"/>
  <c r="BY232" i="1"/>
  <c r="BY233" i="1"/>
  <c r="BY234" i="1"/>
  <c r="BY235" i="1"/>
  <c r="BY236" i="1"/>
  <c r="BY237" i="1"/>
  <c r="BY238" i="1"/>
  <c r="BY239" i="1"/>
  <c r="BY240" i="1"/>
  <c r="BY241" i="1"/>
  <c r="BY242" i="1"/>
  <c r="BY243" i="1"/>
  <c r="BY244" i="1"/>
  <c r="BY245" i="1"/>
  <c r="BY246" i="1"/>
  <c r="BY247" i="1"/>
  <c r="BY248" i="1"/>
  <c r="BY249" i="1"/>
  <c r="BY250" i="1"/>
  <c r="BY251" i="1"/>
  <c r="BY252" i="1"/>
  <c r="BY253" i="1"/>
  <c r="BY254" i="1"/>
  <c r="BY255" i="1"/>
  <c r="BY256" i="1"/>
  <c r="BY257" i="1"/>
  <c r="BY258" i="1"/>
  <c r="BY259" i="1"/>
  <c r="BY260" i="1"/>
  <c r="BY261" i="1"/>
  <c r="BY262" i="1"/>
  <c r="BY263" i="1"/>
  <c r="BY264" i="1"/>
  <c r="BY265" i="1"/>
  <c r="BY266" i="1"/>
  <c r="BY267" i="1"/>
  <c r="BY268" i="1"/>
  <c r="BY269" i="1"/>
  <c r="BY270" i="1"/>
  <c r="BY271" i="1"/>
  <c r="BY272" i="1"/>
  <c r="BY273" i="1"/>
  <c r="BY274" i="1"/>
  <c r="BY275" i="1"/>
  <c r="BY276" i="1"/>
  <c r="BY277" i="1"/>
  <c r="BY278" i="1"/>
  <c r="BY279" i="1"/>
  <c r="BY280" i="1"/>
  <c r="BY281" i="1"/>
  <c r="BY282" i="1"/>
  <c r="BY283" i="1"/>
  <c r="BY284" i="1"/>
  <c r="BY285" i="1"/>
  <c r="BY286" i="1"/>
  <c r="BY287" i="1"/>
  <c r="BY288" i="1"/>
  <c r="BY289" i="1"/>
  <c r="BY290" i="1"/>
  <c r="BY291" i="1"/>
  <c r="BY292" i="1"/>
  <c r="BY293" i="1"/>
  <c r="BY294" i="1"/>
  <c r="BY295" i="1"/>
  <c r="BY296" i="1"/>
  <c r="BY297" i="1"/>
  <c r="BY298" i="1"/>
  <c r="BY299" i="1"/>
  <c r="BY300" i="1"/>
  <c r="BY301" i="1"/>
  <c r="BY302" i="1"/>
  <c r="BY303" i="1"/>
  <c r="BY304" i="1"/>
  <c r="BY305" i="1"/>
  <c r="BY306" i="1"/>
  <c r="BY307" i="1"/>
  <c r="BY308" i="1"/>
  <c r="BY309" i="1"/>
  <c r="BY310" i="1"/>
  <c r="BY311" i="1"/>
  <c r="BY312" i="1"/>
  <c r="BY313" i="1"/>
  <c r="BY314" i="1"/>
  <c r="BY315" i="1"/>
  <c r="BY316" i="1"/>
  <c r="BY317" i="1"/>
  <c r="BY318" i="1"/>
  <c r="BY319" i="1"/>
  <c r="BY320" i="1"/>
  <c r="BY321" i="1"/>
  <c r="BY322" i="1"/>
  <c r="BY323" i="1"/>
  <c r="BY324" i="1"/>
  <c r="BY325" i="1"/>
  <c r="BY326" i="1"/>
  <c r="BY327" i="1"/>
  <c r="BY328" i="1"/>
  <c r="BY329" i="1"/>
  <c r="BY330" i="1"/>
  <c r="BY331" i="1"/>
  <c r="BY332" i="1"/>
  <c r="BY333" i="1"/>
  <c r="BY334" i="1"/>
  <c r="BY335" i="1"/>
  <c r="BY336" i="1"/>
  <c r="BY337" i="1"/>
  <c r="BY338" i="1"/>
  <c r="BY339" i="1"/>
  <c r="BY340" i="1"/>
  <c r="BY341" i="1"/>
  <c r="BY342" i="1"/>
  <c r="BY343" i="1"/>
  <c r="BY344" i="1"/>
  <c r="BY345" i="1"/>
  <c r="BY346" i="1"/>
  <c r="BY347" i="1"/>
  <c r="BY348" i="1"/>
  <c r="BY349" i="1"/>
  <c r="BY350" i="1"/>
  <c r="BY351" i="1"/>
  <c r="BY352" i="1"/>
  <c r="BY353" i="1"/>
  <c r="BY354" i="1"/>
  <c r="BY355" i="1"/>
  <c r="BY356" i="1"/>
  <c r="BY357" i="1"/>
  <c r="BY358" i="1"/>
  <c r="BY359" i="1"/>
  <c r="BY360" i="1"/>
  <c r="BY361" i="1"/>
  <c r="BY362" i="1"/>
  <c r="BY363" i="1"/>
  <c r="BY364" i="1"/>
  <c r="BY365" i="1"/>
  <c r="BY366" i="1"/>
  <c r="BY367" i="1"/>
  <c r="BY368" i="1"/>
  <c r="BY369" i="1"/>
  <c r="BY370" i="1"/>
  <c r="BY371" i="1"/>
  <c r="BY372" i="1"/>
  <c r="BY373" i="1"/>
  <c r="BY374" i="1"/>
  <c r="BY375" i="1"/>
  <c r="BY376" i="1"/>
  <c r="BY377" i="1"/>
  <c r="BY378" i="1"/>
  <c r="BY379" i="1"/>
  <c r="BY380" i="1"/>
  <c r="BY381" i="1"/>
  <c r="BY382" i="1"/>
  <c r="BY383" i="1"/>
  <c r="BY384" i="1"/>
  <c r="BY385" i="1"/>
  <c r="BY386" i="1"/>
  <c r="BY387" i="1"/>
  <c r="BY388" i="1"/>
  <c r="BY389" i="1"/>
  <c r="BY390" i="1"/>
  <c r="BY391" i="1"/>
  <c r="BY392" i="1"/>
  <c r="BY393" i="1"/>
  <c r="BY394" i="1"/>
  <c r="BY395" i="1"/>
  <c r="BY396" i="1"/>
  <c r="BY397" i="1"/>
  <c r="BY398" i="1"/>
  <c r="BY399" i="1"/>
  <c r="BY400" i="1"/>
  <c r="BY401" i="1"/>
  <c r="BY402" i="1"/>
  <c r="BY403" i="1"/>
  <c r="BY404" i="1"/>
  <c r="BY405" i="1"/>
  <c r="BY406" i="1"/>
  <c r="BY407" i="1"/>
  <c r="BY408" i="1"/>
  <c r="BY409" i="1"/>
  <c r="BY410" i="1"/>
  <c r="BY411" i="1"/>
  <c r="BY412" i="1"/>
  <c r="BY413" i="1"/>
  <c r="BY414" i="1"/>
  <c r="BY415" i="1"/>
  <c r="BY416" i="1"/>
  <c r="BY417" i="1"/>
  <c r="BY418" i="1"/>
  <c r="BY419" i="1"/>
  <c r="BY420" i="1"/>
  <c r="BY421" i="1"/>
  <c r="BY422" i="1"/>
  <c r="BY423" i="1"/>
  <c r="BY424" i="1"/>
  <c r="BY425" i="1"/>
  <c r="BY426" i="1"/>
  <c r="BY427" i="1"/>
  <c r="BY428" i="1"/>
  <c r="BY429" i="1"/>
  <c r="BY430" i="1"/>
  <c r="BY431" i="1"/>
  <c r="BY432" i="1"/>
  <c r="BY433" i="1"/>
  <c r="BY434" i="1"/>
  <c r="BY435" i="1"/>
  <c r="BY436" i="1"/>
  <c r="BY437" i="1"/>
  <c r="BY438" i="1"/>
  <c r="BY439" i="1"/>
  <c r="BY440" i="1"/>
  <c r="BY441" i="1"/>
  <c r="BY442" i="1"/>
  <c r="BY443" i="1"/>
  <c r="BY444" i="1"/>
  <c r="BY445" i="1"/>
  <c r="BY446" i="1"/>
  <c r="BY447" i="1"/>
  <c r="BY448" i="1"/>
  <c r="BY449" i="1"/>
  <c r="BY450" i="1"/>
  <c r="BY451" i="1"/>
  <c r="BY452" i="1"/>
  <c r="BY453" i="1"/>
  <c r="BY454" i="1"/>
  <c r="BY455" i="1"/>
  <c r="BY456" i="1"/>
  <c r="BY457" i="1"/>
  <c r="BY458" i="1"/>
  <c r="BY459" i="1"/>
  <c r="BY460" i="1"/>
  <c r="BY461" i="1"/>
  <c r="BY462" i="1"/>
  <c r="BY463" i="1"/>
  <c r="BY464" i="1"/>
  <c r="BY465" i="1"/>
  <c r="BY466" i="1"/>
  <c r="BY467" i="1"/>
  <c r="BY468" i="1"/>
  <c r="BY469" i="1"/>
  <c r="BY470" i="1"/>
  <c r="BY471" i="1"/>
  <c r="BY472" i="1"/>
  <c r="BY473" i="1"/>
  <c r="BY474" i="1"/>
  <c r="BY475" i="1"/>
  <c r="BY476" i="1"/>
  <c r="BY477" i="1"/>
  <c r="BY478" i="1"/>
  <c r="BY479" i="1"/>
  <c r="BY480" i="1"/>
  <c r="BY481" i="1"/>
  <c r="BY482" i="1"/>
  <c r="BY483" i="1"/>
  <c r="BY484" i="1"/>
  <c r="BY485" i="1"/>
  <c r="BY486" i="1"/>
  <c r="BY487" i="1"/>
  <c r="BY488" i="1"/>
  <c r="BY489" i="1"/>
  <c r="BY490" i="1"/>
  <c r="BY491" i="1"/>
  <c r="BY492" i="1"/>
  <c r="BY493" i="1"/>
  <c r="BY494" i="1"/>
  <c r="BY495" i="1"/>
  <c r="BY496" i="1"/>
  <c r="BY497" i="1"/>
  <c r="BY498" i="1"/>
  <c r="BY499" i="1"/>
  <c r="BY500" i="1"/>
  <c r="BY501" i="1"/>
  <c r="BY502" i="1"/>
  <c r="BY503" i="1"/>
  <c r="BY4" i="1"/>
  <c r="CG6" i="1" l="1"/>
  <c r="CH6" i="1" s="1"/>
  <c r="CG8" i="1"/>
  <c r="CH8" i="1" s="1"/>
  <c r="CG9" i="1"/>
  <c r="CH9" i="1" s="1"/>
  <c r="CG11" i="1"/>
  <c r="CH11" i="1" s="1"/>
  <c r="CG12" i="1"/>
  <c r="CH12" i="1" s="1"/>
  <c r="CG13" i="1"/>
  <c r="CH13" i="1" s="1"/>
  <c r="CG14" i="1"/>
  <c r="CH14" i="1" s="1"/>
  <c r="CG15" i="1"/>
  <c r="CH15" i="1" s="1"/>
  <c r="CG16" i="1"/>
  <c r="CH16" i="1" s="1"/>
  <c r="CG17" i="1"/>
  <c r="CH17" i="1" s="1"/>
  <c r="CG18" i="1"/>
  <c r="CH18" i="1" s="1"/>
  <c r="CG19" i="1"/>
  <c r="CH19" i="1" s="1"/>
  <c r="CG20" i="1"/>
  <c r="CH20" i="1" s="1"/>
  <c r="CG22" i="1"/>
  <c r="CH22" i="1" s="1"/>
  <c r="CG23" i="1"/>
  <c r="CH23" i="1" s="1"/>
  <c r="CG24" i="1"/>
  <c r="CH24" i="1" s="1"/>
  <c r="CG25" i="1"/>
  <c r="CH25" i="1" s="1"/>
  <c r="CG27" i="1"/>
  <c r="CH27" i="1" s="1"/>
  <c r="CG28" i="1"/>
  <c r="CH28" i="1" s="1"/>
  <c r="CG29" i="1"/>
  <c r="CH29" i="1" s="1"/>
  <c r="CG30" i="1"/>
  <c r="CH30" i="1" s="1"/>
  <c r="CG31" i="1"/>
  <c r="CH31" i="1" s="1"/>
  <c r="CG35" i="1"/>
  <c r="CH35" i="1" s="1"/>
  <c r="CG36" i="1"/>
  <c r="CH36" i="1" s="1"/>
  <c r="CG37" i="1"/>
  <c r="CH37" i="1" s="1"/>
  <c r="CG38" i="1"/>
  <c r="CH38" i="1" s="1"/>
  <c r="CG39" i="1"/>
  <c r="CH39" i="1" s="1"/>
  <c r="CG40" i="1"/>
  <c r="CH40" i="1" s="1"/>
  <c r="CG41" i="1"/>
  <c r="CH41" i="1" s="1"/>
  <c r="CG42" i="1"/>
  <c r="CH42" i="1" s="1"/>
  <c r="CG45" i="1"/>
  <c r="CH45" i="1" s="1"/>
  <c r="CG46" i="1"/>
  <c r="CH46" i="1" s="1"/>
  <c r="CG47" i="1"/>
  <c r="CH47" i="1" s="1"/>
  <c r="CG48" i="1"/>
  <c r="CH48" i="1" s="1"/>
  <c r="CG49" i="1"/>
  <c r="CH49" i="1" s="1"/>
  <c r="CG50" i="1"/>
  <c r="CH50" i="1" s="1"/>
  <c r="CG51" i="1"/>
  <c r="CH51" i="1" s="1"/>
  <c r="CG52" i="1"/>
  <c r="CH52" i="1" s="1"/>
  <c r="CG53" i="1"/>
  <c r="CH53" i="1" s="1"/>
  <c r="CG55" i="1"/>
  <c r="CH55" i="1" s="1"/>
  <c r="CG58" i="1"/>
  <c r="CH58" i="1" s="1"/>
  <c r="CG59" i="1"/>
  <c r="CH59" i="1" s="1"/>
  <c r="CG60" i="1"/>
  <c r="CH60" i="1" s="1"/>
  <c r="CG63" i="1"/>
  <c r="CH63" i="1" s="1"/>
  <c r="CG64" i="1"/>
  <c r="CH64" i="1" s="1"/>
  <c r="CG65" i="1"/>
  <c r="CH65" i="1" s="1"/>
  <c r="CG66" i="1"/>
  <c r="CH66" i="1" s="1"/>
  <c r="CG69" i="1"/>
  <c r="CH69" i="1" s="1"/>
  <c r="CG70" i="1"/>
  <c r="CH70" i="1" s="1"/>
  <c r="CG74" i="1"/>
  <c r="CH74" i="1" s="1"/>
  <c r="CG76" i="1"/>
  <c r="CH76" i="1" s="1"/>
  <c r="CG77" i="1"/>
  <c r="CH77" i="1" s="1"/>
  <c r="CG79" i="1"/>
  <c r="CH79" i="1" s="1"/>
  <c r="CG80" i="1"/>
  <c r="CH80" i="1" s="1"/>
  <c r="CG81" i="1"/>
  <c r="CH81" i="1" s="1"/>
  <c r="CG82" i="1"/>
  <c r="CH82" i="1" s="1"/>
  <c r="CG83" i="1"/>
  <c r="CH83" i="1" s="1"/>
  <c r="CG85" i="1"/>
  <c r="CH85" i="1" s="1"/>
  <c r="CG86" i="1"/>
  <c r="CH86" i="1" s="1"/>
  <c r="CG88" i="1"/>
  <c r="CH88" i="1" s="1"/>
  <c r="CG89" i="1"/>
  <c r="CH89" i="1" s="1"/>
  <c r="CG90" i="1"/>
  <c r="CH90" i="1" s="1"/>
  <c r="CG92" i="1"/>
  <c r="CH92" i="1" s="1"/>
  <c r="CG93" i="1"/>
  <c r="CH93" i="1" s="1"/>
  <c r="CG94" i="1"/>
  <c r="CH94" i="1" s="1"/>
  <c r="CG95" i="1"/>
  <c r="CH95" i="1" s="1"/>
  <c r="CG96" i="1"/>
  <c r="CH96" i="1" s="1"/>
  <c r="CG97" i="1"/>
  <c r="CH97" i="1" s="1"/>
  <c r="CG98" i="1"/>
  <c r="CH98" i="1" s="1"/>
  <c r="CG99" i="1"/>
  <c r="CH99" i="1" s="1"/>
  <c r="CG100" i="1"/>
  <c r="CH100" i="1" s="1"/>
  <c r="CG102" i="1"/>
  <c r="CH102" i="1" s="1"/>
  <c r="CG103" i="1"/>
  <c r="CH103" i="1" s="1"/>
  <c r="CG104" i="1"/>
  <c r="CH104" i="1" s="1"/>
  <c r="CG105" i="1"/>
  <c r="CH105" i="1" s="1"/>
  <c r="CG106" i="1"/>
  <c r="CH106" i="1" s="1"/>
  <c r="CG107" i="1"/>
  <c r="CH107" i="1" s="1"/>
  <c r="CG108" i="1"/>
  <c r="CH108" i="1" s="1"/>
  <c r="CG109" i="1"/>
  <c r="CH109" i="1" s="1"/>
  <c r="CG111" i="1"/>
  <c r="CH111" i="1" s="1"/>
  <c r="CG112" i="1"/>
  <c r="CH112" i="1" s="1"/>
  <c r="CG113" i="1"/>
  <c r="CH113" i="1" s="1"/>
  <c r="CG117" i="1"/>
  <c r="CH117" i="1" s="1"/>
  <c r="CG118" i="1"/>
  <c r="CH118" i="1" s="1"/>
  <c r="CG120" i="1"/>
  <c r="CH120" i="1" s="1"/>
  <c r="CG123" i="1"/>
  <c r="CH123" i="1" s="1"/>
  <c r="CG124" i="1"/>
  <c r="CH124" i="1" s="1"/>
  <c r="CG128" i="1"/>
  <c r="CH128" i="1" s="1"/>
  <c r="CG133" i="1"/>
  <c r="CH133" i="1" s="1"/>
  <c r="CG134" i="1"/>
  <c r="CH134" i="1" s="1"/>
  <c r="CG135" i="1"/>
  <c r="CH135" i="1" s="1"/>
  <c r="CG136" i="1"/>
  <c r="CH136" i="1" s="1"/>
  <c r="CG137" i="1"/>
  <c r="CH137" i="1" s="1"/>
  <c r="CG138" i="1"/>
  <c r="CH138" i="1" s="1"/>
  <c r="CG140" i="1"/>
  <c r="CH140" i="1" s="1"/>
  <c r="CG142" i="1"/>
  <c r="CH142" i="1" s="1"/>
  <c r="CG143" i="1"/>
  <c r="CH143" i="1" s="1"/>
  <c r="CG144" i="1"/>
  <c r="CH144" i="1" s="1"/>
  <c r="CG145" i="1"/>
  <c r="CH145" i="1" s="1"/>
  <c r="CG147" i="1"/>
  <c r="CH147" i="1" s="1"/>
  <c r="CG148" i="1"/>
  <c r="CH148" i="1" s="1"/>
  <c r="CG151" i="1"/>
  <c r="CH151" i="1" s="1"/>
  <c r="CG153" i="1"/>
  <c r="CH153" i="1" s="1"/>
  <c r="CG154" i="1"/>
  <c r="CH154" i="1" s="1"/>
  <c r="CG157" i="1"/>
  <c r="CH157" i="1" s="1"/>
  <c r="CG159" i="1"/>
  <c r="CH159" i="1" s="1"/>
  <c r="CG160" i="1"/>
  <c r="CH160" i="1" s="1"/>
  <c r="CG161" i="1"/>
  <c r="CH161" i="1" s="1"/>
  <c r="CG163" i="1"/>
  <c r="CH163" i="1" s="1"/>
  <c r="CG165" i="1"/>
  <c r="CH165" i="1" s="1"/>
  <c r="CG167" i="1"/>
  <c r="CH167" i="1" s="1"/>
  <c r="CG168" i="1"/>
  <c r="CH168" i="1" s="1"/>
  <c r="CG170" i="1"/>
  <c r="CH170" i="1" s="1"/>
  <c r="CG171" i="1"/>
  <c r="CH171" i="1" s="1"/>
  <c r="CG175" i="1"/>
  <c r="CH175" i="1" s="1"/>
  <c r="CG177" i="1"/>
  <c r="CH177" i="1" s="1"/>
  <c r="CG178" i="1"/>
  <c r="CH178" i="1" s="1"/>
  <c r="CG179" i="1"/>
  <c r="CH179" i="1" s="1"/>
  <c r="CG181" i="1"/>
  <c r="CH181" i="1" s="1"/>
  <c r="CG182" i="1"/>
  <c r="CH182" i="1" s="1"/>
  <c r="CG184" i="1"/>
  <c r="CH184" i="1" s="1"/>
  <c r="CG186" i="1"/>
  <c r="CH186" i="1" s="1"/>
  <c r="CG190" i="1"/>
  <c r="CH190" i="1" s="1"/>
  <c r="CG192" i="1"/>
  <c r="CH192" i="1" s="1"/>
  <c r="CG193" i="1"/>
  <c r="CH193" i="1" s="1"/>
  <c r="CG194" i="1"/>
  <c r="CH194" i="1" s="1"/>
  <c r="CG196" i="1"/>
  <c r="CH196" i="1" s="1"/>
  <c r="CG197" i="1"/>
  <c r="CH197" i="1" s="1"/>
  <c r="CG198" i="1"/>
  <c r="CH198" i="1" s="1"/>
  <c r="CG201" i="1"/>
  <c r="CH201" i="1" s="1"/>
  <c r="CG202" i="1"/>
  <c r="CH202" i="1" s="1"/>
  <c r="CG203" i="1"/>
  <c r="CH203" i="1" s="1"/>
  <c r="CG204" i="1"/>
  <c r="CH204" i="1" s="1"/>
  <c r="CG207" i="1"/>
  <c r="CH207" i="1" s="1"/>
  <c r="CG208" i="1"/>
  <c r="CH208" i="1" s="1"/>
  <c r="CG212" i="1"/>
  <c r="CH212" i="1" s="1"/>
  <c r="CG213" i="1"/>
  <c r="CH213" i="1" s="1"/>
  <c r="CG214" i="1"/>
  <c r="CH214" i="1" s="1"/>
  <c r="CG219" i="1"/>
  <c r="CH219" i="1" s="1"/>
  <c r="CG220" i="1"/>
  <c r="CH220" i="1" s="1"/>
  <c r="CG222" i="1"/>
  <c r="CH222" i="1" s="1"/>
  <c r="CG223" i="1"/>
  <c r="CH223" i="1" s="1"/>
  <c r="CG224" i="1"/>
  <c r="CH224" i="1" s="1"/>
  <c r="CG227" i="1"/>
  <c r="CH227" i="1" s="1"/>
  <c r="CG229" i="1"/>
  <c r="CH229" i="1" s="1"/>
  <c r="CG230" i="1"/>
  <c r="CH230" i="1" s="1"/>
  <c r="CG234" i="1"/>
  <c r="CH234" i="1" s="1"/>
  <c r="CG236" i="1"/>
  <c r="CH236" i="1" s="1"/>
  <c r="CG237" i="1"/>
  <c r="CH237" i="1" s="1"/>
  <c r="CG240" i="1"/>
  <c r="CH240" i="1" s="1"/>
  <c r="CG242" i="1"/>
  <c r="CH242" i="1" s="1"/>
  <c r="CG243" i="1"/>
  <c r="CH243" i="1" s="1"/>
  <c r="CG244" i="1"/>
  <c r="CH244" i="1" s="1"/>
  <c r="CG246" i="1"/>
  <c r="CH246" i="1" s="1"/>
  <c r="CG250" i="1"/>
  <c r="CH250" i="1" s="1"/>
  <c r="CG251" i="1"/>
  <c r="CH251" i="1" s="1"/>
  <c r="CG252" i="1"/>
  <c r="CH252" i="1" s="1"/>
  <c r="CG253" i="1"/>
  <c r="CH253" i="1" s="1"/>
  <c r="CG255" i="1"/>
  <c r="CH255" i="1" s="1"/>
  <c r="CG258" i="1"/>
  <c r="CH258" i="1" s="1"/>
  <c r="CG259" i="1"/>
  <c r="CH259" i="1" s="1"/>
  <c r="CG260" i="1"/>
  <c r="CH260" i="1" s="1"/>
  <c r="CG261" i="1"/>
  <c r="CH261" i="1" s="1"/>
  <c r="CG262" i="1"/>
  <c r="CH262" i="1" s="1"/>
  <c r="CG263" i="1"/>
  <c r="CH263" i="1" s="1"/>
  <c r="CG264" i="1"/>
  <c r="CH264" i="1" s="1"/>
  <c r="CG267" i="1"/>
  <c r="CH267" i="1" s="1"/>
  <c r="CG268" i="1"/>
  <c r="CH268" i="1" s="1"/>
  <c r="CG269" i="1"/>
  <c r="CH269" i="1" s="1"/>
  <c r="CG272" i="1"/>
  <c r="CH272" i="1" s="1"/>
  <c r="CG274" i="1"/>
  <c r="CH274" i="1" s="1"/>
  <c r="CG275" i="1"/>
  <c r="CH275" i="1" s="1"/>
  <c r="CG280" i="1"/>
  <c r="CH280" i="1" s="1"/>
  <c r="CG282" i="1"/>
  <c r="CH282" i="1" s="1"/>
  <c r="CG285" i="1"/>
  <c r="CH285" i="1" s="1"/>
  <c r="CG287" i="1"/>
  <c r="CH287" i="1" s="1"/>
  <c r="CG288" i="1"/>
  <c r="CH288" i="1" s="1"/>
  <c r="CG290" i="1"/>
  <c r="CH290" i="1" s="1"/>
  <c r="CG291" i="1"/>
  <c r="CH291" i="1" s="1"/>
  <c r="CG293" i="1"/>
  <c r="CH293" i="1" s="1"/>
  <c r="CG296" i="1"/>
  <c r="CH296" i="1" s="1"/>
  <c r="CG298" i="1"/>
  <c r="CH298" i="1" s="1"/>
  <c r="CG301" i="1"/>
  <c r="CH301" i="1" s="1"/>
  <c r="CG302" i="1"/>
  <c r="CH302" i="1" s="1"/>
  <c r="CG304" i="1"/>
  <c r="CH304" i="1" s="1"/>
  <c r="CG305" i="1"/>
  <c r="CH305" i="1" s="1"/>
  <c r="CG309" i="1"/>
  <c r="CH309" i="1" s="1"/>
  <c r="CG310" i="1"/>
  <c r="CH310" i="1" s="1"/>
  <c r="CG313" i="1"/>
  <c r="CH313" i="1" s="1"/>
  <c r="CG315" i="1"/>
  <c r="CH315" i="1" s="1"/>
  <c r="CG319" i="1"/>
  <c r="CH319" i="1" s="1"/>
  <c r="CG320" i="1"/>
  <c r="CH320" i="1" s="1"/>
  <c r="CG321" i="1"/>
  <c r="CH321" i="1" s="1"/>
  <c r="CG322" i="1"/>
  <c r="CH322" i="1" s="1"/>
  <c r="CG324" i="1"/>
  <c r="CH324" i="1" s="1"/>
  <c r="CG326" i="1"/>
  <c r="CH326" i="1" s="1"/>
  <c r="CG327" i="1"/>
  <c r="CH327" i="1" s="1"/>
  <c r="CG328" i="1"/>
  <c r="CH328" i="1" s="1"/>
  <c r="CG329" i="1"/>
  <c r="CH329" i="1" s="1"/>
  <c r="CG331" i="1"/>
  <c r="CH331" i="1" s="1"/>
  <c r="CG332" i="1"/>
  <c r="CH332" i="1" s="1"/>
  <c r="CG334" i="1"/>
  <c r="CH334" i="1" s="1"/>
  <c r="CG335" i="1"/>
  <c r="CH335" i="1" s="1"/>
  <c r="CG336" i="1"/>
  <c r="CH336" i="1" s="1"/>
  <c r="CG338" i="1"/>
  <c r="CH338" i="1" s="1"/>
  <c r="CG344" i="1"/>
  <c r="CH344" i="1" s="1"/>
  <c r="CG351" i="1"/>
  <c r="CH351" i="1" s="1"/>
  <c r="CG353" i="1"/>
  <c r="CH353" i="1" s="1"/>
  <c r="CG358" i="1"/>
  <c r="CH358" i="1" s="1"/>
  <c r="CG360" i="1"/>
  <c r="CH360" i="1" s="1"/>
  <c r="CG363" i="1"/>
  <c r="CH363" i="1" s="1"/>
  <c r="CG364" i="1"/>
  <c r="CH364" i="1" s="1"/>
  <c r="CG366" i="1"/>
  <c r="CH366" i="1" s="1"/>
  <c r="CG371" i="1"/>
  <c r="CH371" i="1" s="1"/>
  <c r="CG373" i="1"/>
  <c r="CH373" i="1" s="1"/>
  <c r="CG375" i="1"/>
  <c r="CH375" i="1" s="1"/>
  <c r="CG377" i="1"/>
  <c r="CH377" i="1" s="1"/>
  <c r="CG378" i="1"/>
  <c r="CH378" i="1" s="1"/>
  <c r="CG379" i="1"/>
  <c r="CH379" i="1" s="1"/>
  <c r="CG383" i="1"/>
  <c r="CH383" i="1" s="1"/>
  <c r="CG384" i="1"/>
  <c r="CH384" i="1" s="1"/>
  <c r="CG386" i="1"/>
  <c r="CH386" i="1" s="1"/>
  <c r="CG387" i="1"/>
  <c r="CH387" i="1" s="1"/>
  <c r="CG389" i="1"/>
  <c r="CH389" i="1" s="1"/>
  <c r="CG390" i="1"/>
  <c r="CH390" i="1" s="1"/>
  <c r="CG391" i="1"/>
  <c r="CH391" i="1" s="1"/>
  <c r="CG394" i="1"/>
  <c r="CH394" i="1" s="1"/>
  <c r="CG395" i="1"/>
  <c r="CH395" i="1" s="1"/>
  <c r="CG396" i="1"/>
  <c r="CH396" i="1" s="1"/>
  <c r="CG404" i="1"/>
  <c r="CH404" i="1" s="1"/>
  <c r="CG407" i="1"/>
  <c r="CH407" i="1" s="1"/>
  <c r="CG408" i="1"/>
  <c r="CH408" i="1" s="1"/>
  <c r="CG410" i="1"/>
  <c r="CH410" i="1" s="1"/>
  <c r="CG412" i="1"/>
  <c r="CH412" i="1" s="1"/>
  <c r="CG413" i="1"/>
  <c r="CH413" i="1" s="1"/>
  <c r="CG417" i="1"/>
  <c r="CH417" i="1" s="1"/>
  <c r="CG420" i="1"/>
  <c r="CH420" i="1" s="1"/>
  <c r="CG423" i="1"/>
  <c r="CH423" i="1" s="1"/>
  <c r="CG427" i="1"/>
  <c r="CH427" i="1" s="1"/>
  <c r="CG428" i="1"/>
  <c r="CH428" i="1" s="1"/>
  <c r="CG430" i="1"/>
  <c r="CH430" i="1" s="1"/>
  <c r="CG431" i="1"/>
  <c r="CH431" i="1" s="1"/>
  <c r="CG432" i="1"/>
  <c r="CH432" i="1" s="1"/>
  <c r="CG433" i="1"/>
  <c r="CH433" i="1" s="1"/>
  <c r="CG434" i="1"/>
  <c r="CH434" i="1" s="1"/>
  <c r="CG437" i="1"/>
  <c r="CH437" i="1" s="1"/>
  <c r="CG438" i="1"/>
  <c r="CH438" i="1" s="1"/>
  <c r="CG440" i="1"/>
  <c r="CH440" i="1" s="1"/>
  <c r="CG441" i="1"/>
  <c r="CH441" i="1" s="1"/>
  <c r="CG442" i="1"/>
  <c r="CH442" i="1" s="1"/>
  <c r="CG443" i="1"/>
  <c r="CH443" i="1" s="1"/>
  <c r="CG445" i="1"/>
  <c r="CH445" i="1" s="1"/>
  <c r="CG446" i="1"/>
  <c r="CH446" i="1" s="1"/>
  <c r="CG447" i="1"/>
  <c r="CH447" i="1" s="1"/>
  <c r="CG448" i="1"/>
  <c r="CH448" i="1" s="1"/>
  <c r="CG451" i="1"/>
  <c r="CH451" i="1" s="1"/>
  <c r="CG452" i="1"/>
  <c r="CH452" i="1" s="1"/>
  <c r="CG454" i="1"/>
  <c r="CH454" i="1" s="1"/>
  <c r="CG456" i="1"/>
  <c r="CH456" i="1" s="1"/>
  <c r="CG457" i="1"/>
  <c r="CH457" i="1" s="1"/>
  <c r="CG458" i="1"/>
  <c r="CH458" i="1" s="1"/>
  <c r="CG459" i="1"/>
  <c r="CH459" i="1" s="1"/>
  <c r="CG461" i="1"/>
  <c r="CH461" i="1" s="1"/>
  <c r="CG465" i="1"/>
  <c r="CH465" i="1" s="1"/>
  <c r="CG466" i="1"/>
  <c r="CH466" i="1" s="1"/>
  <c r="CG467" i="1"/>
  <c r="CH467" i="1" s="1"/>
  <c r="CG468" i="1"/>
  <c r="CH468" i="1" s="1"/>
  <c r="CG469" i="1"/>
  <c r="CH469" i="1" s="1"/>
  <c r="CG471" i="1"/>
  <c r="CH471" i="1" s="1"/>
  <c r="CG473" i="1"/>
  <c r="CH473" i="1" s="1"/>
  <c r="CG476" i="1"/>
  <c r="CH476" i="1" s="1"/>
  <c r="CG477" i="1"/>
  <c r="CH477" i="1" s="1"/>
  <c r="CG479" i="1"/>
  <c r="CH479" i="1" s="1"/>
  <c r="CG481" i="1"/>
  <c r="CH481" i="1" s="1"/>
  <c r="CG482" i="1"/>
  <c r="CH482" i="1" s="1"/>
  <c r="CG483" i="1"/>
  <c r="CH483" i="1" s="1"/>
  <c r="CG484" i="1"/>
  <c r="CH484" i="1" s="1"/>
  <c r="CG485" i="1"/>
  <c r="CH485" i="1" s="1"/>
  <c r="CG486" i="1"/>
  <c r="CH486" i="1" s="1"/>
  <c r="CG488" i="1"/>
  <c r="CH488" i="1" s="1"/>
  <c r="CG489" i="1"/>
  <c r="CH489" i="1" s="1"/>
  <c r="CG490" i="1"/>
  <c r="CH490" i="1" s="1"/>
  <c r="CG491" i="1"/>
  <c r="CH491" i="1" s="1"/>
  <c r="CG495" i="1"/>
  <c r="CH495" i="1" s="1"/>
  <c r="CG496" i="1"/>
  <c r="CH496" i="1" s="1"/>
  <c r="CG497" i="1"/>
  <c r="CH497" i="1" s="1"/>
  <c r="CG498" i="1"/>
  <c r="CH498" i="1" s="1"/>
  <c r="CG500" i="1"/>
  <c r="CH500" i="1" s="1"/>
  <c r="CG501" i="1"/>
  <c r="CH501" i="1" s="1"/>
  <c r="CG4" i="1"/>
  <c r="CB5" i="1"/>
  <c r="CG5" i="1" s="1"/>
  <c r="CH5" i="1" s="1"/>
  <c r="CB6" i="1"/>
  <c r="CB7" i="1"/>
  <c r="CG7" i="1" s="1"/>
  <c r="CH7" i="1" s="1"/>
  <c r="CB8" i="1"/>
  <c r="CB9" i="1"/>
  <c r="CB10" i="1"/>
  <c r="CG10" i="1" s="1"/>
  <c r="CH10" i="1" s="1"/>
  <c r="CB11" i="1"/>
  <c r="CB12" i="1"/>
  <c r="CB13" i="1"/>
  <c r="CB14" i="1"/>
  <c r="CB15" i="1"/>
  <c r="CB16" i="1"/>
  <c r="CB17" i="1"/>
  <c r="CB18" i="1"/>
  <c r="CB19" i="1"/>
  <c r="CB20" i="1"/>
  <c r="CB21" i="1"/>
  <c r="CG21" i="1" s="1"/>
  <c r="CH21" i="1" s="1"/>
  <c r="CB22" i="1"/>
  <c r="CB23" i="1"/>
  <c r="CB24" i="1"/>
  <c r="CB25" i="1"/>
  <c r="CB26" i="1"/>
  <c r="CG26" i="1" s="1"/>
  <c r="CH26" i="1" s="1"/>
  <c r="CB27" i="1"/>
  <c r="CB28" i="1"/>
  <c r="CB29" i="1"/>
  <c r="CB30" i="1"/>
  <c r="CB31" i="1"/>
  <c r="CB32" i="1"/>
  <c r="CG32" i="1" s="1"/>
  <c r="CH32" i="1" s="1"/>
  <c r="CB33" i="1"/>
  <c r="CG33" i="1" s="1"/>
  <c r="CH33" i="1" s="1"/>
  <c r="CB34" i="1"/>
  <c r="CG34" i="1" s="1"/>
  <c r="CH34" i="1" s="1"/>
  <c r="CB35" i="1"/>
  <c r="CB36" i="1"/>
  <c r="CB37" i="1"/>
  <c r="CB38" i="1"/>
  <c r="CB39" i="1"/>
  <c r="CB40" i="1"/>
  <c r="CB41" i="1"/>
  <c r="CB42" i="1"/>
  <c r="CB43" i="1"/>
  <c r="CG43" i="1" s="1"/>
  <c r="CH43" i="1" s="1"/>
  <c r="CB44" i="1"/>
  <c r="CG44" i="1" s="1"/>
  <c r="CH44" i="1" s="1"/>
  <c r="CB45" i="1"/>
  <c r="CB46" i="1"/>
  <c r="CB47" i="1"/>
  <c r="CB48" i="1"/>
  <c r="CB49" i="1"/>
  <c r="CB50" i="1"/>
  <c r="CB51" i="1"/>
  <c r="CB52" i="1"/>
  <c r="CB53" i="1"/>
  <c r="CB54" i="1"/>
  <c r="CG54" i="1" s="1"/>
  <c r="CH54" i="1" s="1"/>
  <c r="CB55" i="1"/>
  <c r="CB56" i="1"/>
  <c r="CG56" i="1" s="1"/>
  <c r="CH56" i="1" s="1"/>
  <c r="CB57" i="1"/>
  <c r="CG57" i="1" s="1"/>
  <c r="CH57" i="1" s="1"/>
  <c r="CB58" i="1"/>
  <c r="CB59" i="1"/>
  <c r="CB60" i="1"/>
  <c r="CB61" i="1"/>
  <c r="CG61" i="1" s="1"/>
  <c r="CH61" i="1" s="1"/>
  <c r="CB62" i="1"/>
  <c r="CG62" i="1" s="1"/>
  <c r="CH62" i="1" s="1"/>
  <c r="CB63" i="1"/>
  <c r="CB64" i="1"/>
  <c r="CB65" i="1"/>
  <c r="CB66" i="1"/>
  <c r="CB67" i="1"/>
  <c r="CG67" i="1" s="1"/>
  <c r="CH67" i="1" s="1"/>
  <c r="CB68" i="1"/>
  <c r="CG68" i="1" s="1"/>
  <c r="CH68" i="1" s="1"/>
  <c r="CB69" i="1"/>
  <c r="CB70" i="1"/>
  <c r="CB71" i="1"/>
  <c r="CG71" i="1" s="1"/>
  <c r="CH71" i="1" s="1"/>
  <c r="CB72" i="1"/>
  <c r="CG72" i="1" s="1"/>
  <c r="CH72" i="1" s="1"/>
  <c r="CB73" i="1"/>
  <c r="CG73" i="1" s="1"/>
  <c r="CH73" i="1" s="1"/>
  <c r="CB74" i="1"/>
  <c r="CB75" i="1"/>
  <c r="CG75" i="1" s="1"/>
  <c r="CH75" i="1" s="1"/>
  <c r="CB76" i="1"/>
  <c r="CB77" i="1"/>
  <c r="CB78" i="1"/>
  <c r="CG78" i="1" s="1"/>
  <c r="CH78" i="1" s="1"/>
  <c r="CB79" i="1"/>
  <c r="CB80" i="1"/>
  <c r="CB81" i="1"/>
  <c r="CB82" i="1"/>
  <c r="CB83" i="1"/>
  <c r="CB84" i="1"/>
  <c r="CG84" i="1" s="1"/>
  <c r="CH84" i="1" s="1"/>
  <c r="CB85" i="1"/>
  <c r="CB86" i="1"/>
  <c r="CB87" i="1"/>
  <c r="CG87" i="1" s="1"/>
  <c r="CH87" i="1" s="1"/>
  <c r="CB88" i="1"/>
  <c r="CB89" i="1"/>
  <c r="CB90" i="1"/>
  <c r="CB91" i="1"/>
  <c r="CG91" i="1" s="1"/>
  <c r="CH91" i="1" s="1"/>
  <c r="CB92" i="1"/>
  <c r="CB93" i="1"/>
  <c r="CB94" i="1"/>
  <c r="CB95" i="1"/>
  <c r="CB96" i="1"/>
  <c r="CB97" i="1"/>
  <c r="CB98" i="1"/>
  <c r="CB99" i="1"/>
  <c r="CB100" i="1"/>
  <c r="CB101" i="1"/>
  <c r="CG101" i="1" s="1"/>
  <c r="CH101" i="1" s="1"/>
  <c r="CB102" i="1"/>
  <c r="CB103" i="1"/>
  <c r="CB104" i="1"/>
  <c r="CB105" i="1"/>
  <c r="CB106" i="1"/>
  <c r="CB107" i="1"/>
  <c r="CB108" i="1"/>
  <c r="CB109" i="1"/>
  <c r="CB110" i="1"/>
  <c r="CG110" i="1" s="1"/>
  <c r="CH110" i="1" s="1"/>
  <c r="CB111" i="1"/>
  <c r="CB112" i="1"/>
  <c r="CB113" i="1"/>
  <c r="CB114" i="1"/>
  <c r="CG114" i="1" s="1"/>
  <c r="CH114" i="1" s="1"/>
  <c r="CB115" i="1"/>
  <c r="CG115" i="1" s="1"/>
  <c r="CH115" i="1" s="1"/>
  <c r="CB116" i="1"/>
  <c r="CG116" i="1" s="1"/>
  <c r="CH116" i="1" s="1"/>
  <c r="CB117" i="1"/>
  <c r="CB118" i="1"/>
  <c r="CB119" i="1"/>
  <c r="CG119" i="1" s="1"/>
  <c r="CH119" i="1" s="1"/>
  <c r="CB120" i="1"/>
  <c r="CB121" i="1"/>
  <c r="CG121" i="1" s="1"/>
  <c r="CH121" i="1" s="1"/>
  <c r="CB122" i="1"/>
  <c r="CG122" i="1" s="1"/>
  <c r="CH122" i="1" s="1"/>
  <c r="CB123" i="1"/>
  <c r="CB124" i="1"/>
  <c r="CB125" i="1"/>
  <c r="CG125" i="1" s="1"/>
  <c r="CH125" i="1" s="1"/>
  <c r="CB126" i="1"/>
  <c r="CG126" i="1" s="1"/>
  <c r="CH126" i="1" s="1"/>
  <c r="CB127" i="1"/>
  <c r="CG127" i="1" s="1"/>
  <c r="CH127" i="1" s="1"/>
  <c r="CB128" i="1"/>
  <c r="CB129" i="1"/>
  <c r="CG129" i="1" s="1"/>
  <c r="CH129" i="1" s="1"/>
  <c r="CB130" i="1"/>
  <c r="CG130" i="1" s="1"/>
  <c r="CH130" i="1" s="1"/>
  <c r="CB131" i="1"/>
  <c r="CG131" i="1" s="1"/>
  <c r="CH131" i="1" s="1"/>
  <c r="CB132" i="1"/>
  <c r="CG132" i="1" s="1"/>
  <c r="CH132" i="1" s="1"/>
  <c r="CB133" i="1"/>
  <c r="CB134" i="1"/>
  <c r="CB135" i="1"/>
  <c r="CB136" i="1"/>
  <c r="CB137" i="1"/>
  <c r="CB138" i="1"/>
  <c r="CB139" i="1"/>
  <c r="CG139" i="1" s="1"/>
  <c r="CH139" i="1" s="1"/>
  <c r="CB140" i="1"/>
  <c r="CB141" i="1"/>
  <c r="CG141" i="1" s="1"/>
  <c r="CH141" i="1" s="1"/>
  <c r="CB142" i="1"/>
  <c r="CB143" i="1"/>
  <c r="CB144" i="1"/>
  <c r="CB145" i="1"/>
  <c r="CB146" i="1"/>
  <c r="CG146" i="1" s="1"/>
  <c r="CH146" i="1" s="1"/>
  <c r="CB147" i="1"/>
  <c r="CB148" i="1"/>
  <c r="CB149" i="1"/>
  <c r="CG149" i="1" s="1"/>
  <c r="CH149" i="1" s="1"/>
  <c r="CB150" i="1"/>
  <c r="CG150" i="1" s="1"/>
  <c r="CH150" i="1" s="1"/>
  <c r="CB151" i="1"/>
  <c r="CB152" i="1"/>
  <c r="CG152" i="1" s="1"/>
  <c r="CH152" i="1" s="1"/>
  <c r="CB153" i="1"/>
  <c r="CB154" i="1"/>
  <c r="CB155" i="1"/>
  <c r="CG155" i="1" s="1"/>
  <c r="CH155" i="1" s="1"/>
  <c r="CB156" i="1"/>
  <c r="CG156" i="1" s="1"/>
  <c r="CH156" i="1" s="1"/>
  <c r="CB157" i="1"/>
  <c r="CB158" i="1"/>
  <c r="CG158" i="1" s="1"/>
  <c r="CH158" i="1" s="1"/>
  <c r="CB159" i="1"/>
  <c r="CB160" i="1"/>
  <c r="CB161" i="1"/>
  <c r="CB162" i="1"/>
  <c r="CG162" i="1" s="1"/>
  <c r="CH162" i="1" s="1"/>
  <c r="CB163" i="1"/>
  <c r="CB164" i="1"/>
  <c r="CG164" i="1" s="1"/>
  <c r="CH164" i="1" s="1"/>
  <c r="CB165" i="1"/>
  <c r="CB166" i="1"/>
  <c r="CG166" i="1" s="1"/>
  <c r="CH166" i="1" s="1"/>
  <c r="CB167" i="1"/>
  <c r="CB168" i="1"/>
  <c r="CB169" i="1"/>
  <c r="CG169" i="1" s="1"/>
  <c r="CH169" i="1" s="1"/>
  <c r="CB170" i="1"/>
  <c r="CB171" i="1"/>
  <c r="CB172" i="1"/>
  <c r="CG172" i="1" s="1"/>
  <c r="CH172" i="1" s="1"/>
  <c r="CB173" i="1"/>
  <c r="CG173" i="1" s="1"/>
  <c r="CH173" i="1" s="1"/>
  <c r="CB174" i="1"/>
  <c r="CG174" i="1" s="1"/>
  <c r="CH174" i="1" s="1"/>
  <c r="CB175" i="1"/>
  <c r="CB176" i="1"/>
  <c r="CG176" i="1" s="1"/>
  <c r="CH176" i="1" s="1"/>
  <c r="CB177" i="1"/>
  <c r="CB178" i="1"/>
  <c r="CB179" i="1"/>
  <c r="CB180" i="1"/>
  <c r="CG180" i="1" s="1"/>
  <c r="CH180" i="1" s="1"/>
  <c r="CB181" i="1"/>
  <c r="CB182" i="1"/>
  <c r="CB183" i="1"/>
  <c r="CG183" i="1" s="1"/>
  <c r="CH183" i="1" s="1"/>
  <c r="CB184" i="1"/>
  <c r="CB185" i="1"/>
  <c r="CG185" i="1" s="1"/>
  <c r="CH185" i="1" s="1"/>
  <c r="CB186" i="1"/>
  <c r="CB187" i="1"/>
  <c r="CG187" i="1" s="1"/>
  <c r="CH187" i="1" s="1"/>
  <c r="CB188" i="1"/>
  <c r="CG188" i="1" s="1"/>
  <c r="CH188" i="1" s="1"/>
  <c r="CB189" i="1"/>
  <c r="CG189" i="1" s="1"/>
  <c r="CH189" i="1" s="1"/>
  <c r="CB190" i="1"/>
  <c r="CB191" i="1"/>
  <c r="CG191" i="1" s="1"/>
  <c r="CH191" i="1" s="1"/>
  <c r="CB192" i="1"/>
  <c r="CB193" i="1"/>
  <c r="CB194" i="1"/>
  <c r="CB195" i="1"/>
  <c r="CG195" i="1" s="1"/>
  <c r="CH195" i="1" s="1"/>
  <c r="CB196" i="1"/>
  <c r="CB197" i="1"/>
  <c r="CB198" i="1"/>
  <c r="CB199" i="1"/>
  <c r="CG199" i="1" s="1"/>
  <c r="CH199" i="1" s="1"/>
  <c r="CB200" i="1"/>
  <c r="CG200" i="1" s="1"/>
  <c r="CH200" i="1" s="1"/>
  <c r="CB201" i="1"/>
  <c r="CB202" i="1"/>
  <c r="CB203" i="1"/>
  <c r="CB204" i="1"/>
  <c r="CB205" i="1"/>
  <c r="CG205" i="1" s="1"/>
  <c r="CH205" i="1" s="1"/>
  <c r="CB206" i="1"/>
  <c r="CG206" i="1" s="1"/>
  <c r="CH206" i="1" s="1"/>
  <c r="CB207" i="1"/>
  <c r="CB208" i="1"/>
  <c r="CB209" i="1"/>
  <c r="CG209" i="1" s="1"/>
  <c r="CH209" i="1" s="1"/>
  <c r="CB210" i="1"/>
  <c r="CG210" i="1" s="1"/>
  <c r="CH210" i="1" s="1"/>
  <c r="CB211" i="1"/>
  <c r="CG211" i="1" s="1"/>
  <c r="CH211" i="1" s="1"/>
  <c r="CB212" i="1"/>
  <c r="CB213" i="1"/>
  <c r="CB214" i="1"/>
  <c r="CB215" i="1"/>
  <c r="CG215" i="1" s="1"/>
  <c r="CH215" i="1" s="1"/>
  <c r="CB216" i="1"/>
  <c r="CG216" i="1" s="1"/>
  <c r="CH216" i="1" s="1"/>
  <c r="CB217" i="1"/>
  <c r="CG217" i="1" s="1"/>
  <c r="CH217" i="1" s="1"/>
  <c r="CB218" i="1"/>
  <c r="CG218" i="1" s="1"/>
  <c r="CH218" i="1" s="1"/>
  <c r="CB219" i="1"/>
  <c r="CB220" i="1"/>
  <c r="CB221" i="1"/>
  <c r="CG221" i="1" s="1"/>
  <c r="CH221" i="1" s="1"/>
  <c r="CB222" i="1"/>
  <c r="CB223" i="1"/>
  <c r="CB224" i="1"/>
  <c r="CB225" i="1"/>
  <c r="CG225" i="1" s="1"/>
  <c r="CH225" i="1" s="1"/>
  <c r="CB226" i="1"/>
  <c r="CG226" i="1" s="1"/>
  <c r="CH226" i="1" s="1"/>
  <c r="CB227" i="1"/>
  <c r="CB228" i="1"/>
  <c r="CG228" i="1" s="1"/>
  <c r="CH228" i="1" s="1"/>
  <c r="CB229" i="1"/>
  <c r="CB230" i="1"/>
  <c r="CB231" i="1"/>
  <c r="CG231" i="1" s="1"/>
  <c r="CH231" i="1" s="1"/>
  <c r="CB232" i="1"/>
  <c r="CG232" i="1" s="1"/>
  <c r="CH232" i="1" s="1"/>
  <c r="CB233" i="1"/>
  <c r="CG233" i="1" s="1"/>
  <c r="CH233" i="1" s="1"/>
  <c r="CB234" i="1"/>
  <c r="CB235" i="1"/>
  <c r="CG235" i="1" s="1"/>
  <c r="CH235" i="1" s="1"/>
  <c r="CB236" i="1"/>
  <c r="CB237" i="1"/>
  <c r="CB238" i="1"/>
  <c r="CG238" i="1" s="1"/>
  <c r="CH238" i="1" s="1"/>
  <c r="CB239" i="1"/>
  <c r="CG239" i="1" s="1"/>
  <c r="CH239" i="1" s="1"/>
  <c r="CB240" i="1"/>
  <c r="CB241" i="1"/>
  <c r="CG241" i="1" s="1"/>
  <c r="CH241" i="1" s="1"/>
  <c r="CB242" i="1"/>
  <c r="CB243" i="1"/>
  <c r="CB244" i="1"/>
  <c r="CB245" i="1"/>
  <c r="CG245" i="1" s="1"/>
  <c r="CH245" i="1" s="1"/>
  <c r="CB246" i="1"/>
  <c r="CB247" i="1"/>
  <c r="CG247" i="1" s="1"/>
  <c r="CH247" i="1" s="1"/>
  <c r="CB248" i="1"/>
  <c r="CG248" i="1" s="1"/>
  <c r="CH248" i="1" s="1"/>
  <c r="CB249" i="1"/>
  <c r="CG249" i="1" s="1"/>
  <c r="CH249" i="1" s="1"/>
  <c r="CB250" i="1"/>
  <c r="CB251" i="1"/>
  <c r="CB252" i="1"/>
  <c r="CB253" i="1"/>
  <c r="CB254" i="1"/>
  <c r="CG254" i="1" s="1"/>
  <c r="CH254" i="1" s="1"/>
  <c r="CB255" i="1"/>
  <c r="CB256" i="1"/>
  <c r="CG256" i="1" s="1"/>
  <c r="CH256" i="1" s="1"/>
  <c r="CB257" i="1"/>
  <c r="CG257" i="1" s="1"/>
  <c r="CH257" i="1" s="1"/>
  <c r="CB258" i="1"/>
  <c r="CB259" i="1"/>
  <c r="CB260" i="1"/>
  <c r="CB261" i="1"/>
  <c r="CB262" i="1"/>
  <c r="CB263" i="1"/>
  <c r="CB264" i="1"/>
  <c r="CB265" i="1"/>
  <c r="CG265" i="1" s="1"/>
  <c r="CH265" i="1" s="1"/>
  <c r="CB266" i="1"/>
  <c r="CG266" i="1" s="1"/>
  <c r="CH266" i="1" s="1"/>
  <c r="CB267" i="1"/>
  <c r="CB268" i="1"/>
  <c r="CB269" i="1"/>
  <c r="CB270" i="1"/>
  <c r="CG270" i="1" s="1"/>
  <c r="CH270" i="1" s="1"/>
  <c r="CB271" i="1"/>
  <c r="CG271" i="1" s="1"/>
  <c r="CH271" i="1" s="1"/>
  <c r="CB272" i="1"/>
  <c r="CB273" i="1"/>
  <c r="CG273" i="1" s="1"/>
  <c r="CH273" i="1" s="1"/>
  <c r="CB274" i="1"/>
  <c r="CB275" i="1"/>
  <c r="CB276" i="1"/>
  <c r="CG276" i="1" s="1"/>
  <c r="CH276" i="1" s="1"/>
  <c r="CB277" i="1"/>
  <c r="CG277" i="1" s="1"/>
  <c r="CH277" i="1" s="1"/>
  <c r="CB278" i="1"/>
  <c r="CG278" i="1" s="1"/>
  <c r="CH278" i="1" s="1"/>
  <c r="CB279" i="1"/>
  <c r="CG279" i="1" s="1"/>
  <c r="CH279" i="1" s="1"/>
  <c r="CB280" i="1"/>
  <c r="CB281" i="1"/>
  <c r="CG281" i="1" s="1"/>
  <c r="CH281" i="1" s="1"/>
  <c r="CB282" i="1"/>
  <c r="CB283" i="1"/>
  <c r="CG283" i="1" s="1"/>
  <c r="CH283" i="1" s="1"/>
  <c r="CB284" i="1"/>
  <c r="CG284" i="1" s="1"/>
  <c r="CH284" i="1" s="1"/>
  <c r="CB285" i="1"/>
  <c r="CB286" i="1"/>
  <c r="CG286" i="1" s="1"/>
  <c r="CH286" i="1" s="1"/>
  <c r="CB287" i="1"/>
  <c r="CB288" i="1"/>
  <c r="CB289" i="1"/>
  <c r="CG289" i="1" s="1"/>
  <c r="CH289" i="1" s="1"/>
  <c r="CB290" i="1"/>
  <c r="CB291" i="1"/>
  <c r="CB292" i="1"/>
  <c r="CG292" i="1" s="1"/>
  <c r="CH292" i="1" s="1"/>
  <c r="CB293" i="1"/>
  <c r="CB294" i="1"/>
  <c r="CG294" i="1" s="1"/>
  <c r="CH294" i="1" s="1"/>
  <c r="CB295" i="1"/>
  <c r="CG295" i="1" s="1"/>
  <c r="CH295" i="1" s="1"/>
  <c r="CB296" i="1"/>
  <c r="CB297" i="1"/>
  <c r="CG297" i="1" s="1"/>
  <c r="CH297" i="1" s="1"/>
  <c r="CB298" i="1"/>
  <c r="CB299" i="1"/>
  <c r="CG299" i="1" s="1"/>
  <c r="CH299" i="1" s="1"/>
  <c r="CB300" i="1"/>
  <c r="CG300" i="1" s="1"/>
  <c r="CH300" i="1" s="1"/>
  <c r="CB301" i="1"/>
  <c r="CB302" i="1"/>
  <c r="CB303" i="1"/>
  <c r="CG303" i="1" s="1"/>
  <c r="CH303" i="1" s="1"/>
  <c r="CB304" i="1"/>
  <c r="CB305" i="1"/>
  <c r="CB306" i="1"/>
  <c r="CG306" i="1" s="1"/>
  <c r="CH306" i="1" s="1"/>
  <c r="CB307" i="1"/>
  <c r="CG307" i="1" s="1"/>
  <c r="CH307" i="1" s="1"/>
  <c r="CB308" i="1"/>
  <c r="CG308" i="1" s="1"/>
  <c r="CH308" i="1" s="1"/>
  <c r="CB309" i="1"/>
  <c r="CB310" i="1"/>
  <c r="CB311" i="1"/>
  <c r="CG311" i="1" s="1"/>
  <c r="CH311" i="1" s="1"/>
  <c r="CB312" i="1"/>
  <c r="CG312" i="1" s="1"/>
  <c r="CH312" i="1" s="1"/>
  <c r="CB313" i="1"/>
  <c r="CB314" i="1"/>
  <c r="CG314" i="1" s="1"/>
  <c r="CH314" i="1" s="1"/>
  <c r="CB315" i="1"/>
  <c r="CB316" i="1"/>
  <c r="CG316" i="1" s="1"/>
  <c r="CH316" i="1" s="1"/>
  <c r="CB317" i="1"/>
  <c r="CG317" i="1" s="1"/>
  <c r="CH317" i="1" s="1"/>
  <c r="CB318" i="1"/>
  <c r="CG318" i="1" s="1"/>
  <c r="CH318" i="1" s="1"/>
  <c r="CB319" i="1"/>
  <c r="CB320" i="1"/>
  <c r="CB321" i="1"/>
  <c r="CB322" i="1"/>
  <c r="CB323" i="1"/>
  <c r="CG323" i="1" s="1"/>
  <c r="CH323" i="1" s="1"/>
  <c r="CB324" i="1"/>
  <c r="CB325" i="1"/>
  <c r="CG325" i="1" s="1"/>
  <c r="CH325" i="1" s="1"/>
  <c r="CB326" i="1"/>
  <c r="CB327" i="1"/>
  <c r="CB328" i="1"/>
  <c r="CB329" i="1"/>
  <c r="CB330" i="1"/>
  <c r="CG330" i="1" s="1"/>
  <c r="CH330" i="1" s="1"/>
  <c r="CB331" i="1"/>
  <c r="CB332" i="1"/>
  <c r="CB333" i="1"/>
  <c r="CG333" i="1" s="1"/>
  <c r="CH333" i="1" s="1"/>
  <c r="CB334" i="1"/>
  <c r="CB335" i="1"/>
  <c r="CB336" i="1"/>
  <c r="CB337" i="1"/>
  <c r="CG337" i="1" s="1"/>
  <c r="CH337" i="1" s="1"/>
  <c r="CB338" i="1"/>
  <c r="CB339" i="1"/>
  <c r="CG339" i="1" s="1"/>
  <c r="CH339" i="1" s="1"/>
  <c r="CB340" i="1"/>
  <c r="CG340" i="1" s="1"/>
  <c r="CH340" i="1" s="1"/>
  <c r="CB341" i="1"/>
  <c r="CG341" i="1" s="1"/>
  <c r="CH341" i="1" s="1"/>
  <c r="CB342" i="1"/>
  <c r="CG342" i="1" s="1"/>
  <c r="CH342" i="1" s="1"/>
  <c r="CB343" i="1"/>
  <c r="CG343" i="1" s="1"/>
  <c r="CH343" i="1" s="1"/>
  <c r="CB344" i="1"/>
  <c r="CB345" i="1"/>
  <c r="CG345" i="1" s="1"/>
  <c r="CH345" i="1" s="1"/>
  <c r="CB346" i="1"/>
  <c r="CG346" i="1" s="1"/>
  <c r="CH346" i="1" s="1"/>
  <c r="CB347" i="1"/>
  <c r="CG347" i="1" s="1"/>
  <c r="CH347" i="1" s="1"/>
  <c r="CB348" i="1"/>
  <c r="CG348" i="1" s="1"/>
  <c r="CH348" i="1" s="1"/>
  <c r="CB349" i="1"/>
  <c r="CG349" i="1" s="1"/>
  <c r="CH349" i="1" s="1"/>
  <c r="CB350" i="1"/>
  <c r="CG350" i="1" s="1"/>
  <c r="CH350" i="1" s="1"/>
  <c r="CB351" i="1"/>
  <c r="CB352" i="1"/>
  <c r="CG352" i="1" s="1"/>
  <c r="CH352" i="1" s="1"/>
  <c r="CB353" i="1"/>
  <c r="CB354" i="1"/>
  <c r="CG354" i="1" s="1"/>
  <c r="CH354" i="1" s="1"/>
  <c r="CB355" i="1"/>
  <c r="CG355" i="1" s="1"/>
  <c r="CH355" i="1" s="1"/>
  <c r="CB356" i="1"/>
  <c r="CG356" i="1" s="1"/>
  <c r="CH356" i="1" s="1"/>
  <c r="CB357" i="1"/>
  <c r="CG357" i="1" s="1"/>
  <c r="CH357" i="1" s="1"/>
  <c r="CB358" i="1"/>
  <c r="CB359" i="1"/>
  <c r="CG359" i="1" s="1"/>
  <c r="CH359" i="1" s="1"/>
  <c r="CB360" i="1"/>
  <c r="CB361" i="1"/>
  <c r="CG361" i="1" s="1"/>
  <c r="CH361" i="1" s="1"/>
  <c r="CB362" i="1"/>
  <c r="CG362" i="1" s="1"/>
  <c r="CH362" i="1" s="1"/>
  <c r="CB363" i="1"/>
  <c r="CB364" i="1"/>
  <c r="CB365" i="1"/>
  <c r="CG365" i="1" s="1"/>
  <c r="CH365" i="1" s="1"/>
  <c r="CB366" i="1"/>
  <c r="CB367" i="1"/>
  <c r="CG367" i="1" s="1"/>
  <c r="CH367" i="1" s="1"/>
  <c r="CB368" i="1"/>
  <c r="CG368" i="1" s="1"/>
  <c r="CH368" i="1" s="1"/>
  <c r="CB369" i="1"/>
  <c r="CG369" i="1" s="1"/>
  <c r="CH369" i="1" s="1"/>
  <c r="CB370" i="1"/>
  <c r="CG370" i="1" s="1"/>
  <c r="CH370" i="1" s="1"/>
  <c r="CB371" i="1"/>
  <c r="CB372" i="1"/>
  <c r="CG372" i="1" s="1"/>
  <c r="CH372" i="1" s="1"/>
  <c r="CB373" i="1"/>
  <c r="CB374" i="1"/>
  <c r="CG374" i="1" s="1"/>
  <c r="CH374" i="1" s="1"/>
  <c r="CB375" i="1"/>
  <c r="CB376" i="1"/>
  <c r="CG376" i="1" s="1"/>
  <c r="CH376" i="1" s="1"/>
  <c r="CB377" i="1"/>
  <c r="CB378" i="1"/>
  <c r="CB379" i="1"/>
  <c r="CB380" i="1"/>
  <c r="CG380" i="1" s="1"/>
  <c r="CH380" i="1" s="1"/>
  <c r="CB381" i="1"/>
  <c r="CG381" i="1" s="1"/>
  <c r="CH381" i="1" s="1"/>
  <c r="CB382" i="1"/>
  <c r="CG382" i="1" s="1"/>
  <c r="CH382" i="1" s="1"/>
  <c r="CB383" i="1"/>
  <c r="CB384" i="1"/>
  <c r="CB385" i="1"/>
  <c r="CG385" i="1" s="1"/>
  <c r="CH385" i="1" s="1"/>
  <c r="CB386" i="1"/>
  <c r="CB387" i="1"/>
  <c r="CB388" i="1"/>
  <c r="CG388" i="1" s="1"/>
  <c r="CH388" i="1" s="1"/>
  <c r="CB389" i="1"/>
  <c r="CB390" i="1"/>
  <c r="CB391" i="1"/>
  <c r="CB392" i="1"/>
  <c r="CG392" i="1" s="1"/>
  <c r="CH392" i="1" s="1"/>
  <c r="CB393" i="1"/>
  <c r="CG393" i="1" s="1"/>
  <c r="CH393" i="1" s="1"/>
  <c r="CB394" i="1"/>
  <c r="CB395" i="1"/>
  <c r="CB396" i="1"/>
  <c r="CB397" i="1"/>
  <c r="CG397" i="1" s="1"/>
  <c r="CH397" i="1" s="1"/>
  <c r="CB398" i="1"/>
  <c r="CG398" i="1" s="1"/>
  <c r="CH398" i="1" s="1"/>
  <c r="CB399" i="1"/>
  <c r="CG399" i="1" s="1"/>
  <c r="CH399" i="1" s="1"/>
  <c r="CB400" i="1"/>
  <c r="CG400" i="1" s="1"/>
  <c r="CH400" i="1" s="1"/>
  <c r="CB401" i="1"/>
  <c r="CG401" i="1" s="1"/>
  <c r="CH401" i="1" s="1"/>
  <c r="CB402" i="1"/>
  <c r="CG402" i="1" s="1"/>
  <c r="CH402" i="1" s="1"/>
  <c r="CB403" i="1"/>
  <c r="CG403" i="1" s="1"/>
  <c r="CH403" i="1" s="1"/>
  <c r="CB404" i="1"/>
  <c r="CB405" i="1"/>
  <c r="CG405" i="1" s="1"/>
  <c r="CH405" i="1" s="1"/>
  <c r="CB406" i="1"/>
  <c r="CG406" i="1" s="1"/>
  <c r="CH406" i="1" s="1"/>
  <c r="CB407" i="1"/>
  <c r="CB408" i="1"/>
  <c r="CB409" i="1"/>
  <c r="CG409" i="1" s="1"/>
  <c r="CH409" i="1" s="1"/>
  <c r="CB410" i="1"/>
  <c r="CB411" i="1"/>
  <c r="CG411" i="1" s="1"/>
  <c r="CH411" i="1" s="1"/>
  <c r="CB412" i="1"/>
  <c r="CB413" i="1"/>
  <c r="CB414" i="1"/>
  <c r="CG414" i="1" s="1"/>
  <c r="CH414" i="1" s="1"/>
  <c r="CB415" i="1"/>
  <c r="CG415" i="1" s="1"/>
  <c r="CH415" i="1" s="1"/>
  <c r="CB416" i="1"/>
  <c r="CG416" i="1" s="1"/>
  <c r="CH416" i="1" s="1"/>
  <c r="CB417" i="1"/>
  <c r="CB418" i="1"/>
  <c r="CG418" i="1" s="1"/>
  <c r="CH418" i="1" s="1"/>
  <c r="CB419" i="1"/>
  <c r="CG419" i="1" s="1"/>
  <c r="CH419" i="1" s="1"/>
  <c r="CB420" i="1"/>
  <c r="CB421" i="1"/>
  <c r="CG421" i="1" s="1"/>
  <c r="CH421" i="1" s="1"/>
  <c r="CB422" i="1"/>
  <c r="CG422" i="1" s="1"/>
  <c r="CH422" i="1" s="1"/>
  <c r="CB423" i="1"/>
  <c r="CB424" i="1"/>
  <c r="CG424" i="1" s="1"/>
  <c r="CH424" i="1" s="1"/>
  <c r="CB425" i="1"/>
  <c r="CG425" i="1" s="1"/>
  <c r="CH425" i="1" s="1"/>
  <c r="CB426" i="1"/>
  <c r="CG426" i="1" s="1"/>
  <c r="CH426" i="1" s="1"/>
  <c r="CB427" i="1"/>
  <c r="CB428" i="1"/>
  <c r="CB429" i="1"/>
  <c r="CG429" i="1" s="1"/>
  <c r="CH429" i="1" s="1"/>
  <c r="CB430" i="1"/>
  <c r="CB431" i="1"/>
  <c r="CB432" i="1"/>
  <c r="CB433" i="1"/>
  <c r="CB434" i="1"/>
  <c r="CB435" i="1"/>
  <c r="CG435" i="1" s="1"/>
  <c r="CH435" i="1" s="1"/>
  <c r="CB436" i="1"/>
  <c r="CG436" i="1" s="1"/>
  <c r="CH436" i="1" s="1"/>
  <c r="CB437" i="1"/>
  <c r="CB438" i="1"/>
  <c r="CB439" i="1"/>
  <c r="CG439" i="1" s="1"/>
  <c r="CH439" i="1" s="1"/>
  <c r="CB440" i="1"/>
  <c r="CB441" i="1"/>
  <c r="CB442" i="1"/>
  <c r="CB443" i="1"/>
  <c r="CB444" i="1"/>
  <c r="CG444" i="1" s="1"/>
  <c r="CH444" i="1" s="1"/>
  <c r="CB445" i="1"/>
  <c r="CB446" i="1"/>
  <c r="CB447" i="1"/>
  <c r="CB448" i="1"/>
  <c r="CB449" i="1"/>
  <c r="CG449" i="1" s="1"/>
  <c r="CH449" i="1" s="1"/>
  <c r="CB450" i="1"/>
  <c r="CG450" i="1" s="1"/>
  <c r="CH450" i="1" s="1"/>
  <c r="CB451" i="1"/>
  <c r="CB452" i="1"/>
  <c r="CB453" i="1"/>
  <c r="CG453" i="1" s="1"/>
  <c r="CH453" i="1" s="1"/>
  <c r="CB454" i="1"/>
  <c r="CB455" i="1"/>
  <c r="CG455" i="1" s="1"/>
  <c r="CH455" i="1" s="1"/>
  <c r="CB456" i="1"/>
  <c r="CB457" i="1"/>
  <c r="CB458" i="1"/>
  <c r="CB459" i="1"/>
  <c r="CB460" i="1"/>
  <c r="CG460" i="1" s="1"/>
  <c r="CH460" i="1" s="1"/>
  <c r="CB461" i="1"/>
  <c r="CB462" i="1"/>
  <c r="CG462" i="1" s="1"/>
  <c r="CH462" i="1" s="1"/>
  <c r="CB463" i="1"/>
  <c r="CG463" i="1" s="1"/>
  <c r="CH463" i="1" s="1"/>
  <c r="CB464" i="1"/>
  <c r="CG464" i="1" s="1"/>
  <c r="CH464" i="1" s="1"/>
  <c r="CB465" i="1"/>
  <c r="CB466" i="1"/>
  <c r="CB467" i="1"/>
  <c r="CB468" i="1"/>
  <c r="CB469" i="1"/>
  <c r="CB470" i="1"/>
  <c r="CG470" i="1" s="1"/>
  <c r="CH470" i="1" s="1"/>
  <c r="CB471" i="1"/>
  <c r="CB472" i="1"/>
  <c r="CG472" i="1" s="1"/>
  <c r="CH472" i="1" s="1"/>
  <c r="CB473" i="1"/>
  <c r="CB474" i="1"/>
  <c r="CG474" i="1" s="1"/>
  <c r="CH474" i="1" s="1"/>
  <c r="CB475" i="1"/>
  <c r="CG475" i="1" s="1"/>
  <c r="CH475" i="1" s="1"/>
  <c r="CB476" i="1"/>
  <c r="CB477" i="1"/>
  <c r="CB478" i="1"/>
  <c r="CG478" i="1" s="1"/>
  <c r="CH478" i="1" s="1"/>
  <c r="CB479" i="1"/>
  <c r="CB480" i="1"/>
  <c r="CG480" i="1" s="1"/>
  <c r="CH480" i="1" s="1"/>
  <c r="CB481" i="1"/>
  <c r="CB482" i="1"/>
  <c r="CB483" i="1"/>
  <c r="CB484" i="1"/>
  <c r="CB485" i="1"/>
  <c r="CB486" i="1"/>
  <c r="CB487" i="1"/>
  <c r="CG487" i="1" s="1"/>
  <c r="CH487" i="1" s="1"/>
  <c r="CB488" i="1"/>
  <c r="CB489" i="1"/>
  <c r="CB490" i="1"/>
  <c r="CB491" i="1"/>
  <c r="CB492" i="1"/>
  <c r="CG492" i="1" s="1"/>
  <c r="CH492" i="1" s="1"/>
  <c r="CB493" i="1"/>
  <c r="CG493" i="1" s="1"/>
  <c r="CH493" i="1" s="1"/>
  <c r="CB494" i="1"/>
  <c r="CG494" i="1" s="1"/>
  <c r="CH494" i="1" s="1"/>
  <c r="CB495" i="1"/>
  <c r="CB496" i="1"/>
  <c r="CB497" i="1"/>
  <c r="CB498" i="1"/>
  <c r="CB499" i="1"/>
  <c r="CG499" i="1" s="1"/>
  <c r="CH499" i="1" s="1"/>
  <c r="CB500" i="1"/>
  <c r="CB501" i="1"/>
  <c r="CB502" i="1"/>
  <c r="CG502" i="1" s="1"/>
  <c r="CH502" i="1" s="1"/>
  <c r="CB503" i="1"/>
  <c r="CG503" i="1" s="1"/>
  <c r="CH503" i="1" s="1"/>
  <c r="CB4" i="1"/>
  <c r="BS5" i="1"/>
  <c r="BS6" i="1"/>
  <c r="BS7" i="1"/>
  <c r="BS8" i="1"/>
  <c r="BS9" i="1"/>
  <c r="BS10" i="1"/>
  <c r="BS11" i="1"/>
  <c r="BS12" i="1"/>
  <c r="BS13" i="1"/>
  <c r="BS14" i="1"/>
  <c r="BS15" i="1"/>
  <c r="BS16" i="1"/>
  <c r="BS17" i="1"/>
  <c r="BS18" i="1"/>
  <c r="BS19" i="1"/>
  <c r="BS20" i="1"/>
  <c r="BS21" i="1"/>
  <c r="BS22" i="1"/>
  <c r="BS23" i="1"/>
  <c r="BS24" i="1"/>
  <c r="BS25" i="1"/>
  <c r="BS26" i="1"/>
  <c r="BS27" i="1"/>
  <c r="BS28" i="1"/>
  <c r="BS29" i="1"/>
  <c r="BS30" i="1"/>
  <c r="BS31" i="1"/>
  <c r="BS32" i="1"/>
  <c r="BS33" i="1"/>
  <c r="BS34" i="1"/>
  <c r="BS35" i="1"/>
  <c r="BS36" i="1"/>
  <c r="BS37" i="1"/>
  <c r="BS38" i="1"/>
  <c r="BS39" i="1"/>
  <c r="BS40" i="1"/>
  <c r="BS41" i="1"/>
  <c r="BS42" i="1"/>
  <c r="BS43" i="1"/>
  <c r="BS44" i="1"/>
  <c r="BS45" i="1"/>
  <c r="BS46" i="1"/>
  <c r="BS47" i="1"/>
  <c r="BS48" i="1"/>
  <c r="BS49" i="1"/>
  <c r="BS50" i="1"/>
  <c r="BS51" i="1"/>
  <c r="BS52" i="1"/>
  <c r="BS53" i="1"/>
  <c r="BS54" i="1"/>
  <c r="BS55" i="1"/>
  <c r="BS56" i="1"/>
  <c r="BS57" i="1"/>
  <c r="BS58" i="1"/>
  <c r="BS59" i="1"/>
  <c r="BS60" i="1"/>
  <c r="BS61" i="1"/>
  <c r="BS62" i="1"/>
  <c r="BS63" i="1"/>
  <c r="BS64" i="1"/>
  <c r="BS65" i="1"/>
  <c r="BS66" i="1"/>
  <c r="BS67" i="1"/>
  <c r="BS68" i="1"/>
  <c r="BS69" i="1"/>
  <c r="BS70" i="1"/>
  <c r="BS71" i="1"/>
  <c r="BS72" i="1"/>
  <c r="BS73" i="1"/>
  <c r="BS74" i="1"/>
  <c r="BS75" i="1"/>
  <c r="BS76" i="1"/>
  <c r="BS77" i="1"/>
  <c r="BS78" i="1"/>
  <c r="BS79" i="1"/>
  <c r="BS80" i="1"/>
  <c r="BS81" i="1"/>
  <c r="BS82" i="1"/>
  <c r="BS83" i="1"/>
  <c r="BS84" i="1"/>
  <c r="BS85" i="1"/>
  <c r="BS86" i="1"/>
  <c r="BS87" i="1"/>
  <c r="BS88" i="1"/>
  <c r="BS89" i="1"/>
  <c r="BS90" i="1"/>
  <c r="BS91" i="1"/>
  <c r="BS92" i="1"/>
  <c r="BS93" i="1"/>
  <c r="BS94" i="1"/>
  <c r="BS95" i="1"/>
  <c r="BS96" i="1"/>
  <c r="BS97" i="1"/>
  <c r="BS98" i="1"/>
  <c r="BS99" i="1"/>
  <c r="BS100" i="1"/>
  <c r="BS101" i="1"/>
  <c r="BS102" i="1"/>
  <c r="BS103" i="1"/>
  <c r="BS104" i="1"/>
  <c r="BS105" i="1"/>
  <c r="BS106" i="1"/>
  <c r="BS107" i="1"/>
  <c r="BS108" i="1"/>
  <c r="BS109" i="1"/>
  <c r="BS110" i="1"/>
  <c r="BS111" i="1"/>
  <c r="BS112" i="1"/>
  <c r="BS113" i="1"/>
  <c r="BS114" i="1"/>
  <c r="BS115" i="1"/>
  <c r="BS116" i="1"/>
  <c r="BS117" i="1"/>
  <c r="BS118" i="1"/>
  <c r="BS119" i="1"/>
  <c r="BS120" i="1"/>
  <c r="BS121" i="1"/>
  <c r="BS122" i="1"/>
  <c r="BS123" i="1"/>
  <c r="BS124" i="1"/>
  <c r="BS125" i="1"/>
  <c r="BS126" i="1"/>
  <c r="BS127" i="1"/>
  <c r="BS128" i="1"/>
  <c r="BS129" i="1"/>
  <c r="BS130" i="1"/>
  <c r="BS131" i="1"/>
  <c r="BS132" i="1"/>
  <c r="BS133" i="1"/>
  <c r="BS134" i="1"/>
  <c r="BS135" i="1"/>
  <c r="BS136" i="1"/>
  <c r="BS137" i="1"/>
  <c r="BS138" i="1"/>
  <c r="BS139" i="1"/>
  <c r="BS140" i="1"/>
  <c r="BS141" i="1"/>
  <c r="BS142" i="1"/>
  <c r="BS143" i="1"/>
  <c r="BS144" i="1"/>
  <c r="BS145" i="1"/>
  <c r="BS146" i="1"/>
  <c r="BS147" i="1"/>
  <c r="BS148" i="1"/>
  <c r="BS149" i="1"/>
  <c r="BS150" i="1"/>
  <c r="BS151" i="1"/>
  <c r="BS152" i="1"/>
  <c r="BS153" i="1"/>
  <c r="BS154" i="1"/>
  <c r="BS155" i="1"/>
  <c r="BS156" i="1"/>
  <c r="BS157" i="1"/>
  <c r="BS158" i="1"/>
  <c r="BS159" i="1"/>
  <c r="BS160" i="1"/>
  <c r="BS161" i="1"/>
  <c r="BS162" i="1"/>
  <c r="BS163" i="1"/>
  <c r="BS164" i="1"/>
  <c r="BS165" i="1"/>
  <c r="BS166" i="1"/>
  <c r="BS167" i="1"/>
  <c r="BS168" i="1"/>
  <c r="BS169" i="1"/>
  <c r="BS170" i="1"/>
  <c r="BS171" i="1"/>
  <c r="BS172" i="1"/>
  <c r="BS173" i="1"/>
  <c r="BS174" i="1"/>
  <c r="BS175" i="1"/>
  <c r="BS176" i="1"/>
  <c r="BS177" i="1"/>
  <c r="BS178" i="1"/>
  <c r="BS179" i="1"/>
  <c r="BS180" i="1"/>
  <c r="BS181" i="1"/>
  <c r="BS182" i="1"/>
  <c r="BS183" i="1"/>
  <c r="BS184" i="1"/>
  <c r="BS185" i="1"/>
  <c r="BS186" i="1"/>
  <c r="BS187" i="1"/>
  <c r="BS188" i="1"/>
  <c r="BS189" i="1"/>
  <c r="BS190" i="1"/>
  <c r="BS191" i="1"/>
  <c r="BS192" i="1"/>
  <c r="BS193" i="1"/>
  <c r="BS194" i="1"/>
  <c r="BS195" i="1"/>
  <c r="BS196" i="1"/>
  <c r="BS197" i="1"/>
  <c r="BS198" i="1"/>
  <c r="BS199" i="1"/>
  <c r="BS200" i="1"/>
  <c r="BS201" i="1"/>
  <c r="BS202" i="1"/>
  <c r="BS203" i="1"/>
  <c r="BS204" i="1"/>
  <c r="BS205" i="1"/>
  <c r="BS206" i="1"/>
  <c r="BS207" i="1"/>
  <c r="BS208" i="1"/>
  <c r="BS209" i="1"/>
  <c r="BS210" i="1"/>
  <c r="BS211" i="1"/>
  <c r="BS212" i="1"/>
  <c r="BS213" i="1"/>
  <c r="BS214" i="1"/>
  <c r="BS215" i="1"/>
  <c r="BS216" i="1"/>
  <c r="BS217" i="1"/>
  <c r="BS218" i="1"/>
  <c r="BS219" i="1"/>
  <c r="BS220" i="1"/>
  <c r="BS221" i="1"/>
  <c r="BS222" i="1"/>
  <c r="BS223" i="1"/>
  <c r="BS224" i="1"/>
  <c r="BS225" i="1"/>
  <c r="BS226" i="1"/>
  <c r="BS227" i="1"/>
  <c r="BS228" i="1"/>
  <c r="BS229" i="1"/>
  <c r="BS230" i="1"/>
  <c r="BS231" i="1"/>
  <c r="BS232" i="1"/>
  <c r="BS233" i="1"/>
  <c r="BS234" i="1"/>
  <c r="BS235" i="1"/>
  <c r="BS236" i="1"/>
  <c r="BS237" i="1"/>
  <c r="BS238" i="1"/>
  <c r="BS239" i="1"/>
  <c r="BS240" i="1"/>
  <c r="BS241" i="1"/>
  <c r="BS242" i="1"/>
  <c r="BS243" i="1"/>
  <c r="BS244" i="1"/>
  <c r="BS245" i="1"/>
  <c r="BS246" i="1"/>
  <c r="BS247" i="1"/>
  <c r="BS248" i="1"/>
  <c r="BS249" i="1"/>
  <c r="BS250" i="1"/>
  <c r="BS251" i="1"/>
  <c r="BS252" i="1"/>
  <c r="BS253" i="1"/>
  <c r="BS254" i="1"/>
  <c r="BS255" i="1"/>
  <c r="BS256" i="1"/>
  <c r="BS257" i="1"/>
  <c r="BS258" i="1"/>
  <c r="BS259" i="1"/>
  <c r="BS260" i="1"/>
  <c r="BS261" i="1"/>
  <c r="BS262" i="1"/>
  <c r="BS263" i="1"/>
  <c r="BS264" i="1"/>
  <c r="BS265" i="1"/>
  <c r="BS266" i="1"/>
  <c r="BS267" i="1"/>
  <c r="BS268" i="1"/>
  <c r="BS269" i="1"/>
  <c r="BS270" i="1"/>
  <c r="BS271" i="1"/>
  <c r="BS272" i="1"/>
  <c r="BS273" i="1"/>
  <c r="BS274" i="1"/>
  <c r="BS275" i="1"/>
  <c r="BS276" i="1"/>
  <c r="BS277" i="1"/>
  <c r="BS278" i="1"/>
  <c r="BS279" i="1"/>
  <c r="BS280" i="1"/>
  <c r="BS281" i="1"/>
  <c r="BS282" i="1"/>
  <c r="BS283" i="1"/>
  <c r="BS284" i="1"/>
  <c r="BS285" i="1"/>
  <c r="BS286" i="1"/>
  <c r="BS287" i="1"/>
  <c r="BS288" i="1"/>
  <c r="BS289" i="1"/>
  <c r="BS290" i="1"/>
  <c r="BS291" i="1"/>
  <c r="BS292" i="1"/>
  <c r="BS293" i="1"/>
  <c r="BS294" i="1"/>
  <c r="BS295" i="1"/>
  <c r="BS296" i="1"/>
  <c r="BS297" i="1"/>
  <c r="BS298" i="1"/>
  <c r="BS299" i="1"/>
  <c r="BS300" i="1"/>
  <c r="BS301" i="1"/>
  <c r="BS302" i="1"/>
  <c r="BS303" i="1"/>
  <c r="BS304" i="1"/>
  <c r="BS305" i="1"/>
  <c r="BS306" i="1"/>
  <c r="BS307" i="1"/>
  <c r="BS308" i="1"/>
  <c r="BS309" i="1"/>
  <c r="BS310" i="1"/>
  <c r="BS311" i="1"/>
  <c r="BS312" i="1"/>
  <c r="BS313" i="1"/>
  <c r="BS314" i="1"/>
  <c r="BS315" i="1"/>
  <c r="BS316" i="1"/>
  <c r="BS317" i="1"/>
  <c r="BS318" i="1"/>
  <c r="BS319" i="1"/>
  <c r="BS320" i="1"/>
  <c r="BS321" i="1"/>
  <c r="BS322" i="1"/>
  <c r="BS323" i="1"/>
  <c r="BS324" i="1"/>
  <c r="BS325" i="1"/>
  <c r="BS326" i="1"/>
  <c r="BS327" i="1"/>
  <c r="BS328" i="1"/>
  <c r="BS329" i="1"/>
  <c r="BS330" i="1"/>
  <c r="BS331" i="1"/>
  <c r="BS332" i="1"/>
  <c r="BS333" i="1"/>
  <c r="BS334" i="1"/>
  <c r="BS335" i="1"/>
  <c r="BS336" i="1"/>
  <c r="BS337" i="1"/>
  <c r="BS338" i="1"/>
  <c r="BS339" i="1"/>
  <c r="BS340" i="1"/>
  <c r="BS341" i="1"/>
  <c r="BS342" i="1"/>
  <c r="BS343" i="1"/>
  <c r="BS344" i="1"/>
  <c r="BS345" i="1"/>
  <c r="BS346" i="1"/>
  <c r="BS347" i="1"/>
  <c r="BS348" i="1"/>
  <c r="BS349" i="1"/>
  <c r="BS350" i="1"/>
  <c r="BS351" i="1"/>
  <c r="BS352" i="1"/>
  <c r="BS353" i="1"/>
  <c r="BS354" i="1"/>
  <c r="BS355" i="1"/>
  <c r="BS356" i="1"/>
  <c r="BS357" i="1"/>
  <c r="BS358" i="1"/>
  <c r="BS359" i="1"/>
  <c r="BS360" i="1"/>
  <c r="BS361" i="1"/>
  <c r="BS362" i="1"/>
  <c r="BS363" i="1"/>
  <c r="BS364" i="1"/>
  <c r="BS365" i="1"/>
  <c r="BS366" i="1"/>
  <c r="BS367" i="1"/>
  <c r="BS368" i="1"/>
  <c r="BS369" i="1"/>
  <c r="BS370" i="1"/>
  <c r="BS371" i="1"/>
  <c r="BS372" i="1"/>
  <c r="BS373" i="1"/>
  <c r="BS374" i="1"/>
  <c r="BS375" i="1"/>
  <c r="BS376" i="1"/>
  <c r="BS377" i="1"/>
  <c r="BS378" i="1"/>
  <c r="BS379" i="1"/>
  <c r="BS380" i="1"/>
  <c r="BS381" i="1"/>
  <c r="BS382" i="1"/>
  <c r="BS383" i="1"/>
  <c r="BS384" i="1"/>
  <c r="BS385" i="1"/>
  <c r="BS386" i="1"/>
  <c r="BS387" i="1"/>
  <c r="BS388" i="1"/>
  <c r="BS389" i="1"/>
  <c r="BS390" i="1"/>
  <c r="BS391" i="1"/>
  <c r="BS392" i="1"/>
  <c r="BS393" i="1"/>
  <c r="BS394" i="1"/>
  <c r="BS395" i="1"/>
  <c r="BS396" i="1"/>
  <c r="BS397" i="1"/>
  <c r="BS398" i="1"/>
  <c r="BS399" i="1"/>
  <c r="BS400" i="1"/>
  <c r="BS401" i="1"/>
  <c r="BS402" i="1"/>
  <c r="BS403" i="1"/>
  <c r="BS404" i="1"/>
  <c r="BS405" i="1"/>
  <c r="BS406" i="1"/>
  <c r="BS407" i="1"/>
  <c r="BS408" i="1"/>
  <c r="BS409" i="1"/>
  <c r="BS410" i="1"/>
  <c r="BS411" i="1"/>
  <c r="BS412" i="1"/>
  <c r="BS413" i="1"/>
  <c r="BS414" i="1"/>
  <c r="BS415" i="1"/>
  <c r="BS416" i="1"/>
  <c r="BS417" i="1"/>
  <c r="BS418" i="1"/>
  <c r="BS419" i="1"/>
  <c r="BS420" i="1"/>
  <c r="BS421" i="1"/>
  <c r="BS422" i="1"/>
  <c r="BS423" i="1"/>
  <c r="BS424" i="1"/>
  <c r="BS425" i="1"/>
  <c r="BS426" i="1"/>
  <c r="BS427" i="1"/>
  <c r="BS428" i="1"/>
  <c r="BS429" i="1"/>
  <c r="BS430" i="1"/>
  <c r="BS431" i="1"/>
  <c r="BS432" i="1"/>
  <c r="BS433" i="1"/>
  <c r="BS434" i="1"/>
  <c r="BS435" i="1"/>
  <c r="BS436" i="1"/>
  <c r="BS437" i="1"/>
  <c r="BS438" i="1"/>
  <c r="BS439" i="1"/>
  <c r="BS440" i="1"/>
  <c r="BS441" i="1"/>
  <c r="BS442" i="1"/>
  <c r="BS443" i="1"/>
  <c r="BS444" i="1"/>
  <c r="BS445" i="1"/>
  <c r="BS446" i="1"/>
  <c r="BS447" i="1"/>
  <c r="BS448" i="1"/>
  <c r="BS449" i="1"/>
  <c r="BS450" i="1"/>
  <c r="BS451" i="1"/>
  <c r="BS452" i="1"/>
  <c r="BS453" i="1"/>
  <c r="BS454" i="1"/>
  <c r="BS455" i="1"/>
  <c r="BS456" i="1"/>
  <c r="BS457" i="1"/>
  <c r="BS458" i="1"/>
  <c r="BS459" i="1"/>
  <c r="BS460" i="1"/>
  <c r="BS461" i="1"/>
  <c r="BS462" i="1"/>
  <c r="BS463" i="1"/>
  <c r="BS464" i="1"/>
  <c r="BS465" i="1"/>
  <c r="BS466" i="1"/>
  <c r="BS467" i="1"/>
  <c r="BS468" i="1"/>
  <c r="BS469" i="1"/>
  <c r="BS470" i="1"/>
  <c r="BS471" i="1"/>
  <c r="BS472" i="1"/>
  <c r="BS473" i="1"/>
  <c r="BS474" i="1"/>
  <c r="BS475" i="1"/>
  <c r="BS476" i="1"/>
  <c r="BS477" i="1"/>
  <c r="BS478" i="1"/>
  <c r="BS479" i="1"/>
  <c r="BS480" i="1"/>
  <c r="BS481" i="1"/>
  <c r="BS482" i="1"/>
  <c r="BS483" i="1"/>
  <c r="BS484" i="1"/>
  <c r="BS485" i="1"/>
  <c r="BS486" i="1"/>
  <c r="BS487" i="1"/>
  <c r="BS488" i="1"/>
  <c r="BS489" i="1"/>
  <c r="BS490" i="1"/>
  <c r="BS491" i="1"/>
  <c r="BS492" i="1"/>
  <c r="BS493" i="1"/>
  <c r="BS494" i="1"/>
  <c r="BS495" i="1"/>
  <c r="BS496" i="1"/>
  <c r="BS497" i="1"/>
  <c r="BS498" i="1"/>
  <c r="BS499" i="1"/>
  <c r="BS500" i="1"/>
  <c r="BS501" i="1"/>
  <c r="BS502" i="1"/>
  <c r="BS503" i="1"/>
  <c r="BS4" i="1"/>
  <c r="Q5" i="1"/>
  <c r="R5" i="1" s="1"/>
  <c r="Q6" i="1"/>
  <c r="R6" i="1" s="1"/>
  <c r="Q7" i="1"/>
  <c r="R7" i="1" s="1"/>
  <c r="Q8" i="1"/>
  <c r="R8" i="1" s="1"/>
  <c r="Q9" i="1"/>
  <c r="R9" i="1" s="1"/>
  <c r="Q10" i="1"/>
  <c r="R10" i="1" s="1"/>
  <c r="Q11" i="1"/>
  <c r="R11" i="1" s="1"/>
  <c r="Q12" i="1"/>
  <c r="R12" i="1" s="1"/>
  <c r="Q13" i="1"/>
  <c r="R13" i="1" s="1"/>
  <c r="Q14" i="1"/>
  <c r="R14" i="1" s="1"/>
  <c r="Q15" i="1"/>
  <c r="R15" i="1" s="1"/>
  <c r="Q16" i="1"/>
  <c r="R16" i="1" s="1"/>
  <c r="Q17" i="1"/>
  <c r="R17" i="1" s="1"/>
  <c r="Q18" i="1"/>
  <c r="R18" i="1" s="1"/>
  <c r="Q19" i="1"/>
  <c r="R19" i="1" s="1"/>
  <c r="Q20" i="1"/>
  <c r="R20" i="1" s="1"/>
  <c r="Q21" i="1"/>
  <c r="R21" i="1" s="1"/>
  <c r="Q22" i="1"/>
  <c r="R22" i="1" s="1"/>
  <c r="Q23" i="1"/>
  <c r="R23" i="1" s="1"/>
  <c r="Q24" i="1"/>
  <c r="R24" i="1" s="1"/>
  <c r="Q25" i="1"/>
  <c r="R25" i="1" s="1"/>
  <c r="Q26" i="1"/>
  <c r="R26" i="1" s="1"/>
  <c r="Q27" i="1"/>
  <c r="R27" i="1" s="1"/>
  <c r="Q28" i="1"/>
  <c r="R28" i="1" s="1"/>
  <c r="Q29" i="1"/>
  <c r="R29" i="1" s="1"/>
  <c r="Q30" i="1"/>
  <c r="R30" i="1" s="1"/>
  <c r="Q31" i="1"/>
  <c r="R31" i="1" s="1"/>
  <c r="Q32" i="1"/>
  <c r="R32" i="1" s="1"/>
  <c r="Q33" i="1"/>
  <c r="R33" i="1" s="1"/>
  <c r="Q34" i="1"/>
  <c r="R34" i="1" s="1"/>
  <c r="Q35" i="1"/>
  <c r="R35" i="1" s="1"/>
  <c r="Q36" i="1"/>
  <c r="R36" i="1" s="1"/>
  <c r="Q37" i="1"/>
  <c r="R37" i="1" s="1"/>
  <c r="Q38" i="1"/>
  <c r="R38" i="1" s="1"/>
  <c r="Q39" i="1"/>
  <c r="R39" i="1" s="1"/>
  <c r="Q40" i="1"/>
  <c r="R40" i="1" s="1"/>
  <c r="Q41" i="1"/>
  <c r="R41" i="1" s="1"/>
  <c r="Q42" i="1"/>
  <c r="R42" i="1" s="1"/>
  <c r="Q43" i="1"/>
  <c r="R43" i="1" s="1"/>
  <c r="Q44" i="1"/>
  <c r="R44" i="1" s="1"/>
  <c r="Q45" i="1"/>
  <c r="R45" i="1" s="1"/>
  <c r="Q46" i="1"/>
  <c r="R46" i="1" s="1"/>
  <c r="Q47" i="1"/>
  <c r="R47" i="1" s="1"/>
  <c r="Q48" i="1"/>
  <c r="R48" i="1" s="1"/>
  <c r="Q49" i="1"/>
  <c r="R49" i="1" s="1"/>
  <c r="Q50" i="1"/>
  <c r="R50" i="1" s="1"/>
  <c r="Q51" i="1"/>
  <c r="R51" i="1" s="1"/>
  <c r="Q52" i="1"/>
  <c r="R52" i="1" s="1"/>
  <c r="Q53" i="1"/>
  <c r="R53" i="1" s="1"/>
  <c r="Q54" i="1"/>
  <c r="R54" i="1" s="1"/>
  <c r="Q55" i="1"/>
  <c r="R55" i="1" s="1"/>
  <c r="Q56" i="1"/>
  <c r="R56" i="1" s="1"/>
  <c r="Q57" i="1"/>
  <c r="R57" i="1" s="1"/>
  <c r="Q58" i="1"/>
  <c r="R58" i="1" s="1"/>
  <c r="Q59" i="1"/>
  <c r="R59" i="1" s="1"/>
  <c r="Q60" i="1"/>
  <c r="R60" i="1" s="1"/>
  <c r="Q61" i="1"/>
  <c r="R61" i="1" s="1"/>
  <c r="Q62" i="1"/>
  <c r="R62" i="1" s="1"/>
  <c r="Q63" i="1"/>
  <c r="R63" i="1" s="1"/>
  <c r="Q64" i="1"/>
  <c r="R64" i="1" s="1"/>
  <c r="Q65" i="1"/>
  <c r="R65" i="1" s="1"/>
  <c r="Q66" i="1"/>
  <c r="R66" i="1" s="1"/>
  <c r="Q67" i="1"/>
  <c r="R67" i="1" s="1"/>
  <c r="Q68" i="1"/>
  <c r="R68" i="1" s="1"/>
  <c r="Q69" i="1"/>
  <c r="R69" i="1" s="1"/>
  <c r="Q70" i="1"/>
  <c r="R70" i="1" s="1"/>
  <c r="Q71" i="1"/>
  <c r="R71" i="1" s="1"/>
  <c r="Q72" i="1"/>
  <c r="R72" i="1" s="1"/>
  <c r="Q73" i="1"/>
  <c r="R73" i="1" s="1"/>
  <c r="Q74" i="1"/>
  <c r="R74" i="1" s="1"/>
  <c r="Q75" i="1"/>
  <c r="R75" i="1" s="1"/>
  <c r="Q76" i="1"/>
  <c r="R76" i="1" s="1"/>
  <c r="Q77" i="1"/>
  <c r="R77" i="1" s="1"/>
  <c r="Q78" i="1"/>
  <c r="R78" i="1" s="1"/>
  <c r="Q79" i="1"/>
  <c r="R79" i="1" s="1"/>
  <c r="Q80" i="1"/>
  <c r="R80" i="1" s="1"/>
  <c r="Q81" i="1"/>
  <c r="R81" i="1" s="1"/>
  <c r="Q82" i="1"/>
  <c r="R82" i="1" s="1"/>
  <c r="Q83" i="1"/>
  <c r="R83" i="1" s="1"/>
  <c r="Q84" i="1"/>
  <c r="R84" i="1" s="1"/>
  <c r="Q85" i="1"/>
  <c r="R85" i="1" s="1"/>
  <c r="Q86" i="1"/>
  <c r="R86" i="1" s="1"/>
  <c r="Q87" i="1"/>
  <c r="R87" i="1" s="1"/>
  <c r="Q88" i="1"/>
  <c r="R88" i="1" s="1"/>
  <c r="Q89" i="1"/>
  <c r="R89" i="1" s="1"/>
  <c r="Q90" i="1"/>
  <c r="R90" i="1" s="1"/>
  <c r="Q91" i="1"/>
  <c r="R91" i="1" s="1"/>
  <c r="Q92" i="1"/>
  <c r="R92" i="1" s="1"/>
  <c r="Q93" i="1"/>
  <c r="R93" i="1" s="1"/>
  <c r="Q94" i="1"/>
  <c r="R94" i="1" s="1"/>
  <c r="Q95" i="1"/>
  <c r="R95" i="1" s="1"/>
  <c r="Q96" i="1"/>
  <c r="R96" i="1" s="1"/>
  <c r="Q97" i="1"/>
  <c r="R97" i="1" s="1"/>
  <c r="Q98" i="1"/>
  <c r="R98" i="1" s="1"/>
  <c r="Q99" i="1"/>
  <c r="R99" i="1" s="1"/>
  <c r="Q100" i="1"/>
  <c r="R100" i="1" s="1"/>
  <c r="Q101" i="1"/>
  <c r="R101" i="1" s="1"/>
  <c r="Q102" i="1"/>
  <c r="R102" i="1" s="1"/>
  <c r="Q103" i="1"/>
  <c r="R103" i="1" s="1"/>
  <c r="Q104" i="1"/>
  <c r="R104" i="1" s="1"/>
  <c r="Q105" i="1"/>
  <c r="R105" i="1" s="1"/>
  <c r="Q106" i="1"/>
  <c r="R106" i="1" s="1"/>
  <c r="Q107" i="1"/>
  <c r="R107" i="1" s="1"/>
  <c r="Q108" i="1"/>
  <c r="R108" i="1" s="1"/>
  <c r="Q109" i="1"/>
  <c r="R109" i="1" s="1"/>
  <c r="Q110" i="1"/>
  <c r="R110" i="1" s="1"/>
  <c r="Q111" i="1"/>
  <c r="R111" i="1" s="1"/>
  <c r="Q112" i="1"/>
  <c r="R112" i="1" s="1"/>
  <c r="Q113" i="1"/>
  <c r="R113" i="1" s="1"/>
  <c r="Q114" i="1"/>
  <c r="R114" i="1" s="1"/>
  <c r="Q115" i="1"/>
  <c r="R115" i="1" s="1"/>
  <c r="Q116" i="1"/>
  <c r="R116" i="1" s="1"/>
  <c r="Q117" i="1"/>
  <c r="R117" i="1" s="1"/>
  <c r="Q118" i="1"/>
  <c r="R118" i="1" s="1"/>
  <c r="Q119" i="1"/>
  <c r="R119" i="1" s="1"/>
  <c r="Q120" i="1"/>
  <c r="R120" i="1" s="1"/>
  <c r="Q121" i="1"/>
  <c r="R121" i="1" s="1"/>
  <c r="Q122" i="1"/>
  <c r="R122" i="1" s="1"/>
  <c r="Q123" i="1"/>
  <c r="R123" i="1" s="1"/>
  <c r="Q124" i="1"/>
  <c r="R124" i="1" s="1"/>
  <c r="Q125" i="1"/>
  <c r="R125" i="1" s="1"/>
  <c r="Q126" i="1"/>
  <c r="R126" i="1" s="1"/>
  <c r="Q127" i="1"/>
  <c r="R127" i="1" s="1"/>
  <c r="Q128" i="1"/>
  <c r="R128" i="1" s="1"/>
  <c r="Q129" i="1"/>
  <c r="R129" i="1" s="1"/>
  <c r="Q130" i="1"/>
  <c r="R130" i="1" s="1"/>
  <c r="Q131" i="1"/>
  <c r="R131" i="1" s="1"/>
  <c r="Q132" i="1"/>
  <c r="R132" i="1" s="1"/>
  <c r="Q133" i="1"/>
  <c r="R133" i="1" s="1"/>
  <c r="Q134" i="1"/>
  <c r="R134" i="1" s="1"/>
  <c r="Q135" i="1"/>
  <c r="R135" i="1" s="1"/>
  <c r="Q136" i="1"/>
  <c r="R136" i="1" s="1"/>
  <c r="Q137" i="1"/>
  <c r="R137" i="1" s="1"/>
  <c r="Q138" i="1"/>
  <c r="R138" i="1" s="1"/>
  <c r="Q139" i="1"/>
  <c r="R139" i="1" s="1"/>
  <c r="Q140" i="1"/>
  <c r="R140" i="1" s="1"/>
  <c r="Q141" i="1"/>
  <c r="R141" i="1" s="1"/>
  <c r="Q142" i="1"/>
  <c r="R142" i="1" s="1"/>
  <c r="Q143" i="1"/>
  <c r="R143" i="1" s="1"/>
  <c r="Q144" i="1"/>
  <c r="R144" i="1" s="1"/>
  <c r="Q145" i="1"/>
  <c r="R145" i="1" s="1"/>
  <c r="Q146" i="1"/>
  <c r="R146" i="1" s="1"/>
  <c r="Q147" i="1"/>
  <c r="R147" i="1" s="1"/>
  <c r="Q148" i="1"/>
  <c r="R148" i="1" s="1"/>
  <c r="Q149" i="1"/>
  <c r="R149" i="1" s="1"/>
  <c r="Q150" i="1"/>
  <c r="R150" i="1" s="1"/>
  <c r="Q151" i="1"/>
  <c r="R151" i="1" s="1"/>
  <c r="Q152" i="1"/>
  <c r="R152" i="1" s="1"/>
  <c r="Q153" i="1"/>
  <c r="R153" i="1" s="1"/>
  <c r="Q154" i="1"/>
  <c r="R154" i="1" s="1"/>
  <c r="Q155" i="1"/>
  <c r="R155" i="1" s="1"/>
  <c r="Q156" i="1"/>
  <c r="R156" i="1" s="1"/>
  <c r="Q157" i="1"/>
  <c r="R157" i="1" s="1"/>
  <c r="Q158" i="1"/>
  <c r="R158" i="1" s="1"/>
  <c r="Q159" i="1"/>
  <c r="R159" i="1" s="1"/>
  <c r="Q160" i="1"/>
  <c r="R160" i="1" s="1"/>
  <c r="Q161" i="1"/>
  <c r="R161" i="1" s="1"/>
  <c r="Q162" i="1"/>
  <c r="R162" i="1" s="1"/>
  <c r="Q163" i="1"/>
  <c r="R163" i="1" s="1"/>
  <c r="Q164" i="1"/>
  <c r="R164" i="1" s="1"/>
  <c r="Q165" i="1"/>
  <c r="R165" i="1" s="1"/>
  <c r="Q166" i="1"/>
  <c r="R166" i="1" s="1"/>
  <c r="Q167" i="1"/>
  <c r="R167" i="1" s="1"/>
  <c r="Q168" i="1"/>
  <c r="R168" i="1" s="1"/>
  <c r="Q169" i="1"/>
  <c r="R169" i="1" s="1"/>
  <c r="Q170" i="1"/>
  <c r="R170" i="1" s="1"/>
  <c r="Q171" i="1"/>
  <c r="R171" i="1" s="1"/>
  <c r="Q172" i="1"/>
  <c r="R172" i="1" s="1"/>
  <c r="Q173" i="1"/>
  <c r="R173" i="1" s="1"/>
  <c r="Q174" i="1"/>
  <c r="R174" i="1" s="1"/>
  <c r="Q175" i="1"/>
  <c r="R175" i="1" s="1"/>
  <c r="Q176" i="1"/>
  <c r="R176" i="1" s="1"/>
  <c r="Q177" i="1"/>
  <c r="R177" i="1" s="1"/>
  <c r="Q178" i="1"/>
  <c r="R178" i="1" s="1"/>
  <c r="Q179" i="1"/>
  <c r="R179" i="1" s="1"/>
  <c r="Q180" i="1"/>
  <c r="R180" i="1" s="1"/>
  <c r="Q181" i="1"/>
  <c r="R181" i="1" s="1"/>
  <c r="Q182" i="1"/>
  <c r="R182" i="1" s="1"/>
  <c r="Q183" i="1"/>
  <c r="R183" i="1" s="1"/>
  <c r="Q184" i="1"/>
  <c r="R184" i="1" s="1"/>
  <c r="Q185" i="1"/>
  <c r="R185" i="1" s="1"/>
  <c r="Q186" i="1"/>
  <c r="R186" i="1" s="1"/>
  <c r="Q187" i="1"/>
  <c r="R187" i="1" s="1"/>
  <c r="Q188" i="1"/>
  <c r="R188" i="1" s="1"/>
  <c r="Q189" i="1"/>
  <c r="R189" i="1" s="1"/>
  <c r="Q190" i="1"/>
  <c r="R190" i="1" s="1"/>
  <c r="Q191" i="1"/>
  <c r="R191" i="1" s="1"/>
  <c r="Q192" i="1"/>
  <c r="R192" i="1" s="1"/>
  <c r="Q193" i="1"/>
  <c r="R193" i="1" s="1"/>
  <c r="Q194" i="1"/>
  <c r="R194" i="1" s="1"/>
  <c r="Q195" i="1"/>
  <c r="R195" i="1" s="1"/>
  <c r="Q196" i="1"/>
  <c r="R196" i="1" s="1"/>
  <c r="Q197" i="1"/>
  <c r="R197" i="1" s="1"/>
  <c r="Q198" i="1"/>
  <c r="R198" i="1" s="1"/>
  <c r="Q199" i="1"/>
  <c r="R199" i="1" s="1"/>
  <c r="Q200" i="1"/>
  <c r="R200" i="1" s="1"/>
  <c r="Q201" i="1"/>
  <c r="R201" i="1" s="1"/>
  <c r="Q202" i="1"/>
  <c r="R202" i="1" s="1"/>
  <c r="Q203" i="1"/>
  <c r="R203" i="1" s="1"/>
  <c r="Q204" i="1"/>
  <c r="R204" i="1" s="1"/>
  <c r="Q205" i="1"/>
  <c r="R205" i="1" s="1"/>
  <c r="Q206" i="1"/>
  <c r="R206" i="1" s="1"/>
  <c r="Q207" i="1"/>
  <c r="R207" i="1" s="1"/>
  <c r="Q208" i="1"/>
  <c r="R208" i="1" s="1"/>
  <c r="Q209" i="1"/>
  <c r="R209" i="1" s="1"/>
  <c r="Q210" i="1"/>
  <c r="R210" i="1" s="1"/>
  <c r="Q211" i="1"/>
  <c r="R211" i="1" s="1"/>
  <c r="Q212" i="1"/>
  <c r="R212" i="1" s="1"/>
  <c r="Q213" i="1"/>
  <c r="R213" i="1" s="1"/>
  <c r="Q214" i="1"/>
  <c r="R214" i="1" s="1"/>
  <c r="Q215" i="1"/>
  <c r="R215" i="1" s="1"/>
  <c r="Q216" i="1"/>
  <c r="R216" i="1" s="1"/>
  <c r="Q217" i="1"/>
  <c r="R217" i="1" s="1"/>
  <c r="Q218" i="1"/>
  <c r="R218" i="1" s="1"/>
  <c r="Q219" i="1"/>
  <c r="R219" i="1" s="1"/>
  <c r="Q220" i="1"/>
  <c r="R220" i="1" s="1"/>
  <c r="Q221" i="1"/>
  <c r="R221" i="1" s="1"/>
  <c r="Q222" i="1"/>
  <c r="R222" i="1" s="1"/>
  <c r="Q223" i="1"/>
  <c r="R223" i="1" s="1"/>
  <c r="Q224" i="1"/>
  <c r="R224" i="1" s="1"/>
  <c r="Q225" i="1"/>
  <c r="R225" i="1" s="1"/>
  <c r="Q226" i="1"/>
  <c r="R226" i="1" s="1"/>
  <c r="Q227" i="1"/>
  <c r="R227" i="1" s="1"/>
  <c r="Q228" i="1"/>
  <c r="R228" i="1" s="1"/>
  <c r="Q229" i="1"/>
  <c r="R229" i="1" s="1"/>
  <c r="Q230" i="1"/>
  <c r="R230" i="1" s="1"/>
  <c r="Q231" i="1"/>
  <c r="R231" i="1" s="1"/>
  <c r="Q232" i="1"/>
  <c r="R232" i="1" s="1"/>
  <c r="Q233" i="1"/>
  <c r="R233" i="1" s="1"/>
  <c r="Q234" i="1"/>
  <c r="R234" i="1" s="1"/>
  <c r="Q235" i="1"/>
  <c r="R235" i="1" s="1"/>
  <c r="Q236" i="1"/>
  <c r="R236" i="1" s="1"/>
  <c r="Q237" i="1"/>
  <c r="R237" i="1" s="1"/>
  <c r="Q238" i="1"/>
  <c r="R238" i="1" s="1"/>
  <c r="Q239" i="1"/>
  <c r="R239" i="1" s="1"/>
  <c r="Q240" i="1"/>
  <c r="R240" i="1" s="1"/>
  <c r="Q241" i="1"/>
  <c r="R241" i="1" s="1"/>
  <c r="Q242" i="1"/>
  <c r="R242" i="1" s="1"/>
  <c r="Q243" i="1"/>
  <c r="R243" i="1" s="1"/>
  <c r="Q244" i="1"/>
  <c r="R244" i="1" s="1"/>
  <c r="Q245" i="1"/>
  <c r="R245" i="1" s="1"/>
  <c r="Q246" i="1"/>
  <c r="R246" i="1" s="1"/>
  <c r="Q247" i="1"/>
  <c r="R247" i="1" s="1"/>
  <c r="Q248" i="1"/>
  <c r="R248" i="1" s="1"/>
  <c r="Q249" i="1"/>
  <c r="R249" i="1" s="1"/>
  <c r="Q250" i="1"/>
  <c r="R250" i="1" s="1"/>
  <c r="Q251" i="1"/>
  <c r="R251" i="1" s="1"/>
  <c r="Q252" i="1"/>
  <c r="R252" i="1" s="1"/>
  <c r="Q253" i="1"/>
  <c r="R253" i="1" s="1"/>
  <c r="Q254" i="1"/>
  <c r="R254" i="1" s="1"/>
  <c r="Q255" i="1"/>
  <c r="R255" i="1" s="1"/>
  <c r="Q256" i="1"/>
  <c r="R256" i="1" s="1"/>
  <c r="Q257" i="1"/>
  <c r="R257" i="1" s="1"/>
  <c r="Q258" i="1"/>
  <c r="R258" i="1" s="1"/>
  <c r="Q259" i="1"/>
  <c r="R259" i="1" s="1"/>
  <c r="Q260" i="1"/>
  <c r="R260" i="1" s="1"/>
  <c r="Q261" i="1"/>
  <c r="R261" i="1" s="1"/>
  <c r="Q262" i="1"/>
  <c r="R262" i="1" s="1"/>
  <c r="Q263" i="1"/>
  <c r="R263" i="1" s="1"/>
  <c r="Q264" i="1"/>
  <c r="R264" i="1" s="1"/>
  <c r="Q265" i="1"/>
  <c r="R265" i="1" s="1"/>
  <c r="Q266" i="1"/>
  <c r="R266" i="1" s="1"/>
  <c r="Q267" i="1"/>
  <c r="R267" i="1" s="1"/>
  <c r="Q268" i="1"/>
  <c r="R268" i="1" s="1"/>
  <c r="Q269" i="1"/>
  <c r="R269" i="1" s="1"/>
  <c r="Q270" i="1"/>
  <c r="R270" i="1" s="1"/>
  <c r="Q271" i="1"/>
  <c r="R271" i="1" s="1"/>
  <c r="Q272" i="1"/>
  <c r="R272" i="1" s="1"/>
  <c r="Q273" i="1"/>
  <c r="R273" i="1" s="1"/>
  <c r="Q274" i="1"/>
  <c r="R274" i="1" s="1"/>
  <c r="Q275" i="1"/>
  <c r="R275" i="1" s="1"/>
  <c r="Q276" i="1"/>
  <c r="R276" i="1" s="1"/>
  <c r="Q277" i="1"/>
  <c r="R277" i="1" s="1"/>
  <c r="Q278" i="1"/>
  <c r="R278" i="1" s="1"/>
  <c r="Q279" i="1"/>
  <c r="R279" i="1" s="1"/>
  <c r="Q280" i="1"/>
  <c r="R280" i="1" s="1"/>
  <c r="Q281" i="1"/>
  <c r="R281" i="1" s="1"/>
  <c r="Q282" i="1"/>
  <c r="R282" i="1" s="1"/>
  <c r="Q283" i="1"/>
  <c r="R283" i="1" s="1"/>
  <c r="Q284" i="1"/>
  <c r="R284" i="1" s="1"/>
  <c r="Q285" i="1"/>
  <c r="R285" i="1" s="1"/>
  <c r="Q286" i="1"/>
  <c r="R286" i="1" s="1"/>
  <c r="Q287" i="1"/>
  <c r="R287" i="1" s="1"/>
  <c r="Q288" i="1"/>
  <c r="R288" i="1" s="1"/>
  <c r="Q289" i="1"/>
  <c r="R289" i="1" s="1"/>
  <c r="Q290" i="1"/>
  <c r="R290" i="1" s="1"/>
  <c r="Q291" i="1"/>
  <c r="R291" i="1" s="1"/>
  <c r="Q292" i="1"/>
  <c r="R292" i="1" s="1"/>
  <c r="Q293" i="1"/>
  <c r="R293" i="1" s="1"/>
  <c r="Q294" i="1"/>
  <c r="R294" i="1" s="1"/>
  <c r="Q295" i="1"/>
  <c r="R295" i="1" s="1"/>
  <c r="Q296" i="1"/>
  <c r="R296" i="1" s="1"/>
  <c r="Q297" i="1"/>
  <c r="R297" i="1" s="1"/>
  <c r="Q298" i="1"/>
  <c r="R298" i="1" s="1"/>
  <c r="Q299" i="1"/>
  <c r="R299" i="1" s="1"/>
  <c r="Q300" i="1"/>
  <c r="R300" i="1" s="1"/>
  <c r="Q301" i="1"/>
  <c r="R301" i="1" s="1"/>
  <c r="Q302" i="1"/>
  <c r="R302" i="1" s="1"/>
  <c r="Q303" i="1"/>
  <c r="R303" i="1" s="1"/>
  <c r="Q304" i="1"/>
  <c r="R304" i="1" s="1"/>
  <c r="Q305" i="1"/>
  <c r="R305" i="1" s="1"/>
  <c r="Q306" i="1"/>
  <c r="R306" i="1" s="1"/>
  <c r="Q307" i="1"/>
  <c r="R307" i="1" s="1"/>
  <c r="Q308" i="1"/>
  <c r="R308" i="1" s="1"/>
  <c r="Q309" i="1"/>
  <c r="R309" i="1" s="1"/>
  <c r="Q310" i="1"/>
  <c r="R310" i="1" s="1"/>
  <c r="Q311" i="1"/>
  <c r="R311" i="1" s="1"/>
  <c r="Q312" i="1"/>
  <c r="R312" i="1" s="1"/>
  <c r="Q313" i="1"/>
  <c r="R313" i="1" s="1"/>
  <c r="Q314" i="1"/>
  <c r="R314" i="1" s="1"/>
  <c r="Q315" i="1"/>
  <c r="R315" i="1" s="1"/>
  <c r="Q316" i="1"/>
  <c r="R316" i="1" s="1"/>
  <c r="Q317" i="1"/>
  <c r="R317" i="1" s="1"/>
  <c r="Q318" i="1"/>
  <c r="R318" i="1" s="1"/>
  <c r="Q319" i="1"/>
  <c r="R319" i="1" s="1"/>
  <c r="Q320" i="1"/>
  <c r="R320" i="1" s="1"/>
  <c r="Q321" i="1"/>
  <c r="R321" i="1" s="1"/>
  <c r="Q322" i="1"/>
  <c r="R322" i="1" s="1"/>
  <c r="Q323" i="1"/>
  <c r="R323" i="1" s="1"/>
  <c r="Q324" i="1"/>
  <c r="R324" i="1" s="1"/>
  <c r="Q325" i="1"/>
  <c r="R325" i="1" s="1"/>
  <c r="Q326" i="1"/>
  <c r="R326" i="1" s="1"/>
  <c r="Q327" i="1"/>
  <c r="R327" i="1" s="1"/>
  <c r="Q328" i="1"/>
  <c r="R328" i="1" s="1"/>
  <c r="Q329" i="1"/>
  <c r="R329" i="1" s="1"/>
  <c r="Q330" i="1"/>
  <c r="R330" i="1" s="1"/>
  <c r="Q331" i="1"/>
  <c r="R331" i="1" s="1"/>
  <c r="Q332" i="1"/>
  <c r="R332" i="1" s="1"/>
  <c r="Q333" i="1"/>
  <c r="R333" i="1" s="1"/>
  <c r="Q334" i="1"/>
  <c r="R334" i="1" s="1"/>
  <c r="Q335" i="1"/>
  <c r="R335" i="1" s="1"/>
  <c r="Q336" i="1"/>
  <c r="R336" i="1" s="1"/>
  <c r="Q337" i="1"/>
  <c r="R337" i="1" s="1"/>
  <c r="Q338" i="1"/>
  <c r="R338" i="1" s="1"/>
  <c r="Q339" i="1"/>
  <c r="R339" i="1" s="1"/>
  <c r="Q340" i="1"/>
  <c r="R340" i="1" s="1"/>
  <c r="Q341" i="1"/>
  <c r="R341" i="1" s="1"/>
  <c r="Q342" i="1"/>
  <c r="R342" i="1" s="1"/>
  <c r="Q343" i="1"/>
  <c r="R343" i="1" s="1"/>
  <c r="Q344" i="1"/>
  <c r="R344" i="1" s="1"/>
  <c r="Q345" i="1"/>
  <c r="R345" i="1" s="1"/>
  <c r="Q346" i="1"/>
  <c r="R346" i="1" s="1"/>
  <c r="Q347" i="1"/>
  <c r="R347" i="1" s="1"/>
  <c r="Q348" i="1"/>
  <c r="R348" i="1" s="1"/>
  <c r="Q349" i="1"/>
  <c r="R349" i="1" s="1"/>
  <c r="Q350" i="1"/>
  <c r="R350" i="1" s="1"/>
  <c r="Q351" i="1"/>
  <c r="R351" i="1" s="1"/>
  <c r="Q352" i="1"/>
  <c r="R352" i="1" s="1"/>
  <c r="Q353" i="1"/>
  <c r="R353" i="1" s="1"/>
  <c r="Q354" i="1"/>
  <c r="R354" i="1" s="1"/>
  <c r="Q355" i="1"/>
  <c r="R355" i="1" s="1"/>
  <c r="Q356" i="1"/>
  <c r="R356" i="1" s="1"/>
  <c r="Q357" i="1"/>
  <c r="R357" i="1" s="1"/>
  <c r="Q358" i="1"/>
  <c r="R358" i="1" s="1"/>
  <c r="Q359" i="1"/>
  <c r="R359" i="1" s="1"/>
  <c r="Q360" i="1"/>
  <c r="R360" i="1" s="1"/>
  <c r="Q361" i="1"/>
  <c r="R361" i="1" s="1"/>
  <c r="Q362" i="1"/>
  <c r="R362" i="1" s="1"/>
  <c r="Q363" i="1"/>
  <c r="R363" i="1" s="1"/>
  <c r="Q364" i="1"/>
  <c r="R364" i="1" s="1"/>
  <c r="Q365" i="1"/>
  <c r="R365" i="1" s="1"/>
  <c r="Q366" i="1"/>
  <c r="R366" i="1" s="1"/>
  <c r="Q367" i="1"/>
  <c r="R367" i="1" s="1"/>
  <c r="Q368" i="1"/>
  <c r="R368" i="1" s="1"/>
  <c r="Q369" i="1"/>
  <c r="R369" i="1" s="1"/>
  <c r="Q370" i="1"/>
  <c r="R370" i="1" s="1"/>
  <c r="Q371" i="1"/>
  <c r="R371" i="1" s="1"/>
  <c r="Q372" i="1"/>
  <c r="R372" i="1" s="1"/>
  <c r="Q373" i="1"/>
  <c r="R373" i="1" s="1"/>
  <c r="Q374" i="1"/>
  <c r="R374" i="1" s="1"/>
  <c r="Q375" i="1"/>
  <c r="R375" i="1" s="1"/>
  <c r="Q376" i="1"/>
  <c r="R376" i="1" s="1"/>
  <c r="Q377" i="1"/>
  <c r="R377" i="1" s="1"/>
  <c r="Q378" i="1"/>
  <c r="R378" i="1" s="1"/>
  <c r="Q379" i="1"/>
  <c r="R379" i="1" s="1"/>
  <c r="Q380" i="1"/>
  <c r="R380" i="1" s="1"/>
  <c r="Q381" i="1"/>
  <c r="R381" i="1" s="1"/>
  <c r="Q382" i="1"/>
  <c r="R382" i="1" s="1"/>
  <c r="Q383" i="1"/>
  <c r="R383" i="1" s="1"/>
  <c r="Q384" i="1"/>
  <c r="R384" i="1" s="1"/>
  <c r="Q385" i="1"/>
  <c r="R385" i="1" s="1"/>
  <c r="Q386" i="1"/>
  <c r="R386" i="1" s="1"/>
  <c r="Q387" i="1"/>
  <c r="R387" i="1" s="1"/>
  <c r="Q388" i="1"/>
  <c r="R388" i="1" s="1"/>
  <c r="Q389" i="1"/>
  <c r="R389" i="1" s="1"/>
  <c r="Q390" i="1"/>
  <c r="R390" i="1" s="1"/>
  <c r="Q391" i="1"/>
  <c r="R391" i="1" s="1"/>
  <c r="Q392" i="1"/>
  <c r="R392" i="1" s="1"/>
  <c r="Q393" i="1"/>
  <c r="R393" i="1" s="1"/>
  <c r="Q394" i="1"/>
  <c r="R394" i="1" s="1"/>
  <c r="Q395" i="1"/>
  <c r="R395" i="1" s="1"/>
  <c r="Q396" i="1"/>
  <c r="R396" i="1" s="1"/>
  <c r="Q397" i="1"/>
  <c r="R397" i="1" s="1"/>
  <c r="Q398" i="1"/>
  <c r="R398" i="1" s="1"/>
  <c r="Q399" i="1"/>
  <c r="R399" i="1" s="1"/>
  <c r="Q400" i="1"/>
  <c r="R400" i="1" s="1"/>
  <c r="Q401" i="1"/>
  <c r="R401" i="1" s="1"/>
  <c r="Q402" i="1"/>
  <c r="R402" i="1" s="1"/>
  <c r="Q403" i="1"/>
  <c r="R403" i="1" s="1"/>
  <c r="Q404" i="1"/>
  <c r="R404" i="1" s="1"/>
  <c r="Q405" i="1"/>
  <c r="R405" i="1" s="1"/>
  <c r="Q406" i="1"/>
  <c r="R406" i="1" s="1"/>
  <c r="Q407" i="1"/>
  <c r="R407" i="1" s="1"/>
  <c r="Q408" i="1"/>
  <c r="R408" i="1" s="1"/>
  <c r="Q409" i="1"/>
  <c r="R409" i="1" s="1"/>
  <c r="Q410" i="1"/>
  <c r="R410" i="1" s="1"/>
  <c r="Q411" i="1"/>
  <c r="R411" i="1" s="1"/>
  <c r="Q412" i="1"/>
  <c r="R412" i="1" s="1"/>
  <c r="Q413" i="1"/>
  <c r="R413" i="1" s="1"/>
  <c r="Q414" i="1"/>
  <c r="R414" i="1" s="1"/>
  <c r="Q415" i="1"/>
  <c r="R415" i="1" s="1"/>
  <c r="Q416" i="1"/>
  <c r="R416" i="1" s="1"/>
  <c r="Q417" i="1"/>
  <c r="R417" i="1" s="1"/>
  <c r="Q418" i="1"/>
  <c r="R418" i="1" s="1"/>
  <c r="Q419" i="1"/>
  <c r="R419" i="1" s="1"/>
  <c r="Q420" i="1"/>
  <c r="R420" i="1" s="1"/>
  <c r="Q421" i="1"/>
  <c r="R421" i="1" s="1"/>
  <c r="Q422" i="1"/>
  <c r="R422" i="1" s="1"/>
  <c r="Q423" i="1"/>
  <c r="R423" i="1" s="1"/>
  <c r="Q424" i="1"/>
  <c r="R424" i="1" s="1"/>
  <c r="Q425" i="1"/>
  <c r="R425" i="1" s="1"/>
  <c r="Q426" i="1"/>
  <c r="R426" i="1" s="1"/>
  <c r="Q427" i="1"/>
  <c r="R427" i="1" s="1"/>
  <c r="Q428" i="1"/>
  <c r="R428" i="1" s="1"/>
  <c r="Q429" i="1"/>
  <c r="R429" i="1" s="1"/>
  <c r="Q430" i="1"/>
  <c r="R430" i="1" s="1"/>
  <c r="Q431" i="1"/>
  <c r="R431" i="1" s="1"/>
  <c r="Q432" i="1"/>
  <c r="R432" i="1" s="1"/>
  <c r="Q433" i="1"/>
  <c r="R433" i="1" s="1"/>
  <c r="Q434" i="1"/>
  <c r="R434" i="1" s="1"/>
  <c r="Q435" i="1"/>
  <c r="R435" i="1" s="1"/>
  <c r="Q436" i="1"/>
  <c r="R436" i="1" s="1"/>
  <c r="Q437" i="1"/>
  <c r="R437" i="1" s="1"/>
  <c r="Q438" i="1"/>
  <c r="R438" i="1" s="1"/>
  <c r="Q439" i="1"/>
  <c r="R439" i="1" s="1"/>
  <c r="Q440" i="1"/>
  <c r="R440" i="1" s="1"/>
  <c r="Q441" i="1"/>
  <c r="R441" i="1" s="1"/>
  <c r="Q442" i="1"/>
  <c r="R442" i="1" s="1"/>
  <c r="Q443" i="1"/>
  <c r="R443" i="1" s="1"/>
  <c r="Q444" i="1"/>
  <c r="R444" i="1" s="1"/>
  <c r="Q445" i="1"/>
  <c r="R445" i="1" s="1"/>
  <c r="Q446" i="1"/>
  <c r="R446" i="1" s="1"/>
  <c r="Q447" i="1"/>
  <c r="R447" i="1" s="1"/>
  <c r="Q448" i="1"/>
  <c r="R448" i="1" s="1"/>
  <c r="Q449" i="1"/>
  <c r="R449" i="1" s="1"/>
  <c r="Q450" i="1"/>
  <c r="R450" i="1" s="1"/>
  <c r="Q451" i="1"/>
  <c r="R451" i="1" s="1"/>
  <c r="Q452" i="1"/>
  <c r="R452" i="1" s="1"/>
  <c r="Q453" i="1"/>
  <c r="R453" i="1" s="1"/>
  <c r="Q454" i="1"/>
  <c r="R454" i="1" s="1"/>
  <c r="Q455" i="1"/>
  <c r="R455" i="1" s="1"/>
  <c r="Q456" i="1"/>
  <c r="R456" i="1" s="1"/>
  <c r="Q457" i="1"/>
  <c r="R457" i="1" s="1"/>
  <c r="Q458" i="1"/>
  <c r="R458" i="1" s="1"/>
  <c r="Q459" i="1"/>
  <c r="R459" i="1" s="1"/>
  <c r="Q460" i="1"/>
  <c r="R460" i="1" s="1"/>
  <c r="Q461" i="1"/>
  <c r="R461" i="1" s="1"/>
  <c r="Q462" i="1"/>
  <c r="R462" i="1" s="1"/>
  <c r="Q463" i="1"/>
  <c r="R463" i="1" s="1"/>
  <c r="Q464" i="1"/>
  <c r="R464" i="1" s="1"/>
  <c r="Q465" i="1"/>
  <c r="R465" i="1" s="1"/>
  <c r="Q466" i="1"/>
  <c r="R466" i="1" s="1"/>
  <c r="Q467" i="1"/>
  <c r="R467" i="1" s="1"/>
  <c r="Q468" i="1"/>
  <c r="R468" i="1" s="1"/>
  <c r="Q469" i="1"/>
  <c r="R469" i="1" s="1"/>
  <c r="Q470" i="1"/>
  <c r="R470" i="1" s="1"/>
  <c r="Q471" i="1"/>
  <c r="R471" i="1" s="1"/>
  <c r="Q472" i="1"/>
  <c r="R472" i="1" s="1"/>
  <c r="Q473" i="1"/>
  <c r="R473" i="1" s="1"/>
  <c r="Q474" i="1"/>
  <c r="R474" i="1" s="1"/>
  <c r="Q475" i="1"/>
  <c r="R475" i="1" s="1"/>
  <c r="Q476" i="1"/>
  <c r="R476" i="1" s="1"/>
  <c r="Q477" i="1"/>
  <c r="R477" i="1" s="1"/>
  <c r="Q478" i="1"/>
  <c r="R478" i="1" s="1"/>
  <c r="Q479" i="1"/>
  <c r="R479" i="1" s="1"/>
  <c r="Q480" i="1"/>
  <c r="R480" i="1" s="1"/>
  <c r="Q481" i="1"/>
  <c r="R481" i="1" s="1"/>
  <c r="Q482" i="1"/>
  <c r="R482" i="1" s="1"/>
  <c r="Q483" i="1"/>
  <c r="R483" i="1" s="1"/>
  <c r="Q484" i="1"/>
  <c r="R484" i="1" s="1"/>
  <c r="Q485" i="1"/>
  <c r="R485" i="1" s="1"/>
  <c r="Q486" i="1"/>
  <c r="R486" i="1" s="1"/>
  <c r="Q487" i="1"/>
  <c r="R487" i="1" s="1"/>
  <c r="Q488" i="1"/>
  <c r="R488" i="1" s="1"/>
  <c r="Q489" i="1"/>
  <c r="R489" i="1" s="1"/>
  <c r="Q490" i="1"/>
  <c r="R490" i="1" s="1"/>
  <c r="Q491" i="1"/>
  <c r="R491" i="1" s="1"/>
  <c r="Q492" i="1"/>
  <c r="R492" i="1" s="1"/>
  <c r="Q493" i="1"/>
  <c r="R493" i="1" s="1"/>
  <c r="Q494" i="1"/>
  <c r="R494" i="1" s="1"/>
  <c r="Q495" i="1"/>
  <c r="R495" i="1" s="1"/>
  <c r="Q496" i="1"/>
  <c r="R496" i="1" s="1"/>
  <c r="Q497" i="1"/>
  <c r="R497" i="1" s="1"/>
  <c r="Q498" i="1"/>
  <c r="R498" i="1" s="1"/>
  <c r="Q499" i="1"/>
  <c r="R499" i="1" s="1"/>
  <c r="Q500" i="1"/>
  <c r="R500" i="1" s="1"/>
  <c r="Q501" i="1"/>
  <c r="R501" i="1" s="1"/>
  <c r="Q502" i="1"/>
  <c r="R502" i="1" s="1"/>
  <c r="Q503" i="1"/>
  <c r="R503" i="1" s="1"/>
  <c r="Q4" i="1"/>
  <c r="R4" i="1" s="1"/>
  <c r="O5" i="1"/>
  <c r="O6" i="1"/>
  <c r="O7" i="1"/>
  <c r="O8" i="1"/>
  <c r="O9" i="1"/>
  <c r="O10" i="1"/>
  <c r="O11" i="1"/>
  <c r="O12" i="1"/>
  <c r="O13" i="1"/>
  <c r="O14" i="1"/>
  <c r="O15" i="1"/>
  <c r="O16" i="1"/>
  <c r="O17" i="1"/>
  <c r="O18" i="1"/>
  <c r="O19" i="1"/>
  <c r="O20" i="1"/>
  <c r="O21" i="1"/>
  <c r="O22" i="1"/>
  <c r="O23" i="1"/>
  <c r="O24" i="1"/>
  <c r="O25" i="1"/>
  <c r="O26" i="1"/>
  <c r="O27" i="1"/>
  <c r="O28" i="1"/>
  <c r="O29" i="1"/>
  <c r="O30" i="1"/>
  <c r="O31" i="1"/>
  <c r="O32" i="1"/>
  <c r="O33" i="1"/>
  <c r="O34" i="1"/>
  <c r="O35" i="1"/>
  <c r="O36" i="1"/>
  <c r="O37" i="1"/>
  <c r="O38" i="1"/>
  <c r="O39" i="1"/>
  <c r="O40" i="1"/>
  <c r="O41" i="1"/>
  <c r="O42" i="1"/>
  <c r="O43" i="1"/>
  <c r="O44" i="1"/>
  <c r="O45" i="1"/>
  <c r="O46" i="1"/>
  <c r="O47" i="1"/>
  <c r="O48" i="1"/>
  <c r="O49" i="1"/>
  <c r="O50" i="1"/>
  <c r="O51" i="1"/>
  <c r="O52" i="1"/>
  <c r="O53" i="1"/>
  <c r="O54" i="1"/>
  <c r="O55" i="1"/>
  <c r="O56" i="1"/>
  <c r="O57" i="1"/>
  <c r="O58" i="1"/>
  <c r="O59" i="1"/>
  <c r="O60" i="1"/>
  <c r="O61" i="1"/>
  <c r="O62" i="1"/>
  <c r="O63" i="1"/>
  <c r="O64" i="1"/>
  <c r="O65" i="1"/>
  <c r="O66" i="1"/>
  <c r="O67" i="1"/>
  <c r="O68" i="1"/>
  <c r="O69" i="1"/>
  <c r="O70" i="1"/>
  <c r="O71" i="1"/>
  <c r="O72" i="1"/>
  <c r="O73" i="1"/>
  <c r="O74" i="1"/>
  <c r="O75" i="1"/>
  <c r="O76" i="1"/>
  <c r="O77" i="1"/>
  <c r="O78" i="1"/>
  <c r="O79" i="1"/>
  <c r="O80" i="1"/>
  <c r="O81" i="1"/>
  <c r="O82" i="1"/>
  <c r="O83" i="1"/>
  <c r="O84" i="1"/>
  <c r="O85" i="1"/>
  <c r="O86" i="1"/>
  <c r="O87" i="1"/>
  <c r="O88" i="1"/>
  <c r="O89" i="1"/>
  <c r="O90" i="1"/>
  <c r="O91" i="1"/>
  <c r="O92" i="1"/>
  <c r="O93" i="1"/>
  <c r="O94" i="1"/>
  <c r="O95" i="1"/>
  <c r="O96" i="1"/>
  <c r="O97" i="1"/>
  <c r="O98" i="1"/>
  <c r="O99" i="1"/>
  <c r="O100" i="1"/>
  <c r="O101" i="1"/>
  <c r="O102" i="1"/>
  <c r="O103" i="1"/>
  <c r="O104" i="1"/>
  <c r="O105" i="1"/>
  <c r="O106" i="1"/>
  <c r="O107" i="1"/>
  <c r="O108" i="1"/>
  <c r="O109" i="1"/>
  <c r="O110" i="1"/>
  <c r="O111" i="1"/>
  <c r="O112" i="1"/>
  <c r="O113" i="1"/>
  <c r="O114" i="1"/>
  <c r="O115" i="1"/>
  <c r="O116" i="1"/>
  <c r="O117" i="1"/>
  <c r="O118" i="1"/>
  <c r="O119" i="1"/>
  <c r="O120" i="1"/>
  <c r="O121" i="1"/>
  <c r="O122" i="1"/>
  <c r="O123" i="1"/>
  <c r="O124" i="1"/>
  <c r="O125" i="1"/>
  <c r="O126" i="1"/>
  <c r="O127" i="1"/>
  <c r="O128" i="1"/>
  <c r="O129" i="1"/>
  <c r="O130" i="1"/>
  <c r="O131" i="1"/>
  <c r="O132" i="1"/>
  <c r="O133" i="1"/>
  <c r="O134" i="1"/>
  <c r="O135" i="1"/>
  <c r="O136" i="1"/>
  <c r="O137" i="1"/>
  <c r="O138" i="1"/>
  <c r="O139" i="1"/>
  <c r="O140" i="1"/>
  <c r="O141" i="1"/>
  <c r="O142" i="1"/>
  <c r="O143" i="1"/>
  <c r="O144" i="1"/>
  <c r="O145" i="1"/>
  <c r="O146" i="1"/>
  <c r="O147" i="1"/>
  <c r="O148" i="1"/>
  <c r="O149" i="1"/>
  <c r="O150" i="1"/>
  <c r="O151" i="1"/>
  <c r="O152" i="1"/>
  <c r="O153" i="1"/>
  <c r="O154" i="1"/>
  <c r="O155" i="1"/>
  <c r="O156" i="1"/>
  <c r="O157" i="1"/>
  <c r="O158" i="1"/>
  <c r="O159" i="1"/>
  <c r="O160" i="1"/>
  <c r="O161" i="1"/>
  <c r="O162" i="1"/>
  <c r="O163" i="1"/>
  <c r="O164" i="1"/>
  <c r="O165" i="1"/>
  <c r="O166" i="1"/>
  <c r="O167" i="1"/>
  <c r="O168" i="1"/>
  <c r="O169" i="1"/>
  <c r="O170" i="1"/>
  <c r="O171" i="1"/>
  <c r="O172" i="1"/>
  <c r="O173" i="1"/>
  <c r="O174" i="1"/>
  <c r="O175" i="1"/>
  <c r="O176" i="1"/>
  <c r="O177" i="1"/>
  <c r="O178" i="1"/>
  <c r="O179" i="1"/>
  <c r="O180" i="1"/>
  <c r="O181" i="1"/>
  <c r="O182" i="1"/>
  <c r="O183" i="1"/>
  <c r="O184" i="1"/>
  <c r="O185" i="1"/>
  <c r="O186" i="1"/>
  <c r="O187" i="1"/>
  <c r="O188" i="1"/>
  <c r="O189" i="1"/>
  <c r="O190" i="1"/>
  <c r="O191" i="1"/>
  <c r="O192" i="1"/>
  <c r="O193" i="1"/>
  <c r="O194" i="1"/>
  <c r="O195" i="1"/>
  <c r="O196" i="1"/>
  <c r="O197" i="1"/>
  <c r="O198" i="1"/>
  <c r="O199" i="1"/>
  <c r="O200" i="1"/>
  <c r="O201" i="1"/>
  <c r="O202" i="1"/>
  <c r="O203" i="1"/>
  <c r="O204" i="1"/>
  <c r="O205" i="1"/>
  <c r="O206" i="1"/>
  <c r="O207" i="1"/>
  <c r="O208" i="1"/>
  <c r="O209" i="1"/>
  <c r="O210" i="1"/>
  <c r="O211" i="1"/>
  <c r="O212" i="1"/>
  <c r="O213" i="1"/>
  <c r="O214" i="1"/>
  <c r="O215" i="1"/>
  <c r="O216" i="1"/>
  <c r="O217" i="1"/>
  <c r="O218" i="1"/>
  <c r="O219" i="1"/>
  <c r="O220" i="1"/>
  <c r="O221" i="1"/>
  <c r="O222" i="1"/>
  <c r="O223" i="1"/>
  <c r="O224" i="1"/>
  <c r="O225" i="1"/>
  <c r="O226" i="1"/>
  <c r="O227" i="1"/>
  <c r="O228" i="1"/>
  <c r="O229" i="1"/>
  <c r="O230" i="1"/>
  <c r="O231" i="1"/>
  <c r="O232" i="1"/>
  <c r="O233" i="1"/>
  <c r="O234" i="1"/>
  <c r="O235" i="1"/>
  <c r="O236" i="1"/>
  <c r="O237" i="1"/>
  <c r="O238" i="1"/>
  <c r="O239" i="1"/>
  <c r="O240" i="1"/>
  <c r="O241" i="1"/>
  <c r="O242" i="1"/>
  <c r="O243" i="1"/>
  <c r="O244" i="1"/>
  <c r="O245" i="1"/>
  <c r="O246" i="1"/>
  <c r="O247" i="1"/>
  <c r="O248" i="1"/>
  <c r="O249" i="1"/>
  <c r="O250" i="1"/>
  <c r="O251" i="1"/>
  <c r="O252" i="1"/>
  <c r="O253" i="1"/>
  <c r="O254" i="1"/>
  <c r="O255" i="1"/>
  <c r="O256" i="1"/>
  <c r="O257" i="1"/>
  <c r="O258" i="1"/>
  <c r="O259" i="1"/>
  <c r="O260" i="1"/>
  <c r="O261" i="1"/>
  <c r="O262" i="1"/>
  <c r="O263" i="1"/>
  <c r="O264" i="1"/>
  <c r="O265" i="1"/>
  <c r="O266" i="1"/>
  <c r="O267" i="1"/>
  <c r="O268" i="1"/>
  <c r="O269" i="1"/>
  <c r="O270" i="1"/>
  <c r="O271" i="1"/>
  <c r="O272" i="1"/>
  <c r="O273" i="1"/>
  <c r="O274" i="1"/>
  <c r="O275" i="1"/>
  <c r="O276" i="1"/>
  <c r="O277" i="1"/>
  <c r="O278" i="1"/>
  <c r="O279" i="1"/>
  <c r="O280" i="1"/>
  <c r="O281" i="1"/>
  <c r="O282" i="1"/>
  <c r="O283" i="1"/>
  <c r="O284" i="1"/>
  <c r="O285" i="1"/>
  <c r="O286" i="1"/>
  <c r="O287" i="1"/>
  <c r="O288" i="1"/>
  <c r="O289" i="1"/>
  <c r="O290" i="1"/>
  <c r="O291" i="1"/>
  <c r="O292" i="1"/>
  <c r="O293" i="1"/>
  <c r="O294" i="1"/>
  <c r="O295" i="1"/>
  <c r="O296" i="1"/>
  <c r="O297" i="1"/>
  <c r="O298" i="1"/>
  <c r="O299" i="1"/>
  <c r="O300" i="1"/>
  <c r="O301" i="1"/>
  <c r="O302" i="1"/>
  <c r="O303" i="1"/>
  <c r="O304" i="1"/>
  <c r="O305" i="1"/>
  <c r="O306" i="1"/>
  <c r="O307" i="1"/>
  <c r="O308" i="1"/>
  <c r="O309" i="1"/>
  <c r="O310" i="1"/>
  <c r="O311" i="1"/>
  <c r="O312" i="1"/>
  <c r="O313" i="1"/>
  <c r="O314" i="1"/>
  <c r="O315" i="1"/>
  <c r="O316" i="1"/>
  <c r="O317" i="1"/>
  <c r="O318" i="1"/>
  <c r="O319" i="1"/>
  <c r="O320" i="1"/>
  <c r="O321" i="1"/>
  <c r="O322" i="1"/>
  <c r="O323" i="1"/>
  <c r="O324" i="1"/>
  <c r="O325" i="1"/>
  <c r="O326" i="1"/>
  <c r="O327" i="1"/>
  <c r="O328" i="1"/>
  <c r="O329" i="1"/>
  <c r="O330" i="1"/>
  <c r="O331" i="1"/>
  <c r="O332" i="1"/>
  <c r="O333" i="1"/>
  <c r="O334" i="1"/>
  <c r="O335" i="1"/>
  <c r="O336" i="1"/>
  <c r="O337" i="1"/>
  <c r="O338" i="1"/>
  <c r="O339" i="1"/>
  <c r="O340" i="1"/>
  <c r="O341" i="1"/>
  <c r="O342" i="1"/>
  <c r="O343" i="1"/>
  <c r="O344" i="1"/>
  <c r="O345" i="1"/>
  <c r="O346" i="1"/>
  <c r="O347" i="1"/>
  <c r="O348" i="1"/>
  <c r="O349" i="1"/>
  <c r="O350" i="1"/>
  <c r="O351" i="1"/>
  <c r="O352" i="1"/>
  <c r="O353" i="1"/>
  <c r="O354" i="1"/>
  <c r="O355" i="1"/>
  <c r="O356" i="1"/>
  <c r="O357" i="1"/>
  <c r="O358" i="1"/>
  <c r="O359" i="1"/>
  <c r="O360" i="1"/>
  <c r="O361" i="1"/>
  <c r="O362" i="1"/>
  <c r="O363" i="1"/>
  <c r="O364" i="1"/>
  <c r="O365" i="1"/>
  <c r="O366" i="1"/>
  <c r="O367" i="1"/>
  <c r="O368" i="1"/>
  <c r="O369" i="1"/>
  <c r="O370" i="1"/>
  <c r="O371" i="1"/>
  <c r="O372" i="1"/>
  <c r="O373" i="1"/>
  <c r="O374" i="1"/>
  <c r="O375" i="1"/>
  <c r="O376" i="1"/>
  <c r="O377" i="1"/>
  <c r="O378" i="1"/>
  <c r="O379" i="1"/>
  <c r="O380" i="1"/>
  <c r="O381" i="1"/>
  <c r="O382" i="1"/>
  <c r="O383" i="1"/>
  <c r="O384" i="1"/>
  <c r="O385" i="1"/>
  <c r="O386" i="1"/>
  <c r="O387" i="1"/>
  <c r="O388" i="1"/>
  <c r="O389" i="1"/>
  <c r="O390" i="1"/>
  <c r="O391" i="1"/>
  <c r="O392" i="1"/>
  <c r="O393" i="1"/>
  <c r="O394" i="1"/>
  <c r="O395" i="1"/>
  <c r="O396" i="1"/>
  <c r="O397" i="1"/>
  <c r="O398" i="1"/>
  <c r="O399" i="1"/>
  <c r="O400" i="1"/>
  <c r="O401" i="1"/>
  <c r="O402" i="1"/>
  <c r="O403" i="1"/>
  <c r="O404" i="1"/>
  <c r="O405" i="1"/>
  <c r="O406" i="1"/>
  <c r="O407" i="1"/>
  <c r="O408" i="1"/>
  <c r="O409" i="1"/>
  <c r="O410" i="1"/>
  <c r="O411" i="1"/>
  <c r="O412" i="1"/>
  <c r="O413" i="1"/>
  <c r="O414" i="1"/>
  <c r="O415" i="1"/>
  <c r="O416" i="1"/>
  <c r="O417" i="1"/>
  <c r="O418" i="1"/>
  <c r="O419" i="1"/>
  <c r="O420" i="1"/>
  <c r="O421" i="1"/>
  <c r="O422" i="1"/>
  <c r="O423" i="1"/>
  <c r="O424" i="1"/>
  <c r="O425" i="1"/>
  <c r="O426" i="1"/>
  <c r="O427" i="1"/>
  <c r="O428" i="1"/>
  <c r="O429" i="1"/>
  <c r="O430" i="1"/>
  <c r="O431" i="1"/>
  <c r="O432" i="1"/>
  <c r="O433" i="1"/>
  <c r="O434" i="1"/>
  <c r="O435" i="1"/>
  <c r="O436" i="1"/>
  <c r="O437" i="1"/>
  <c r="O438" i="1"/>
  <c r="O439" i="1"/>
  <c r="O440" i="1"/>
  <c r="O441" i="1"/>
  <c r="O442" i="1"/>
  <c r="O443" i="1"/>
  <c r="O444" i="1"/>
  <c r="O445" i="1"/>
  <c r="O446" i="1"/>
  <c r="O447" i="1"/>
  <c r="O448" i="1"/>
  <c r="O449" i="1"/>
  <c r="O450" i="1"/>
  <c r="O451" i="1"/>
  <c r="O452" i="1"/>
  <c r="O453" i="1"/>
  <c r="O454" i="1"/>
  <c r="O455" i="1"/>
  <c r="O456" i="1"/>
  <c r="O457" i="1"/>
  <c r="O458" i="1"/>
  <c r="O459" i="1"/>
  <c r="O460" i="1"/>
  <c r="O461" i="1"/>
  <c r="O462" i="1"/>
  <c r="O463" i="1"/>
  <c r="O464" i="1"/>
  <c r="O465" i="1"/>
  <c r="O466" i="1"/>
  <c r="O467" i="1"/>
  <c r="O468" i="1"/>
  <c r="O469" i="1"/>
  <c r="O470" i="1"/>
  <c r="O471" i="1"/>
  <c r="O472" i="1"/>
  <c r="O473" i="1"/>
  <c r="O474" i="1"/>
  <c r="O475" i="1"/>
  <c r="O476" i="1"/>
  <c r="O477" i="1"/>
  <c r="O478" i="1"/>
  <c r="O479" i="1"/>
  <c r="O480" i="1"/>
  <c r="O481" i="1"/>
  <c r="O482" i="1"/>
  <c r="O483" i="1"/>
  <c r="O484" i="1"/>
  <c r="O485" i="1"/>
  <c r="O486" i="1"/>
  <c r="O487" i="1"/>
  <c r="O488" i="1"/>
  <c r="O489" i="1"/>
  <c r="O490" i="1"/>
  <c r="O491" i="1"/>
  <c r="O492" i="1"/>
  <c r="O493" i="1"/>
  <c r="O494" i="1"/>
  <c r="O495" i="1"/>
  <c r="O496" i="1"/>
  <c r="O497" i="1"/>
  <c r="O498" i="1"/>
  <c r="O499" i="1"/>
  <c r="O500" i="1"/>
  <c r="O501" i="1"/>
  <c r="O502" i="1"/>
  <c r="O503" i="1"/>
  <c r="O4" i="1"/>
  <c r="L5" i="1"/>
  <c r="L6" i="1"/>
  <c r="L7" i="1"/>
  <c r="L8" i="1"/>
  <c r="L9" i="1"/>
  <c r="L10" i="1"/>
  <c r="L11" i="1"/>
  <c r="L12" i="1"/>
  <c r="L13" i="1"/>
  <c r="L14" i="1"/>
  <c r="L15" i="1"/>
  <c r="L16" i="1"/>
  <c r="L17" i="1"/>
  <c r="L18" i="1"/>
  <c r="L19" i="1"/>
  <c r="L20" i="1"/>
  <c r="L21" i="1"/>
  <c r="L22" i="1"/>
  <c r="L23" i="1"/>
  <c r="L24" i="1"/>
  <c r="L25" i="1"/>
  <c r="L26" i="1"/>
  <c r="L27" i="1"/>
  <c r="L28" i="1"/>
  <c r="L29" i="1"/>
  <c r="L30" i="1"/>
  <c r="L31" i="1"/>
  <c r="L32" i="1"/>
  <c r="L33" i="1"/>
  <c r="L34" i="1"/>
  <c r="L35" i="1"/>
  <c r="L36" i="1"/>
  <c r="L37" i="1"/>
  <c r="L38" i="1"/>
  <c r="L39" i="1"/>
  <c r="L40" i="1"/>
  <c r="L41" i="1"/>
  <c r="L42" i="1"/>
  <c r="L43" i="1"/>
  <c r="L44" i="1"/>
  <c r="L45" i="1"/>
  <c r="L46" i="1"/>
  <c r="L47" i="1"/>
  <c r="L48" i="1"/>
  <c r="L49" i="1"/>
  <c r="L50" i="1"/>
  <c r="L51" i="1"/>
  <c r="L52" i="1"/>
  <c r="L53" i="1"/>
  <c r="L54" i="1"/>
  <c r="L55" i="1"/>
  <c r="L56" i="1"/>
  <c r="L57" i="1"/>
  <c r="L58" i="1"/>
  <c r="L59" i="1"/>
  <c r="L60" i="1"/>
  <c r="L61" i="1"/>
  <c r="L62" i="1"/>
  <c r="L63" i="1"/>
  <c r="L64" i="1"/>
  <c r="L65" i="1"/>
  <c r="L66" i="1"/>
  <c r="L67" i="1"/>
  <c r="L68" i="1"/>
  <c r="L69" i="1"/>
  <c r="L70" i="1"/>
  <c r="L71" i="1"/>
  <c r="L72" i="1"/>
  <c r="L73" i="1"/>
  <c r="L74" i="1"/>
  <c r="L75" i="1"/>
  <c r="L76" i="1"/>
  <c r="L77" i="1"/>
  <c r="L78" i="1"/>
  <c r="L79" i="1"/>
  <c r="L80" i="1"/>
  <c r="L81" i="1"/>
  <c r="L82" i="1"/>
  <c r="L83" i="1"/>
  <c r="L84" i="1"/>
  <c r="L85" i="1"/>
  <c r="L86" i="1"/>
  <c r="L87" i="1"/>
  <c r="L88" i="1"/>
  <c r="L89" i="1"/>
  <c r="L90" i="1"/>
  <c r="L91" i="1"/>
  <c r="L92" i="1"/>
  <c r="L93" i="1"/>
  <c r="L94" i="1"/>
  <c r="L95" i="1"/>
  <c r="L96" i="1"/>
  <c r="L97" i="1"/>
  <c r="L98" i="1"/>
  <c r="L99" i="1"/>
  <c r="L100" i="1"/>
  <c r="L101" i="1"/>
  <c r="L102" i="1"/>
  <c r="L103" i="1"/>
  <c r="L104" i="1"/>
  <c r="L105" i="1"/>
  <c r="L106" i="1"/>
  <c r="L107" i="1"/>
  <c r="L108" i="1"/>
  <c r="L109" i="1"/>
  <c r="L110" i="1"/>
  <c r="L111" i="1"/>
  <c r="L112" i="1"/>
  <c r="L113" i="1"/>
  <c r="L114" i="1"/>
  <c r="L115" i="1"/>
  <c r="L116" i="1"/>
  <c r="L117" i="1"/>
  <c r="L118" i="1"/>
  <c r="L119" i="1"/>
  <c r="L120" i="1"/>
  <c r="L121" i="1"/>
  <c r="L122" i="1"/>
  <c r="L123" i="1"/>
  <c r="L124" i="1"/>
  <c r="L125" i="1"/>
  <c r="L126" i="1"/>
  <c r="L127" i="1"/>
  <c r="L128" i="1"/>
  <c r="L129" i="1"/>
  <c r="L130" i="1"/>
  <c r="L131" i="1"/>
  <c r="L132" i="1"/>
  <c r="L133" i="1"/>
  <c r="L134" i="1"/>
  <c r="L135" i="1"/>
  <c r="L136" i="1"/>
  <c r="L137" i="1"/>
  <c r="L138" i="1"/>
  <c r="L139" i="1"/>
  <c r="L140" i="1"/>
  <c r="L141" i="1"/>
  <c r="L142" i="1"/>
  <c r="L143" i="1"/>
  <c r="L144" i="1"/>
  <c r="L145" i="1"/>
  <c r="L146" i="1"/>
  <c r="L147" i="1"/>
  <c r="L148" i="1"/>
  <c r="L149" i="1"/>
  <c r="L150" i="1"/>
  <c r="L151" i="1"/>
  <c r="L152" i="1"/>
  <c r="L153" i="1"/>
  <c r="L154" i="1"/>
  <c r="L155" i="1"/>
  <c r="L156" i="1"/>
  <c r="L157" i="1"/>
  <c r="L158" i="1"/>
  <c r="L159" i="1"/>
  <c r="L160" i="1"/>
  <c r="L161" i="1"/>
  <c r="L162" i="1"/>
  <c r="L163" i="1"/>
  <c r="L164" i="1"/>
  <c r="L165" i="1"/>
  <c r="L166" i="1"/>
  <c r="L167" i="1"/>
  <c r="L168" i="1"/>
  <c r="L169" i="1"/>
  <c r="L170" i="1"/>
  <c r="L171" i="1"/>
  <c r="L172" i="1"/>
  <c r="L173" i="1"/>
  <c r="L174" i="1"/>
  <c r="L175" i="1"/>
  <c r="L176" i="1"/>
  <c r="L177" i="1"/>
  <c r="L178" i="1"/>
  <c r="L179" i="1"/>
  <c r="L180" i="1"/>
  <c r="L181" i="1"/>
  <c r="L182" i="1"/>
  <c r="L183" i="1"/>
  <c r="L184" i="1"/>
  <c r="L185" i="1"/>
  <c r="L186" i="1"/>
  <c r="L187" i="1"/>
  <c r="L188" i="1"/>
  <c r="L189" i="1"/>
  <c r="L190" i="1"/>
  <c r="L191" i="1"/>
  <c r="L192" i="1"/>
  <c r="L193" i="1"/>
  <c r="L194" i="1"/>
  <c r="L195" i="1"/>
  <c r="L196" i="1"/>
  <c r="L197" i="1"/>
  <c r="L198" i="1"/>
  <c r="L199" i="1"/>
  <c r="L200" i="1"/>
  <c r="L201" i="1"/>
  <c r="L202" i="1"/>
  <c r="L203" i="1"/>
  <c r="L204" i="1"/>
  <c r="L205" i="1"/>
  <c r="L206" i="1"/>
  <c r="L207" i="1"/>
  <c r="L208" i="1"/>
  <c r="L209" i="1"/>
  <c r="L210" i="1"/>
  <c r="L211" i="1"/>
  <c r="L212" i="1"/>
  <c r="L213" i="1"/>
  <c r="L214" i="1"/>
  <c r="L215" i="1"/>
  <c r="L216" i="1"/>
  <c r="L217" i="1"/>
  <c r="L218" i="1"/>
  <c r="L219" i="1"/>
  <c r="L220" i="1"/>
  <c r="L221" i="1"/>
  <c r="L222" i="1"/>
  <c r="L223" i="1"/>
  <c r="L224" i="1"/>
  <c r="L225" i="1"/>
  <c r="L226" i="1"/>
  <c r="L227" i="1"/>
  <c r="L228" i="1"/>
  <c r="L229" i="1"/>
  <c r="L230" i="1"/>
  <c r="L231" i="1"/>
  <c r="L232" i="1"/>
  <c r="L233" i="1"/>
  <c r="L234" i="1"/>
  <c r="L235" i="1"/>
  <c r="L236" i="1"/>
  <c r="L237" i="1"/>
  <c r="L238" i="1"/>
  <c r="L239" i="1"/>
  <c r="L240" i="1"/>
  <c r="L241" i="1"/>
  <c r="L242" i="1"/>
  <c r="L243" i="1"/>
  <c r="L244" i="1"/>
  <c r="L245" i="1"/>
  <c r="L246" i="1"/>
  <c r="L247" i="1"/>
  <c r="L248" i="1"/>
  <c r="L249" i="1"/>
  <c r="L250" i="1"/>
  <c r="L251" i="1"/>
  <c r="L252" i="1"/>
  <c r="L253" i="1"/>
  <c r="L254" i="1"/>
  <c r="L255" i="1"/>
  <c r="L256" i="1"/>
  <c r="L257" i="1"/>
  <c r="L258" i="1"/>
  <c r="L259" i="1"/>
  <c r="L260" i="1"/>
  <c r="L261" i="1"/>
  <c r="L262" i="1"/>
  <c r="L263" i="1"/>
  <c r="L264" i="1"/>
  <c r="L265" i="1"/>
  <c r="L266" i="1"/>
  <c r="L267" i="1"/>
  <c r="L268" i="1"/>
  <c r="L269" i="1"/>
  <c r="L270" i="1"/>
  <c r="L271" i="1"/>
  <c r="L272" i="1"/>
  <c r="L273" i="1"/>
  <c r="L274" i="1"/>
  <c r="L275" i="1"/>
  <c r="L276" i="1"/>
  <c r="L277" i="1"/>
  <c r="L278" i="1"/>
  <c r="L279" i="1"/>
  <c r="L280" i="1"/>
  <c r="L281" i="1"/>
  <c r="L282" i="1"/>
  <c r="L283" i="1"/>
  <c r="L284" i="1"/>
  <c r="L285" i="1"/>
  <c r="L286" i="1"/>
  <c r="L287" i="1"/>
  <c r="L288" i="1"/>
  <c r="L289" i="1"/>
  <c r="L290" i="1"/>
  <c r="L291" i="1"/>
  <c r="L292" i="1"/>
  <c r="L293" i="1"/>
  <c r="L294" i="1"/>
  <c r="L295" i="1"/>
  <c r="L296" i="1"/>
  <c r="L297" i="1"/>
  <c r="L298" i="1"/>
  <c r="L299" i="1"/>
  <c r="L300" i="1"/>
  <c r="L301" i="1"/>
  <c r="L302" i="1"/>
  <c r="L303" i="1"/>
  <c r="L304" i="1"/>
  <c r="L305" i="1"/>
  <c r="L306" i="1"/>
  <c r="L307" i="1"/>
  <c r="L308" i="1"/>
  <c r="L309" i="1"/>
  <c r="L310" i="1"/>
  <c r="L311" i="1"/>
  <c r="L312" i="1"/>
  <c r="L313" i="1"/>
  <c r="L314" i="1"/>
  <c r="L315" i="1"/>
  <c r="L316" i="1"/>
  <c r="L317" i="1"/>
  <c r="L318" i="1"/>
  <c r="L319" i="1"/>
  <c r="L320" i="1"/>
  <c r="L321" i="1"/>
  <c r="L322" i="1"/>
  <c r="L323" i="1"/>
  <c r="L324" i="1"/>
  <c r="L325" i="1"/>
  <c r="L326" i="1"/>
  <c r="L327" i="1"/>
  <c r="L328" i="1"/>
  <c r="L329" i="1"/>
  <c r="L330" i="1"/>
  <c r="L331" i="1"/>
  <c r="L332" i="1"/>
  <c r="L333" i="1"/>
  <c r="L334" i="1"/>
  <c r="L335" i="1"/>
  <c r="L336" i="1"/>
  <c r="L337" i="1"/>
  <c r="L338" i="1"/>
  <c r="L339" i="1"/>
  <c r="L340" i="1"/>
  <c r="L341" i="1"/>
  <c r="L342" i="1"/>
  <c r="L343" i="1"/>
  <c r="L344" i="1"/>
  <c r="L345" i="1"/>
  <c r="L346" i="1"/>
  <c r="L347" i="1"/>
  <c r="L348" i="1"/>
  <c r="L349" i="1"/>
  <c r="L350" i="1"/>
  <c r="L351" i="1"/>
  <c r="L352" i="1"/>
  <c r="L353" i="1"/>
  <c r="L354" i="1"/>
  <c r="L355" i="1"/>
  <c r="L356" i="1"/>
  <c r="L357" i="1"/>
  <c r="L358" i="1"/>
  <c r="L359" i="1"/>
  <c r="L360" i="1"/>
  <c r="L361" i="1"/>
  <c r="L362" i="1"/>
  <c r="L363" i="1"/>
  <c r="L364" i="1"/>
  <c r="L365" i="1"/>
  <c r="L366" i="1"/>
  <c r="L367" i="1"/>
  <c r="L368" i="1"/>
  <c r="L369" i="1"/>
  <c r="L370" i="1"/>
  <c r="L371" i="1"/>
  <c r="L372" i="1"/>
  <c r="L373" i="1"/>
  <c r="L374" i="1"/>
  <c r="L375" i="1"/>
  <c r="L376" i="1"/>
  <c r="L377" i="1"/>
  <c r="L378" i="1"/>
  <c r="L379" i="1"/>
  <c r="L380" i="1"/>
  <c r="L381" i="1"/>
  <c r="L382" i="1"/>
  <c r="L383" i="1"/>
  <c r="L384" i="1"/>
  <c r="L385" i="1"/>
  <c r="L386" i="1"/>
  <c r="L387" i="1"/>
  <c r="L388" i="1"/>
  <c r="L389" i="1"/>
  <c r="L390" i="1"/>
  <c r="L391" i="1"/>
  <c r="L392" i="1"/>
  <c r="L393" i="1"/>
  <c r="L394" i="1"/>
  <c r="L395" i="1"/>
  <c r="L396" i="1"/>
  <c r="L397" i="1"/>
  <c r="L398" i="1"/>
  <c r="L399" i="1"/>
  <c r="L400" i="1"/>
  <c r="L401" i="1"/>
  <c r="L402" i="1"/>
  <c r="L403" i="1"/>
  <c r="L404" i="1"/>
  <c r="L405" i="1"/>
  <c r="L406" i="1"/>
  <c r="L407" i="1"/>
  <c r="L408" i="1"/>
  <c r="L409" i="1"/>
  <c r="L410" i="1"/>
  <c r="L411" i="1"/>
  <c r="L412" i="1"/>
  <c r="L413" i="1"/>
  <c r="L414" i="1"/>
  <c r="L415" i="1"/>
  <c r="L416" i="1"/>
  <c r="L417" i="1"/>
  <c r="L418" i="1"/>
  <c r="L419" i="1"/>
  <c r="L420" i="1"/>
  <c r="L421" i="1"/>
  <c r="L422" i="1"/>
  <c r="L423" i="1"/>
  <c r="L424" i="1"/>
  <c r="L425" i="1"/>
  <c r="L426" i="1"/>
  <c r="L427" i="1"/>
  <c r="L428" i="1"/>
  <c r="L429" i="1"/>
  <c r="L430" i="1"/>
  <c r="L431" i="1"/>
  <c r="L432" i="1"/>
  <c r="L433" i="1"/>
  <c r="L434" i="1"/>
  <c r="L435" i="1"/>
  <c r="L436" i="1"/>
  <c r="L437" i="1"/>
  <c r="L438" i="1"/>
  <c r="L439" i="1"/>
  <c r="L440" i="1"/>
  <c r="L441" i="1"/>
  <c r="L442" i="1"/>
  <c r="L443" i="1"/>
  <c r="L444" i="1"/>
  <c r="L445" i="1"/>
  <c r="L446" i="1"/>
  <c r="L447" i="1"/>
  <c r="L448" i="1"/>
  <c r="L449" i="1"/>
  <c r="L450" i="1"/>
  <c r="L451" i="1"/>
  <c r="L452" i="1"/>
  <c r="L453" i="1"/>
  <c r="L454" i="1"/>
  <c r="L455" i="1"/>
  <c r="L456" i="1"/>
  <c r="L457" i="1"/>
  <c r="L458" i="1"/>
  <c r="L459" i="1"/>
  <c r="L460" i="1"/>
  <c r="L461" i="1"/>
  <c r="L462" i="1"/>
  <c r="L463" i="1"/>
  <c r="L464" i="1"/>
  <c r="L465" i="1"/>
  <c r="L466" i="1"/>
  <c r="L467" i="1"/>
  <c r="L468" i="1"/>
  <c r="L469" i="1"/>
  <c r="L470" i="1"/>
  <c r="L471" i="1"/>
  <c r="L472" i="1"/>
  <c r="L473" i="1"/>
  <c r="L474" i="1"/>
  <c r="L475" i="1"/>
  <c r="L476" i="1"/>
  <c r="L477" i="1"/>
  <c r="L478" i="1"/>
  <c r="L479" i="1"/>
  <c r="L480" i="1"/>
  <c r="L481" i="1"/>
  <c r="L482" i="1"/>
  <c r="L483" i="1"/>
  <c r="L484" i="1"/>
  <c r="L485" i="1"/>
  <c r="L486" i="1"/>
  <c r="L487" i="1"/>
  <c r="L488" i="1"/>
  <c r="L489" i="1"/>
  <c r="L490" i="1"/>
  <c r="L491" i="1"/>
  <c r="L492" i="1"/>
  <c r="L493" i="1"/>
  <c r="L494" i="1"/>
  <c r="L495" i="1"/>
  <c r="L496" i="1"/>
  <c r="L497" i="1"/>
  <c r="L498" i="1"/>
  <c r="L499" i="1"/>
  <c r="L500" i="1"/>
  <c r="L501" i="1"/>
  <c r="L502" i="1"/>
  <c r="L503" i="1"/>
  <c r="L4" i="1"/>
  <c r="K503" i="1"/>
  <c r="K502" i="1"/>
  <c r="K501" i="1"/>
  <c r="K500" i="1"/>
  <c r="K499" i="1"/>
  <c r="K498" i="1"/>
  <c r="K497" i="1"/>
  <c r="K496" i="1"/>
  <c r="K495" i="1"/>
  <c r="K494" i="1"/>
  <c r="K493" i="1"/>
  <c r="K492" i="1"/>
  <c r="K491" i="1"/>
  <c r="K490" i="1"/>
  <c r="K489" i="1"/>
  <c r="K488" i="1"/>
  <c r="K487" i="1"/>
  <c r="K486" i="1"/>
  <c r="K485" i="1"/>
  <c r="K484" i="1"/>
  <c r="K483" i="1"/>
  <c r="K482" i="1"/>
  <c r="K481" i="1"/>
  <c r="K480" i="1"/>
  <c r="K479" i="1"/>
  <c r="K478" i="1"/>
  <c r="K477" i="1"/>
  <c r="K476" i="1"/>
  <c r="K475" i="1"/>
  <c r="K474" i="1"/>
  <c r="K473" i="1"/>
  <c r="K472" i="1"/>
  <c r="K471" i="1"/>
  <c r="K470" i="1"/>
  <c r="K469" i="1"/>
  <c r="K468" i="1"/>
  <c r="K467" i="1"/>
  <c r="K466" i="1"/>
  <c r="K465" i="1"/>
  <c r="K464" i="1"/>
  <c r="K463" i="1"/>
  <c r="K462" i="1"/>
  <c r="K461" i="1"/>
  <c r="K460" i="1"/>
  <c r="K459" i="1"/>
  <c r="K458" i="1"/>
  <c r="K457" i="1"/>
  <c r="K456" i="1"/>
  <c r="K455" i="1"/>
  <c r="K454" i="1"/>
  <c r="K453" i="1"/>
  <c r="K452" i="1"/>
  <c r="K451" i="1"/>
  <c r="K450" i="1"/>
  <c r="K449" i="1"/>
  <c r="K448" i="1"/>
  <c r="K447" i="1"/>
  <c r="K446" i="1"/>
  <c r="K445" i="1"/>
  <c r="K444" i="1"/>
  <c r="K443" i="1"/>
  <c r="K442" i="1"/>
  <c r="K441" i="1"/>
  <c r="K440" i="1"/>
  <c r="K439" i="1"/>
  <c r="K438" i="1"/>
  <c r="K437" i="1"/>
  <c r="K436" i="1"/>
  <c r="K435" i="1"/>
  <c r="K434" i="1"/>
  <c r="K433" i="1"/>
  <c r="K432" i="1"/>
  <c r="K431" i="1"/>
  <c r="K430" i="1"/>
  <c r="K429" i="1"/>
  <c r="K428" i="1"/>
  <c r="K427" i="1"/>
  <c r="K426" i="1"/>
  <c r="K425" i="1"/>
  <c r="K424" i="1"/>
  <c r="K423" i="1"/>
  <c r="K422" i="1"/>
  <c r="K421" i="1"/>
  <c r="K420" i="1"/>
  <c r="K419" i="1"/>
  <c r="K418" i="1"/>
  <c r="K417" i="1"/>
  <c r="K416" i="1"/>
  <c r="K415" i="1"/>
  <c r="K414" i="1"/>
  <c r="K413" i="1"/>
  <c r="K412" i="1"/>
  <c r="K411" i="1"/>
  <c r="K410" i="1"/>
  <c r="K409" i="1"/>
  <c r="K408" i="1"/>
  <c r="K407" i="1"/>
  <c r="K406" i="1"/>
  <c r="K405" i="1"/>
  <c r="K404" i="1"/>
  <c r="K403" i="1"/>
  <c r="K402" i="1"/>
  <c r="K401" i="1"/>
  <c r="K400" i="1"/>
  <c r="K399" i="1"/>
  <c r="K398" i="1"/>
  <c r="K397" i="1"/>
  <c r="K396" i="1"/>
  <c r="K395" i="1"/>
  <c r="K394" i="1"/>
  <c r="K393" i="1"/>
  <c r="K392" i="1"/>
  <c r="K391" i="1"/>
  <c r="K390" i="1"/>
  <c r="K389" i="1"/>
  <c r="K388" i="1"/>
  <c r="K387" i="1"/>
  <c r="K386" i="1"/>
  <c r="K385" i="1"/>
  <c r="K384" i="1"/>
  <c r="K383" i="1"/>
  <c r="K382" i="1"/>
  <c r="K381" i="1"/>
  <c r="K380" i="1"/>
  <c r="K379" i="1"/>
  <c r="K378" i="1"/>
  <c r="K377" i="1"/>
  <c r="K376" i="1"/>
  <c r="K375" i="1"/>
  <c r="K374" i="1"/>
  <c r="K373" i="1"/>
  <c r="K372" i="1"/>
  <c r="K371" i="1"/>
  <c r="K370" i="1"/>
  <c r="K369" i="1"/>
  <c r="K368" i="1"/>
  <c r="K367" i="1"/>
  <c r="K366" i="1"/>
  <c r="K365" i="1"/>
  <c r="K364" i="1"/>
  <c r="K363" i="1"/>
  <c r="K362" i="1"/>
  <c r="K361" i="1"/>
  <c r="K360" i="1"/>
  <c r="K359" i="1"/>
  <c r="K358" i="1"/>
  <c r="K357" i="1"/>
  <c r="K356" i="1"/>
  <c r="K355" i="1"/>
  <c r="K354" i="1"/>
  <c r="K353" i="1"/>
  <c r="K352" i="1"/>
  <c r="K351" i="1"/>
  <c r="K350" i="1"/>
  <c r="K349" i="1"/>
  <c r="K348" i="1"/>
  <c r="K347" i="1"/>
  <c r="K346" i="1"/>
  <c r="K345" i="1"/>
  <c r="K344" i="1"/>
  <c r="K343" i="1"/>
  <c r="K342" i="1"/>
  <c r="K341" i="1"/>
  <c r="K340" i="1"/>
  <c r="K339" i="1"/>
  <c r="K338" i="1"/>
  <c r="K337" i="1"/>
  <c r="K336" i="1"/>
  <c r="K335" i="1"/>
  <c r="K334" i="1"/>
  <c r="K333" i="1"/>
  <c r="K332" i="1"/>
  <c r="K331" i="1"/>
  <c r="K330" i="1"/>
  <c r="K329" i="1"/>
  <c r="K328" i="1"/>
  <c r="K327" i="1"/>
  <c r="K326" i="1"/>
  <c r="K325" i="1"/>
  <c r="K324" i="1"/>
  <c r="K323" i="1"/>
  <c r="K322" i="1"/>
  <c r="K321" i="1"/>
  <c r="K320" i="1"/>
  <c r="K319" i="1"/>
  <c r="K318" i="1"/>
  <c r="K317" i="1"/>
  <c r="K316" i="1"/>
  <c r="K315" i="1"/>
  <c r="K314" i="1"/>
  <c r="K313" i="1"/>
  <c r="K312" i="1"/>
  <c r="K311" i="1"/>
  <c r="K310" i="1"/>
  <c r="K309" i="1"/>
  <c r="K308" i="1"/>
  <c r="K307" i="1"/>
  <c r="K306" i="1"/>
  <c r="K305" i="1"/>
  <c r="K304" i="1"/>
  <c r="K303" i="1"/>
  <c r="K302" i="1"/>
  <c r="K301" i="1"/>
  <c r="K300" i="1"/>
  <c r="K299" i="1"/>
  <c r="K298" i="1"/>
  <c r="K297" i="1"/>
  <c r="K296" i="1"/>
  <c r="K295" i="1"/>
  <c r="K294" i="1"/>
  <c r="K293" i="1"/>
  <c r="K292" i="1"/>
  <c r="K291" i="1"/>
  <c r="K290" i="1"/>
  <c r="K289" i="1"/>
  <c r="K288" i="1"/>
  <c r="K287" i="1"/>
  <c r="K286" i="1"/>
  <c r="K285" i="1"/>
  <c r="K284" i="1"/>
  <c r="K283" i="1"/>
  <c r="K282" i="1"/>
  <c r="K281" i="1"/>
  <c r="K280" i="1"/>
  <c r="K279" i="1"/>
  <c r="K278" i="1"/>
  <c r="K277" i="1"/>
  <c r="K276" i="1"/>
  <c r="K275" i="1"/>
  <c r="K274" i="1"/>
  <c r="K273" i="1"/>
  <c r="K272" i="1"/>
  <c r="K271" i="1"/>
  <c r="K270" i="1"/>
  <c r="K269" i="1"/>
  <c r="K268" i="1"/>
  <c r="K267" i="1"/>
  <c r="K266" i="1"/>
  <c r="K265" i="1"/>
  <c r="K264" i="1"/>
  <c r="K263" i="1"/>
  <c r="K262" i="1"/>
  <c r="K261" i="1"/>
  <c r="K260" i="1"/>
  <c r="K259" i="1"/>
  <c r="K258" i="1"/>
  <c r="K257" i="1"/>
  <c r="K256" i="1"/>
  <c r="K255" i="1"/>
  <c r="K254" i="1"/>
  <c r="K253" i="1"/>
  <c r="K252" i="1"/>
  <c r="K251" i="1"/>
  <c r="K250" i="1"/>
  <c r="K249" i="1"/>
  <c r="K248" i="1"/>
  <c r="K247" i="1"/>
  <c r="K246" i="1"/>
  <c r="K245" i="1"/>
  <c r="K244" i="1"/>
  <c r="K243" i="1"/>
  <c r="K242" i="1"/>
  <c r="K241" i="1"/>
  <c r="K240" i="1"/>
  <c r="K239" i="1"/>
  <c r="K238" i="1"/>
  <c r="K237" i="1"/>
  <c r="K236" i="1"/>
  <c r="K235" i="1"/>
  <c r="K234" i="1"/>
  <c r="K233" i="1"/>
  <c r="K232" i="1"/>
  <c r="K231" i="1"/>
  <c r="K230" i="1"/>
  <c r="K229" i="1"/>
  <c r="K228" i="1"/>
  <c r="K227" i="1"/>
  <c r="K226" i="1"/>
  <c r="K225" i="1"/>
  <c r="K224" i="1"/>
  <c r="K223" i="1"/>
  <c r="K222" i="1"/>
  <c r="K221" i="1"/>
  <c r="K220" i="1"/>
  <c r="K219" i="1"/>
  <c r="K218" i="1"/>
  <c r="K217" i="1"/>
  <c r="K216" i="1"/>
  <c r="K215" i="1"/>
  <c r="K214" i="1"/>
  <c r="K213" i="1"/>
  <c r="K212" i="1"/>
  <c r="K211" i="1"/>
  <c r="K210" i="1"/>
  <c r="K209" i="1"/>
  <c r="K208" i="1"/>
  <c r="K207" i="1"/>
  <c r="K206" i="1"/>
  <c r="K205" i="1"/>
  <c r="K204" i="1"/>
  <c r="K203" i="1"/>
  <c r="K202" i="1"/>
  <c r="K201" i="1"/>
  <c r="K200" i="1"/>
  <c r="K199" i="1"/>
  <c r="K198" i="1"/>
  <c r="K197" i="1"/>
  <c r="K196" i="1"/>
  <c r="K195" i="1"/>
  <c r="K194" i="1"/>
  <c r="K193" i="1"/>
  <c r="K192" i="1"/>
  <c r="K191" i="1"/>
  <c r="K190" i="1"/>
  <c r="K189" i="1"/>
  <c r="K188" i="1"/>
  <c r="K187" i="1"/>
  <c r="K186" i="1"/>
  <c r="K185" i="1"/>
  <c r="K184" i="1"/>
  <c r="K183" i="1"/>
  <c r="K182" i="1"/>
  <c r="K181" i="1"/>
  <c r="K180" i="1"/>
  <c r="K179" i="1"/>
  <c r="K178" i="1"/>
  <c r="K177" i="1"/>
  <c r="K176" i="1"/>
  <c r="K175" i="1"/>
  <c r="K174" i="1"/>
  <c r="K173" i="1"/>
  <c r="K172" i="1"/>
  <c r="K171" i="1"/>
  <c r="K170" i="1"/>
  <c r="K169" i="1"/>
  <c r="K168" i="1"/>
  <c r="K167" i="1"/>
  <c r="K166" i="1"/>
  <c r="K165" i="1"/>
  <c r="K164" i="1"/>
  <c r="K163" i="1"/>
  <c r="K162" i="1"/>
  <c r="K161" i="1"/>
  <c r="K160" i="1"/>
  <c r="K159" i="1"/>
  <c r="K158" i="1"/>
  <c r="K157" i="1"/>
  <c r="K156" i="1"/>
  <c r="K155" i="1"/>
  <c r="K154" i="1"/>
  <c r="K153" i="1"/>
  <c r="K152" i="1"/>
  <c r="K151" i="1"/>
  <c r="K150" i="1"/>
  <c r="K149" i="1"/>
  <c r="K148" i="1"/>
  <c r="K147" i="1"/>
  <c r="K146" i="1"/>
  <c r="K145" i="1"/>
  <c r="K144" i="1"/>
  <c r="K143" i="1"/>
  <c r="K142" i="1"/>
  <c r="K141" i="1"/>
  <c r="K140" i="1"/>
  <c r="K139" i="1"/>
  <c r="K138" i="1"/>
  <c r="K137" i="1"/>
  <c r="K136" i="1"/>
  <c r="K135" i="1"/>
  <c r="K134" i="1"/>
  <c r="K133" i="1"/>
  <c r="K132" i="1"/>
  <c r="K131" i="1"/>
  <c r="K130" i="1"/>
  <c r="K129" i="1"/>
  <c r="K128" i="1"/>
  <c r="K127" i="1"/>
  <c r="K126" i="1"/>
  <c r="K125" i="1"/>
  <c r="K124" i="1"/>
  <c r="K123" i="1"/>
  <c r="K122" i="1"/>
  <c r="K121" i="1"/>
  <c r="K120" i="1"/>
  <c r="K119" i="1"/>
  <c r="K118" i="1"/>
  <c r="K117" i="1"/>
  <c r="K116" i="1"/>
  <c r="K115" i="1"/>
  <c r="K114" i="1"/>
  <c r="K113" i="1"/>
  <c r="K112" i="1"/>
  <c r="K111" i="1"/>
  <c r="K110" i="1"/>
  <c r="K109" i="1"/>
  <c r="K108" i="1"/>
  <c r="K107" i="1"/>
  <c r="K106" i="1"/>
  <c r="K105" i="1"/>
  <c r="K104" i="1"/>
  <c r="K103" i="1"/>
  <c r="K102" i="1"/>
  <c r="K101" i="1"/>
  <c r="K100" i="1"/>
  <c r="K99" i="1"/>
  <c r="K98" i="1"/>
  <c r="K97" i="1"/>
  <c r="K96" i="1"/>
  <c r="K95" i="1"/>
  <c r="K94" i="1"/>
  <c r="K93" i="1"/>
  <c r="K92" i="1"/>
  <c r="K91" i="1"/>
  <c r="K90" i="1"/>
  <c r="K89" i="1"/>
  <c r="K88" i="1"/>
  <c r="K87" i="1"/>
  <c r="K86" i="1"/>
  <c r="K85" i="1"/>
  <c r="K84" i="1"/>
  <c r="K83" i="1"/>
  <c r="K82" i="1"/>
  <c r="K81" i="1"/>
  <c r="K80" i="1"/>
  <c r="K79" i="1"/>
  <c r="K78" i="1"/>
  <c r="K77" i="1"/>
  <c r="K76" i="1"/>
  <c r="K75" i="1"/>
  <c r="K74" i="1"/>
  <c r="K73" i="1"/>
  <c r="K72" i="1"/>
  <c r="K71" i="1"/>
  <c r="K70" i="1"/>
  <c r="K69" i="1"/>
  <c r="K68" i="1"/>
  <c r="K67" i="1"/>
  <c r="K66" i="1"/>
  <c r="K65" i="1"/>
  <c r="K64" i="1"/>
  <c r="K63" i="1"/>
  <c r="K62" i="1"/>
  <c r="K61" i="1"/>
  <c r="K60" i="1"/>
  <c r="K59" i="1"/>
  <c r="K58" i="1"/>
  <c r="K57" i="1"/>
  <c r="K56" i="1"/>
  <c r="K55" i="1"/>
  <c r="K54" i="1"/>
  <c r="K53" i="1"/>
  <c r="K52" i="1"/>
  <c r="K51" i="1"/>
  <c r="K50" i="1"/>
  <c r="K49" i="1"/>
  <c r="K48" i="1"/>
  <c r="K47" i="1"/>
  <c r="K46" i="1"/>
  <c r="K45" i="1"/>
  <c r="K44" i="1"/>
  <c r="K43" i="1"/>
  <c r="K42" i="1"/>
  <c r="K41" i="1"/>
  <c r="K40" i="1"/>
  <c r="K39" i="1"/>
  <c r="K38" i="1"/>
  <c r="K37" i="1"/>
  <c r="K36" i="1"/>
  <c r="K35" i="1"/>
  <c r="K34" i="1"/>
  <c r="K33" i="1"/>
  <c r="K32" i="1"/>
  <c r="K31" i="1"/>
  <c r="K30" i="1"/>
  <c r="K29" i="1"/>
  <c r="K28" i="1"/>
  <c r="K27" i="1"/>
  <c r="K26" i="1"/>
  <c r="K25" i="1"/>
  <c r="K24" i="1"/>
  <c r="K23" i="1"/>
  <c r="K22" i="1"/>
  <c r="K21" i="1"/>
  <c r="K20" i="1"/>
  <c r="K19" i="1"/>
  <c r="K18" i="1"/>
  <c r="K17" i="1"/>
  <c r="K16" i="1"/>
  <c r="K15" i="1"/>
  <c r="K14" i="1"/>
  <c r="K13" i="1"/>
  <c r="K12" i="1"/>
  <c r="K11" i="1"/>
  <c r="K10" i="1"/>
  <c r="K9" i="1"/>
  <c r="K8" i="1"/>
  <c r="K7" i="1"/>
  <c r="K6" i="1"/>
  <c r="K5" i="1"/>
  <c r="K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7" i="1"/>
  <c r="G148" i="1"/>
  <c r="G149" i="1"/>
  <c r="G150" i="1"/>
  <c r="G151" i="1"/>
  <c r="G152" i="1"/>
  <c r="G153" i="1"/>
  <c r="G154" i="1"/>
  <c r="G155" i="1"/>
  <c r="G156" i="1"/>
  <c r="G157" i="1"/>
  <c r="G158" i="1"/>
  <c r="G159"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8"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59"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5" i="1"/>
  <c r="G296" i="1"/>
  <c r="G297" i="1"/>
  <c r="G298" i="1"/>
  <c r="G299" i="1"/>
  <c r="G300" i="1"/>
  <c r="G301" i="1"/>
  <c r="G302" i="1"/>
  <c r="G303" i="1"/>
  <c r="G304" i="1"/>
  <c r="G305" i="1"/>
  <c r="G306"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5" i="1"/>
  <c r="G356" i="1"/>
  <c r="G357" i="1"/>
  <c r="G358"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12" i="1"/>
  <c r="G413" i="1"/>
  <c r="G414" i="1"/>
  <c r="G415"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G470" i="1"/>
  <c r="G471" i="1"/>
  <c r="G472" i="1"/>
  <c r="G473" i="1"/>
  <c r="G474" i="1"/>
  <c r="G475" i="1"/>
  <c r="G476" i="1"/>
  <c r="G477" i="1"/>
  <c r="G478"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 i="1"/>
  <c r="G6" i="1"/>
  <c r="G7" i="1"/>
  <c r="G8" i="1"/>
  <c r="G9" i="1"/>
  <c r="G10" i="1"/>
  <c r="G11" i="1"/>
  <c r="G12" i="1"/>
  <c r="G13" i="1"/>
  <c r="G14" i="1"/>
  <c r="G4" i="1"/>
  <c r="B25" i="4" l="1"/>
  <c r="C25" i="4"/>
  <c r="C23" i="4"/>
  <c r="D25" i="4"/>
  <c r="C24" i="4"/>
  <c r="D24" i="4"/>
  <c r="D23" i="4"/>
  <c r="C21" i="4"/>
  <c r="D18" i="4"/>
  <c r="C19" i="4"/>
  <c r="D19" i="4"/>
  <c r="D20" i="4" s="1"/>
  <c r="C18" i="4"/>
  <c r="B19" i="4"/>
  <c r="B20" i="4" s="1"/>
  <c r="D22" i="4"/>
  <c r="C22" i="4"/>
  <c r="B22" i="4"/>
  <c r="D21" i="4"/>
  <c r="B21" i="4"/>
  <c r="C20" i="4"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<sst xmlns="http://schemas.openxmlformats.org/spreadsheetml/2006/main" count="6662" uniqueCount="234">
  <si>
    <t>WSME Segmentation Tool - Toolkit Step 5: Portfolio Analysis Tool</t>
  </si>
  <si>
    <t>Name of financial institution</t>
  </si>
  <si>
    <t>Insert the name of your organization in cell A2</t>
  </si>
  <si>
    <r>
      <t xml:space="preserve">Welcome to the </t>
    </r>
    <r>
      <rPr>
        <b/>
        <sz val="11"/>
        <color theme="1"/>
        <rFont val="Calibri"/>
        <family val="2"/>
        <scheme val="minor"/>
      </rPr>
      <t>Portfolio Analyzer Tool,</t>
    </r>
    <r>
      <rPr>
        <sz val="11"/>
        <color theme="1"/>
        <rFont val="Calibri"/>
        <family val="2"/>
        <scheme val="minor"/>
      </rPr>
      <t xml:space="preserve"> part of the </t>
    </r>
    <r>
      <rPr>
        <b/>
        <sz val="11"/>
        <color theme="1"/>
        <rFont val="Calibri"/>
        <family val="2"/>
        <scheme val="minor"/>
      </rPr>
      <t>WSME Segmentation Toolkit</t>
    </r>
    <r>
      <rPr>
        <sz val="11"/>
        <color theme="1"/>
        <rFont val="Calibri"/>
        <family val="2"/>
        <scheme val="minor"/>
      </rPr>
      <t>. 
This tool is intended for financial intermediaries to analyze SME client and lending data with a focus on women-owned and women-led SMEs (WSMEs). It complements earlier tools by moving from market and ecosystem assessments to portfolio-level insights, enabling institutions to
- Identify patterns and gaps in serving WSMEs vs. other SMEs;
- Understand client characteristics and performance differences using gender-disaggregated data;
- Support data-driven decision-making for product design, outreach, and risk management.
For detailed guidance on segmentation and how this tool fits into the broader framework, refer to the full WSME Segmentation Toolkit at :</t>
    </r>
  </si>
  <si>
    <t>WSME Segmentation Toolkit (link)</t>
  </si>
  <si>
    <t>DATA INPUT</t>
  </si>
  <si>
    <t>Go to the "Input Data Here" sheet</t>
  </si>
  <si>
    <t>Start from column A and insert the data for each client separately. If inserting data from multiple clients at the same time, make sure that the values in each subsequent row are ordered the same way and refer to the client from cell A of the row</t>
  </si>
  <si>
    <t>Row 2 includes information on the type of data that needs to be inserted in the column below starting from Row 4 of the column</t>
  </si>
  <si>
    <t>Some rows (e.g. D and E), contain data validation to make sure that the inputs are in a format that can be further processed by the analyzer tool. If copying values for the entire row, make sure that the inputs are in the same format as the possible options. To see the lists of possible options, go to the "Config" sheet.</t>
  </si>
  <si>
    <t>Some rows (e.g. H) contain Data Validation based on commonly used catogorizations (employee number classifications, revenue bands etc.). If your organization uses different thresholds than those already listed in the "Config" sheet, change the current values with those applicable to your organization and jurisdictions before proceeding to populate the data.</t>
  </si>
  <si>
    <t>Some cells in Row 2 contain the message "Formula- do not alter
Overwrite only if data already available". To clarify, these columns contain formulas derived from data in the other columns. If your organization already has this metric calculated, you may insert the data from your calculations. If not, make sure that you drag the formula down to the last populated row to ensure all data is being processed.</t>
  </si>
  <si>
    <t>Starting from column T, there are several commonly used banking services listed in each of the columns. If your organization tracks those services under a different name, feel free to change the name of the service in row 3. If your organization tracks more service types than those already listed, unhide the columns between AA and BR to see additional columns where each of these services can be listed. If the client does use the service, enter 1. If the client does not use the service, enter 0 or leave empty.</t>
  </si>
  <si>
    <t>ANALYSIS</t>
  </si>
  <si>
    <t>Once done with the data input, move to the "Portfolio Analysis" sheet.</t>
  </si>
  <si>
    <t>Go to the "Data" tab and click on "Refresh all" for the file to update with the data you inputted.</t>
  </si>
  <si>
    <t>Note that after updating, if your data has more categorizations than those currently listed, some charts may update out of view. If the final row of the chart does not read "Grand Total", that means there are additional rows out of view. To see them click on the + sign to the left of the row number and it will expand to show the missing rows.</t>
  </si>
  <si>
    <t>To the right of each chart you can find a slicer on which you can select from the values if you want to bring up data for only a smaller subset</t>
  </si>
  <si>
    <t>You can use the links at the top of the sheet to go directly to separate sections. The links in row 5 take you to general topics, those below take you straight to individual charts.</t>
  </si>
  <si>
    <t>Contents</t>
  </si>
  <si>
    <t>Link</t>
  </si>
  <si>
    <t>Comments about its function</t>
  </si>
  <si>
    <t>Go to top of sheet</t>
  </si>
  <si>
    <t xml:space="preserve">Ensure all entries for clients have a unique identifier </t>
  </si>
  <si>
    <t>Fill if you track data by region, city or other geographic markers, leave empty if not</t>
  </si>
  <si>
    <t>Insert % stake of female shareholders.</t>
  </si>
  <si>
    <t>"Yes" if there is at least one women in an executive role like CEO/COO/President/Vice President, "No" otherwise.</t>
  </si>
  <si>
    <t>"Yes" if enterprise structure includes a board of directors, "No" if it does not.</t>
  </si>
  <si>
    <t>If the enterprise has a board of directors, insert the percentege of the members that are women. If the enterprise does not have a board of directors, leave empty.</t>
  </si>
  <si>
    <t>Formula- do not alter
Overwrite only if data already available</t>
  </si>
  <si>
    <t>Insert the size of the enterprise based on number of employees. If data is not available, insert n/a. If different employee number thresholds are used, change in column B of "Data Validation sheet" to reflect catogries in use.</t>
  </si>
  <si>
    <t>Insert the size of the enterprise based on annual revenue. If data is not available, insert n/a. If different revenue thresholds are used, change in column C of "Data Validation sheet" to reflect catogries in use.</t>
  </si>
  <si>
    <t>Insert date when enterprise was founded.</t>
  </si>
  <si>
    <t>Insert date when enterprise became a client of the bank.</t>
  </si>
  <si>
    <t>Enter date of birth of enterprise representative (majority owner or representative).</t>
  </si>
  <si>
    <t>Insert industry in which client operates.</t>
  </si>
  <si>
    <t>1 if client uses this service
0 if client doesn't use this service.</t>
  </si>
  <si>
    <t>If there are additional services offered to clients not listed in the previous columns, unhide hiden columns and use as many as necessary to list all services.</t>
  </si>
  <si>
    <t>Enter data if client is considered active or inactive by the bank.</t>
  </si>
  <si>
    <t>Enter classification of enterprise size according to local MSME policy.</t>
  </si>
  <si>
    <t>If various clients are managed by different sectors of the bank, indicate the sector responsible for handling the client.</t>
  </si>
  <si>
    <t>"Yes" if the clients accounts have been blocked for longer than 12 months, "No" otherwise.</t>
  </si>
  <si>
    <t>Total loan exposure in local currency. If client has loans in foreign currencies separately calculate local currency values based on applicable exchange rates before input.</t>
  </si>
  <si>
    <t>Enter balance in current accounts held by the client in local currency. If client has accounts in foreign currencies separately calculate local currency values based on applicable exchange rates before input.</t>
  </si>
  <si>
    <t>Enter balance in other deposits held by the client in local currency. If client has deposits in foreign currencies separately calculate local currency values based on applicable exchange rates before input.</t>
  </si>
  <si>
    <t>Enter the type of loan the client uses</t>
  </si>
  <si>
    <t>If any of the client's loans are collateralized, enter the type of collateral used</t>
  </si>
  <si>
    <t>Enter the number of individual loan agreements with the client</t>
  </si>
  <si>
    <t>For every loan client enter the performance status (PAR 30, PAR 90 etc. in case of non-performance), Performing for those regularly settling obligations, and n/a for those without loans.</t>
  </si>
  <si>
    <t>CompanyID</t>
  </si>
  <si>
    <t>Region</t>
  </si>
  <si>
    <t>Share of women owners</t>
  </si>
  <si>
    <t>Women in key executive roles</t>
  </si>
  <si>
    <t>Has a board of directors</t>
  </si>
  <si>
    <t>% of women on board of directors</t>
  </si>
  <si>
    <t>Woman-owned enterprise</t>
  </si>
  <si>
    <t>Size range (No of employees)</t>
  </si>
  <si>
    <t>Size range (incomes)</t>
  </si>
  <si>
    <t>Entity founding</t>
  </si>
  <si>
    <t>Age of business</t>
  </si>
  <si>
    <t>Entity lifespan</t>
  </si>
  <si>
    <t>Client since</t>
  </si>
  <si>
    <t>Duration of client relationship</t>
  </si>
  <si>
    <t>Category of duration of client relationship</t>
  </si>
  <si>
    <t>Key person date of birth</t>
  </si>
  <si>
    <t>Key person age</t>
  </si>
  <si>
    <t>Key person age group</t>
  </si>
  <si>
    <t>Industry</t>
  </si>
  <si>
    <t>Loan</t>
  </si>
  <si>
    <t>Electronic banking</t>
  </si>
  <si>
    <t>Savings account</t>
  </si>
  <si>
    <t>Guarantee</t>
  </si>
  <si>
    <t>Merchant services</t>
  </si>
  <si>
    <t>Brokerage</t>
  </si>
  <si>
    <t>Insurance services</t>
  </si>
  <si>
    <t>Other service</t>
  </si>
  <si>
    <t>Number of services used</t>
  </si>
  <si>
    <t>Borrowing status</t>
  </si>
  <si>
    <t>Is active client</t>
  </si>
  <si>
    <t>Segment</t>
  </si>
  <si>
    <t>Portfolio</t>
  </si>
  <si>
    <t>Blocked more than 12 months</t>
  </si>
  <si>
    <t>Loans exposure</t>
  </si>
  <si>
    <t>Exposure range</t>
  </si>
  <si>
    <t>Current account</t>
  </si>
  <si>
    <t>Other deposits</t>
  </si>
  <si>
    <t>Total Deposits</t>
  </si>
  <si>
    <t>Loan type</t>
  </si>
  <si>
    <t>Loan collateral</t>
  </si>
  <si>
    <t>No. Of Loans</t>
  </si>
  <si>
    <t>Average value per outstanding loans</t>
  </si>
  <si>
    <t>Loan Exposure as % of Deposits</t>
  </si>
  <si>
    <t>Loans as % of deposits (categories)</t>
  </si>
  <si>
    <t>NPL status</t>
  </si>
  <si>
    <t>Region 1</t>
  </si>
  <si>
    <t>Yes</t>
  </si>
  <si>
    <t>No</t>
  </si>
  <si>
    <t>n/a</t>
  </si>
  <si>
    <t>Wholesale and retail trade; repair of motor vehicles and motorcycles</t>
  </si>
  <si>
    <t>Active</t>
  </si>
  <si>
    <t>Small</t>
  </si>
  <si>
    <t>Business client advisor</t>
  </si>
  <si>
    <t xml:space="preserve"> &lt;=50</t>
  </si>
  <si>
    <t xml:space="preserve"> &gt;2 mil EUR</t>
  </si>
  <si>
    <t>Medium</t>
  </si>
  <si>
    <t>Investment loan</t>
  </si>
  <si>
    <t>Mortgage</t>
  </si>
  <si>
    <t>Performing</t>
  </si>
  <si>
    <t>Region 9</t>
  </si>
  <si>
    <t>Manufacturing</t>
  </si>
  <si>
    <t>Region 5</t>
  </si>
  <si>
    <t xml:space="preserve"> &lt;= 10</t>
  </si>
  <si>
    <t xml:space="preserve"> &lt;=500k EUR</t>
  </si>
  <si>
    <t>Administrative and support service activities</t>
  </si>
  <si>
    <t>Working capital</t>
  </si>
  <si>
    <t>Region 4</t>
  </si>
  <si>
    <t>Professional, scientific and technical activities</t>
  </si>
  <si>
    <t>Very small</t>
  </si>
  <si>
    <t>Very small unit</t>
  </si>
  <si>
    <t xml:space="preserve"> &lt;=2 mil EUR</t>
  </si>
  <si>
    <t>Receivables pledge</t>
  </si>
  <si>
    <t>Construction</t>
  </si>
  <si>
    <t>Region 7</t>
  </si>
  <si>
    <t>Region 8</t>
  </si>
  <si>
    <t>Region 11</t>
  </si>
  <si>
    <t>NN Profile</t>
  </si>
  <si>
    <t>Accommodation and food service activities</t>
  </si>
  <si>
    <t>Human health and social work activities</t>
  </si>
  <si>
    <t>Transportation and storage</t>
  </si>
  <si>
    <t>Online branch</t>
  </si>
  <si>
    <t>PQMU</t>
  </si>
  <si>
    <t>Region 6</t>
  </si>
  <si>
    <t>Agriculture, forestry and fishing</t>
  </si>
  <si>
    <t>Other service activities</t>
  </si>
  <si>
    <t>Region 15</t>
  </si>
  <si>
    <t>Undistributed</t>
  </si>
  <si>
    <t>Mining and quarrying</t>
  </si>
  <si>
    <t>Region 2</t>
  </si>
  <si>
    <t>Region 3</t>
  </si>
  <si>
    <t xml:space="preserve"> &gt;250 </t>
  </si>
  <si>
    <t>Information and communication</t>
  </si>
  <si>
    <t>Region 10</t>
  </si>
  <si>
    <t>Real estate activities</t>
  </si>
  <si>
    <t>Arts, entertainment and recreation</t>
  </si>
  <si>
    <t>PAR30</t>
  </si>
  <si>
    <t xml:space="preserve"> &lt;=250</t>
  </si>
  <si>
    <t>Electricity, gas, steam and air conditioning supply</t>
  </si>
  <si>
    <t>Region 13</t>
  </si>
  <si>
    <t>Financial and insurance activities</t>
  </si>
  <si>
    <t>Region 20</t>
  </si>
  <si>
    <t>PAR180+</t>
  </si>
  <si>
    <t>Water supply; sewerage, waste management and remediation activities</t>
  </si>
  <si>
    <t>Region 18</t>
  </si>
  <si>
    <t>PAR90</t>
  </si>
  <si>
    <t>Education</t>
  </si>
  <si>
    <t>Region 14</t>
  </si>
  <si>
    <t>Region 12</t>
  </si>
  <si>
    <t>Region 23</t>
  </si>
  <si>
    <t>Region 19</t>
  </si>
  <si>
    <t>Region 17</t>
  </si>
  <si>
    <t>Region 21</t>
  </si>
  <si>
    <t>PAR180</t>
  </si>
  <si>
    <t>Region 16</t>
  </si>
  <si>
    <t>Click to navigate through the sections:</t>
  </si>
  <si>
    <t>HEADLINE FIGURES</t>
  </si>
  <si>
    <t>Total</t>
  </si>
  <si>
    <t>Women's SMEs</t>
  </si>
  <si>
    <t>Men's SMEs</t>
  </si>
  <si>
    <t>Total number of clients</t>
  </si>
  <si>
    <t>Total number of borrowers</t>
  </si>
  <si>
    <t>Frequency of borrowing</t>
  </si>
  <si>
    <t>Average age of all clients</t>
  </si>
  <si>
    <t>Average age of all borrowers</t>
  </si>
  <si>
    <t>Average number of products used</t>
  </si>
  <si>
    <t>Average length of relationship with the bank</t>
  </si>
  <si>
    <t>Average amount of deposits</t>
  </si>
  <si>
    <t>SPLITS BY CATEGORY</t>
  </si>
  <si>
    <t>SPLIT BY INDUSTRY</t>
  </si>
  <si>
    <t/>
  </si>
  <si>
    <t>Grand Total</t>
  </si>
  <si>
    <t>SPLIT BY SIZE (# of employees)</t>
  </si>
  <si>
    <t>SPLIT BY SIZE (revenues)</t>
  </si>
  <si>
    <t>SPLIT BY AGE OF KEY PERSON</t>
  </si>
  <si>
    <t>25-34</t>
  </si>
  <si>
    <t>35-44</t>
  </si>
  <si>
    <t>45-54</t>
  </si>
  <si>
    <t>55-64</t>
  </si>
  <si>
    <t>SPLIT BY ENTERPRISE AGE</t>
  </si>
  <si>
    <t>&lt;12 months</t>
  </si>
  <si>
    <t>&gt;20 years</t>
  </si>
  <si>
    <t>10-20 years</t>
  </si>
  <si>
    <t>1-3 years</t>
  </si>
  <si>
    <t>3-5 years</t>
  </si>
  <si>
    <t>5-10 years</t>
  </si>
  <si>
    <t>SPLIT BY REGION</t>
  </si>
  <si>
    <t>LOAN SPLITS</t>
  </si>
  <si>
    <t>SPLIT BY TYPE OF LOAN</t>
  </si>
  <si>
    <t>(blank)</t>
  </si>
  <si>
    <t>SPLIT BY TYPE OF COLLATERAL</t>
  </si>
  <si>
    <t>CONVERSION OF CLIENTS TO BORROWERS</t>
  </si>
  <si>
    <t>BY INDUSTRY</t>
  </si>
  <si>
    <t>Non Loan</t>
  </si>
  <si>
    <t>BY SIZE (# of employees)</t>
  </si>
  <si>
    <t>BY SIZE (revenues)</t>
  </si>
  <si>
    <t>BY AGE OF ENTERPRISE</t>
  </si>
  <si>
    <t>BY REGION</t>
  </si>
  <si>
    <t>INFORMATION ON LENDING PATTERNS</t>
  </si>
  <si>
    <t>Average of No. Of Loans</t>
  </si>
  <si>
    <t>Average of Loans exposure</t>
  </si>
  <si>
    <t>INFORMATION ON RISK</t>
  </si>
  <si>
    <t>`</t>
  </si>
  <si>
    <t>Yes/No</t>
  </si>
  <si>
    <t>1/0</t>
  </si>
  <si>
    <t>Employee numbers</t>
  </si>
  <si>
    <t>Revenues</t>
  </si>
  <si>
    <t>Exposure ranges</t>
  </si>
  <si>
    <t xml:space="preserve"> 10-20 years</t>
  </si>
  <si>
    <t xml:space="preserve"> &gt;5 mil</t>
  </si>
  <si>
    <t xml:space="preserve"> 5-10 years</t>
  </si>
  <si>
    <t xml:space="preserve"> &lt;=50k</t>
  </si>
  <si>
    <t xml:space="preserve"> 3-5 years</t>
  </si>
  <si>
    <t xml:space="preserve"> 100k-250k</t>
  </si>
  <si>
    <t>&gt;500k EUR &lt;=2 mil EUR</t>
  </si>
  <si>
    <t xml:space="preserve"> &gt;20 years</t>
  </si>
  <si>
    <t xml:space="preserve"> 50k-100k</t>
  </si>
  <si>
    <t xml:space="preserve"> 1-3 years</t>
  </si>
  <si>
    <t xml:space="preserve"> 250k-750k</t>
  </si>
  <si>
    <t xml:space="preserve"> 750k-5 mil</t>
  </si>
  <si>
    <t>Input Data Here</t>
  </si>
  <si>
    <t>Portfolio Analysis</t>
  </si>
  <si>
    <t>Config</t>
  </si>
  <si>
    <t>This section allows you to collect the data from your portfolio in a single structured template.</t>
  </si>
  <si>
    <t>Based on the data inserted in the previous sheet, this sheet provides you with a variety of breakdowns by various business parameters that allow you to compare different segments within your portfolio and how they perform.</t>
  </si>
  <si>
    <t>This sheet contains lists for data validation in the first sheet. It can be used to change categories by which businesses are split.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</si>
</sst>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0.0000"/>
  </numFmts>
  <fonts count="27" x14ac:knownFonts="1">
    <font>
      <sz val="11"/>
      <color theme="1"/>
      <name val="Calibri"/>
      <family val="2"/>
      <scheme val="minor"/>
    </font>
    <font>
      <sz val="11"/>
      <color theme="1"/>
      <name val="Calibri"/>
      <family val="2"/>
      <scheme val="minor"/>
    </font>
    <font>
      <b/>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u/>
      <sz val="11"/>
      <color theme="10"/>
      <name val="Calibri"/>
      <family val="2"/>
      <scheme val="minor"/>
    </font>
    <font>
      <sz val="11"/>
      <name val="Calibri"/>
      <family val="2"/>
      <scheme val="minor"/>
    </font>
    <font>
      <sz val="11"/>
      <color theme="3"/>
      <name val="Calibri"/>
      <family val="2"/>
      <scheme val="minor"/>
    </font>
    <font>
      <sz val="11"/>
      <color theme="4" tint="-0.249977111117893"/>
      <name val="Calibri"/>
      <family val="2"/>
      <scheme val="minor"/>
    </font>
    <font>
      <sz val="12"/>
      <color theme="4" tint="-0.249977111117893"/>
      <name val="Calibri"/>
      <family val="2"/>
      <scheme val="minor"/>
    </font>
    <font>
      <sz val="12"/>
      <color theme="1"/>
      <name val="Calibri"/>
      <family val="2"/>
      <scheme val="minor"/>
    </font>
    <font>
      <i/>
      <sz val="11"/>
      <color rgb="FF11213F"/>
      <name val="Calibri"/>
      <family val="2"/>
      <scheme val="minor"/>
    </font>
    <font>
      <sz val="11"/>
      <color rgb="FF11213F"/>
      <name val="Calibri"/>
      <family val="2"/>
      <scheme val="minor"/>
    </font>
    <font>
      <b/>
      <sz val="12"/>
      <color rgb="FFFFB700"/>
      <name val="Calibri"/>
      <family val="2"/>
      <scheme val="minor"/>
    </font>
    <font>
      <sz val="9"/>
      <color rgb="FF11213F"/>
      <name val="Calibri"/>
      <family val="2"/>
      <scheme val="minor"/>
    </font>
    <font>
      <b/>
      <sz val="9"/>
      <color rgb="FF11213F"/>
      <name val="Calibri"/>
      <family val="2"/>
      <scheme val="minor"/>
    </font>
    <font>
      <sz val="11"/>
      <color rgb="FFFFB700"/>
      <name val="Calibri"/>
      <family val="2"/>
      <scheme val="minor"/>
    </font>
    <font>
      <b/>
      <sz val="11"/>
      <color rgb="FFFFB700"/>
      <name val="Calibri"/>
      <family val="2"/>
      <scheme val="minor"/>
    </font>
    <font>
      <b/>
      <sz val="11"/>
      <color rgb="FF11213F"/>
      <name val="Calibri"/>
      <family val="2"/>
      <scheme val="minor"/>
    </font>
    <font>
      <u/>
      <sz val="11"/>
      <color rgb="FF11213F"/>
      <name val="Calibri"/>
      <family val="2"/>
      <scheme val="minor"/>
    </font>
    <font>
      <u/>
      <sz val="8"/>
      <color rgb="FF11213F"/>
      <name val="Calibri"/>
      <family val="2"/>
      <scheme val="minor"/>
    </font>
    <font>
      <sz val="10"/>
      <color rgb="FFFFB700"/>
      <name val="Calibri"/>
      <family val="2"/>
      <scheme val="minor"/>
    </font>
    <font>
      <b/>
      <sz val="14"/>
      <color theme="0"/>
      <name val="Aptos Narrow"/>
      <family val="2"/>
    </font>
    <font>
      <sz val="11"/>
      <color rgb="FF11213F"/>
      <name val="Aptos Narrow"/>
      <family val="2"/>
    </font>
    <font>
      <i/>
      <sz val="14"/>
      <color rgb="FF11213F"/>
      <name val="Aptos Narrow"/>
      <family val="2"/>
    </font>
    <font>
      <sz val="12"/>
      <color theme="4"/>
      <name val="Calibri"/>
      <family val="2"/>
      <scheme val="minor"/>
    </font>
  </fonts>
  <fills count="8">
    <fill>
      <patternFill patternType="none"/>
    </fill>
    <fill>
      <patternFill patternType="gray125"/>
    </fill>
    <fill>
      <patternFill patternType="solid">
        <fgColor theme="0" tint="-0.14999847407452621"/>
        <bgColor theme="0" tint="-0.14999847407452621"/>
      </patternFill>
    </fill>
    <fill>
      <patternFill patternType="solid">
        <fgColor theme="0" tint="-0.34998626667073579"/>
        <bgColor indexed="64"/>
      </patternFill>
    </fill>
    <fill>
      <patternFill patternType="solid">
        <fgColor theme="0"/>
        <bgColor indexed="64"/>
      </patternFill>
    </fill>
    <fill>
      <patternFill patternType="solid">
        <fgColor rgb="FF11213F"/>
        <bgColor indexed="64"/>
      </patternFill>
    </fill>
    <fill>
      <patternFill patternType="solid">
        <fgColor rgb="FFFFB700"/>
        <bgColor indexed="64"/>
      </patternFill>
    </fill>
    <fill>
      <patternFill patternType="solid">
        <fgColor rgb="FFFFDC85"/>
        <bgColor indexed="64"/>
      </patternFill>
    </fill>
  </fills>
  <borders count="27">
    <border>
      <left/>
      <right/>
      <top/>
      <bottom/>
      <diagonal/>
    </border>
    <border>
      <left/>
      <right/>
      <top style="thin">
        <color theme="1"/>
      </top>
      <bottom style="thin">
        <color theme="1"/>
      </bottom>
      <diagonal/>
    </border>
    <border>
      <left style="double">
        <color theme="4" tint="-0.24994659260841701"/>
      </left>
      <right/>
      <top/>
      <bottom/>
      <diagonal/>
    </border>
    <border>
      <left/>
      <right style="double">
        <color theme="4" tint="-0.24994659260841701"/>
      </right>
      <top/>
      <bottom/>
      <diagonal/>
    </border>
    <border>
      <left style="double">
        <color theme="4" tint="-0.24994659260841701"/>
      </left>
      <right/>
      <top/>
      <bottom style="double">
        <color theme="4" tint="-0.24994659260841701"/>
      </bottom>
      <diagonal/>
    </border>
    <border>
      <left/>
      <right/>
      <top/>
      <bottom style="double">
        <color theme="4" tint="-0.24994659260841701"/>
      </bottom>
      <diagonal/>
    </border>
    <border>
      <left/>
      <right style="double">
        <color theme="4" tint="-0.24994659260841701"/>
      </right>
      <top/>
      <bottom style="double">
        <color theme="4" tint="-0.24994659260841701"/>
      </bottom>
      <diagonal/>
    </border>
    <border>
      <left style="double">
        <color theme="4" tint="-0.24994659260841701"/>
      </left>
      <right/>
      <top style="double">
        <color theme="4" tint="-0.24994659260841701"/>
      </top>
      <bottom style="double">
        <color theme="4" tint="-0.24994659260841701"/>
      </bottom>
      <diagonal/>
    </border>
    <border>
      <left/>
      <right/>
      <top style="double">
        <color theme="4" tint="-0.24994659260841701"/>
      </top>
      <bottom style="double">
        <color theme="4" tint="-0.24994659260841701"/>
      </bottom>
      <diagonal/>
    </border>
    <border>
      <left/>
      <right style="double">
        <color theme="4" tint="-0.24994659260841701"/>
      </right>
      <top style="double">
        <color theme="4" tint="-0.24994659260841701"/>
      </top>
      <bottom style="double">
        <color theme="4" tint="-0.24994659260841701"/>
      </bottom>
      <diagonal/>
    </border>
    <border>
      <left style="thin">
        <color theme="4" tint="-0.24994659260841701"/>
      </left>
      <right style="thin">
        <color theme="4" tint="-0.24994659260841701"/>
      </right>
      <top style="thin">
        <color theme="4" tint="-0.24994659260841701"/>
      </top>
      <bottom style="thin">
        <color theme="4" tint="-0.24994659260841701"/>
      </bottom>
      <diagonal/>
    </border>
    <border>
      <left style="double">
        <color theme="4"/>
      </left>
      <right style="thin">
        <color theme="4" tint="-0.24994659260841701"/>
      </right>
      <top style="double">
        <color theme="4"/>
      </top>
      <bottom style="thin">
        <color theme="4" tint="-0.24994659260841701"/>
      </bottom>
      <diagonal/>
    </border>
    <border>
      <left style="thin">
        <color theme="4" tint="-0.24994659260841701"/>
      </left>
      <right style="thin">
        <color theme="4" tint="-0.24994659260841701"/>
      </right>
      <top style="double">
        <color theme="4"/>
      </top>
      <bottom style="thin">
        <color theme="4" tint="-0.24994659260841701"/>
      </bottom>
      <diagonal/>
    </border>
    <border>
      <left style="thin">
        <color theme="4" tint="-0.24994659260841701"/>
      </left>
      <right style="double">
        <color theme="4"/>
      </right>
      <top style="double">
        <color theme="4"/>
      </top>
      <bottom style="thin">
        <color theme="4" tint="-0.24994659260841701"/>
      </bottom>
      <diagonal/>
    </border>
    <border>
      <left style="double">
        <color theme="4"/>
      </left>
      <right style="thin">
        <color theme="4" tint="-0.24994659260841701"/>
      </right>
      <top style="thin">
        <color theme="4" tint="-0.24994659260841701"/>
      </top>
      <bottom style="thin">
        <color theme="4" tint="-0.24994659260841701"/>
      </bottom>
      <diagonal/>
    </border>
    <border>
      <left style="thin">
        <color theme="4" tint="-0.24994659260841701"/>
      </left>
      <right style="double">
        <color theme="4"/>
      </right>
      <top style="thin">
        <color theme="4" tint="-0.24994659260841701"/>
      </top>
      <bottom style="thin">
        <color theme="4" tint="-0.24994659260841701"/>
      </bottom>
      <diagonal/>
    </border>
    <border>
      <left style="double">
        <color theme="4"/>
      </left>
      <right style="thin">
        <color theme="4" tint="-0.24994659260841701"/>
      </right>
      <top style="thin">
        <color theme="4" tint="-0.24994659260841701"/>
      </top>
      <bottom style="double">
        <color theme="4"/>
      </bottom>
      <diagonal/>
    </border>
    <border>
      <left style="thin">
        <color theme="4" tint="-0.24994659260841701"/>
      </left>
      <right style="thin">
        <color theme="4" tint="-0.24994659260841701"/>
      </right>
      <top style="thin">
        <color theme="4" tint="-0.24994659260841701"/>
      </top>
      <bottom style="double">
        <color theme="4"/>
      </bottom>
      <diagonal/>
    </border>
    <border>
      <left style="thin">
        <color theme="4" tint="-0.24994659260841701"/>
      </left>
      <right style="double">
        <color theme="4"/>
      </right>
      <top style="thin">
        <color theme="4" tint="-0.24994659260841701"/>
      </top>
      <bottom style="double">
        <color theme="4"/>
      </bottom>
      <diagonal/>
    </border>
    <border>
      <left style="medium">
        <color theme="3"/>
      </left>
      <right style="medium">
        <color theme="3"/>
      </right>
      <top style="medium">
        <color theme="3"/>
      </top>
      <bottom style="thin">
        <color theme="3"/>
      </bottom>
      <diagonal/>
    </border>
    <border>
      <left style="medium">
        <color theme="3"/>
      </left>
      <right style="medium">
        <color theme="3"/>
      </right>
      <top style="thin">
        <color theme="3"/>
      </top>
      <bottom style="thin">
        <color theme="3"/>
      </bottom>
      <diagonal/>
    </border>
    <border>
      <left style="medium">
        <color theme="3"/>
      </left>
      <right style="medium">
        <color theme="3"/>
      </right>
      <top style="thin">
        <color theme="3"/>
      </top>
      <bottom style="medium">
        <color theme="3"/>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theme="3"/>
      </left>
      <right style="thin">
        <color theme="3"/>
      </right>
      <top style="thin">
        <color theme="3"/>
      </top>
      <bottom style="thin">
        <color theme="3"/>
      </bottom>
      <diagonal/>
    </border>
    <border>
      <left style="thin">
        <color theme="3"/>
      </left>
      <right style="thin">
        <color theme="3"/>
      </right>
      <top style="thin">
        <color theme="3"/>
      </top>
      <bottom style="thin">
        <color theme="3"/>
      </bottom>
      <diagonal/>
    </border>
    <border>
      <left style="thin">
        <color theme="3"/>
      </left>
      <right style="medium">
        <color theme="3"/>
      </right>
      <top style="thin">
        <color theme="3"/>
      </top>
      <bottom style="thin">
        <color theme="3"/>
      </bottom>
      <diagonal/>
    </border>
  </borders>
  <cellStyleXfs count="4">
    <xf numFmtId="0" fontId="0" fillId="0" borderId="0"/>
    <xf numFmtId="9" fontId="1" fillId="0" borderId="0" applyFont="0" applyFill="0" applyBorder="0" applyAlignment="0" applyProtection="0"/>
    <xf numFmtId="43" fontId="1" fillId="0" borderId="0" applyFont="0" applyFill="0" applyBorder="0" applyAlignment="0" applyProtection="0"/>
    <xf numFmtId="0" fontId="6" fillId="0" borderId="0" applyNumberFormat="0" applyFill="0" applyBorder="0" applyAlignment="0" applyProtection="0"/>
  </cellStyleXfs>
  <cellXfs count="122">
    <xf numFmtId="0" fontId="0" fillId="0" borderId="0" xfId="0"/>
    <xf numFmtId="0" fontId="2" fillId="0" borderId="1" xfId="0" applyFont="1" applyBorder="1" applyAlignment="1">
      <alignment horizontal="left"/>
    </xf>
    <xf numFmtId="14" fontId="2" fillId="0" borderId="1" xfId="0" applyNumberFormat="1" applyFont="1" applyBorder="1" applyAlignment="1">
      <alignment horizontal="left"/>
    </xf>
    <xf numFmtId="2" fontId="2" fillId="0" borderId="1" xfId="0" applyNumberFormat="1" applyFont="1" applyBorder="1" applyAlignment="1">
      <alignment horizontal="left"/>
    </xf>
    <xf numFmtId="3" fontId="2" fillId="0" borderId="1" xfId="0" applyNumberFormat="1" applyFont="1" applyBorder="1" applyAlignment="1">
      <alignment horizontal="left"/>
    </xf>
    <xf numFmtId="9" fontId="2" fillId="0" borderId="1" xfId="1" applyFont="1" applyBorder="1" applyAlignment="1">
      <alignment horizontal="left"/>
    </xf>
    <xf numFmtId="0" fontId="0" fillId="2" borderId="0" xfId="0" applyFill="1"/>
    <xf numFmtId="3" fontId="0" fillId="2" borderId="0" xfId="0" applyNumberFormat="1" applyFill="1"/>
    <xf numFmtId="14" fontId="0" fillId="2" borderId="0" xfId="0" applyNumberFormat="1" applyFill="1"/>
    <xf numFmtId="4" fontId="0" fillId="2" borderId="0" xfId="0" applyNumberFormat="1" applyFill="1"/>
    <xf numFmtId="2" fontId="0" fillId="2" borderId="0" xfId="0" applyNumberFormat="1" applyFill="1"/>
    <xf numFmtId="9" fontId="0" fillId="2" borderId="0" xfId="1" applyFont="1" applyFill="1" applyAlignment="1">
      <alignment horizontal="right"/>
    </xf>
    <xf numFmtId="3" fontId="0" fillId="0" borderId="0" xfId="0" applyNumberFormat="1"/>
    <xf numFmtId="14" fontId="0" fillId="0" borderId="0" xfId="0" applyNumberFormat="1"/>
    <xf numFmtId="4" fontId="0" fillId="0" borderId="0" xfId="0" applyNumberFormat="1"/>
    <xf numFmtId="2" fontId="0" fillId="0" borderId="0" xfId="0" applyNumberFormat="1"/>
    <xf numFmtId="9" fontId="0" fillId="0" borderId="0" xfId="1" applyFont="1" applyAlignment="1">
      <alignment horizontal="right"/>
    </xf>
    <xf numFmtId="9" fontId="0" fillId="0" borderId="0" xfId="1" applyFont="1"/>
    <xf numFmtId="9" fontId="0" fillId="2" borderId="0" xfId="1" applyFont="1" applyFill="1"/>
    <xf numFmtId="0" fontId="0" fillId="0" borderId="0" xfId="0" applyAlignment="1">
      <alignment horizontal="left"/>
    </xf>
    <xf numFmtId="0" fontId="0" fillId="0" borderId="0" xfId="0" applyAlignment="1">
      <alignment horizontal="left" indent="1"/>
    </xf>
    <xf numFmtId="10" fontId="0" fillId="0" borderId="0" xfId="0" applyNumberFormat="1"/>
    <xf numFmtId="10" fontId="4" fillId="0" borderId="0" xfId="0" applyNumberFormat="1" applyFont="1"/>
    <xf numFmtId="0" fontId="0" fillId="0" borderId="0" xfId="0" applyAlignment="1">
      <alignment wrapText="1"/>
    </xf>
    <xf numFmtId="10" fontId="7" fillId="0" borderId="0" xfId="0" applyNumberFormat="1" applyFont="1"/>
    <xf numFmtId="0" fontId="7" fillId="0" borderId="0" xfId="0" applyFont="1"/>
    <xf numFmtId="0" fontId="4" fillId="0" borderId="0" xfId="0" applyFont="1" applyAlignment="1">
      <alignment horizontal="left"/>
    </xf>
    <xf numFmtId="164" fontId="0" fillId="0" borderId="0" xfId="0" applyNumberFormat="1"/>
    <xf numFmtId="10" fontId="0" fillId="0" borderId="0" xfId="0" applyNumberFormat="1" applyAlignment="1">
      <alignment horizontal="right"/>
    </xf>
    <xf numFmtId="0" fontId="9" fillId="0" borderId="0" xfId="0" applyFont="1"/>
    <xf numFmtId="0" fontId="5" fillId="3" borderId="0" xfId="0" applyFont="1" applyFill="1" applyAlignment="1">
      <alignment vertical="center" wrapText="1"/>
    </xf>
    <xf numFmtId="0" fontId="5" fillId="0" borderId="0" xfId="0" applyFont="1" applyAlignment="1">
      <alignment vertical="center" wrapText="1"/>
    </xf>
    <xf numFmtId="0" fontId="10" fillId="0" borderId="0" xfId="0" applyFont="1" applyAlignment="1">
      <alignment vertical="center"/>
    </xf>
    <xf numFmtId="0" fontId="11" fillId="0" borderId="0" xfId="0" applyFont="1" applyAlignment="1">
      <alignment vertical="center"/>
    </xf>
    <xf numFmtId="0" fontId="0" fillId="5" borderId="0" xfId="0" applyFill="1"/>
    <xf numFmtId="0" fontId="0" fillId="6" borderId="0" xfId="0" applyFill="1"/>
    <xf numFmtId="0" fontId="12" fillId="6" borderId="0" xfId="0" applyFont="1" applyFill="1"/>
    <xf numFmtId="0" fontId="13" fillId="6" borderId="0" xfId="0" applyFont="1" applyFill="1"/>
    <xf numFmtId="0" fontId="13" fillId="7" borderId="0" xfId="0" applyFont="1" applyFill="1"/>
    <xf numFmtId="0" fontId="14" fillId="5" borderId="19" xfId="0" applyFont="1" applyFill="1" applyBorder="1" applyAlignment="1">
      <alignment vertical="center"/>
    </xf>
    <xf numFmtId="0" fontId="14" fillId="5" borderId="20" xfId="0" applyFont="1" applyFill="1" applyBorder="1" applyAlignment="1">
      <alignment vertical="center"/>
    </xf>
    <xf numFmtId="0" fontId="13" fillId="0" borderId="20" xfId="0" applyFont="1" applyBorder="1" applyAlignment="1">
      <alignment wrapText="1"/>
    </xf>
    <xf numFmtId="0" fontId="13" fillId="0" borderId="21" xfId="0" applyFont="1" applyBorder="1" applyAlignment="1">
      <alignment wrapText="1"/>
    </xf>
    <xf numFmtId="0" fontId="9" fillId="5" borderId="0" xfId="0" applyFont="1" applyFill="1"/>
    <xf numFmtId="9" fontId="0" fillId="5" borderId="0" xfId="1" applyFont="1" applyFill="1"/>
    <xf numFmtId="14" fontId="0" fillId="5" borderId="0" xfId="0" applyNumberFormat="1" applyFill="1"/>
    <xf numFmtId="9" fontId="16" fillId="6" borderId="0" xfId="1" applyFont="1" applyFill="1" applyAlignment="1">
      <alignment vertical="center" wrapText="1"/>
    </xf>
    <xf numFmtId="0" fontId="17" fillId="5" borderId="0" xfId="0" applyFont="1" applyFill="1"/>
    <xf numFmtId="0" fontId="3" fillId="5" borderId="0" xfId="0" applyFont="1" applyFill="1" applyAlignment="1">
      <alignment horizontal="left" vertical="center"/>
    </xf>
    <xf numFmtId="0" fontId="0" fillId="5" borderId="0" xfId="0" applyFill="1" applyAlignment="1">
      <alignment horizontal="left" vertical="center"/>
    </xf>
    <xf numFmtId="0" fontId="18" fillId="5" borderId="0" xfId="0" applyFont="1" applyFill="1" applyAlignment="1">
      <alignment horizontal="left" vertical="center"/>
    </xf>
    <xf numFmtId="0" fontId="17" fillId="5" borderId="0" xfId="0" applyFont="1" applyFill="1" applyAlignment="1">
      <alignment horizontal="left" vertical="center"/>
    </xf>
    <xf numFmtId="0" fontId="13" fillId="6" borderId="11" xfId="0" applyFont="1" applyFill="1" applyBorder="1"/>
    <xf numFmtId="0" fontId="13" fillId="6" borderId="12" xfId="0" applyFont="1" applyFill="1" applyBorder="1"/>
    <xf numFmtId="0" fontId="13" fillId="6" borderId="13" xfId="0" applyFont="1" applyFill="1" applyBorder="1"/>
    <xf numFmtId="0" fontId="13" fillId="6" borderId="14" xfId="0" applyFont="1" applyFill="1" applyBorder="1"/>
    <xf numFmtId="0" fontId="13" fillId="6" borderId="10" xfId="0" applyFont="1" applyFill="1" applyBorder="1"/>
    <xf numFmtId="0" fontId="13" fillId="6" borderId="15" xfId="0" applyFont="1" applyFill="1" applyBorder="1"/>
    <xf numFmtId="4" fontId="13" fillId="6" borderId="14" xfId="0" applyNumberFormat="1" applyFont="1" applyFill="1" applyBorder="1"/>
    <xf numFmtId="4" fontId="13" fillId="6" borderId="10" xfId="0" applyNumberFormat="1" applyFont="1" applyFill="1" applyBorder="1"/>
    <xf numFmtId="4" fontId="13" fillId="6" borderId="15" xfId="0" applyNumberFormat="1" applyFont="1" applyFill="1" applyBorder="1"/>
    <xf numFmtId="4" fontId="13" fillId="6" borderId="16" xfId="0" applyNumberFormat="1" applyFont="1" applyFill="1" applyBorder="1"/>
    <xf numFmtId="4" fontId="13" fillId="6" borderId="17" xfId="0" applyNumberFormat="1" applyFont="1" applyFill="1" applyBorder="1"/>
    <xf numFmtId="4" fontId="13" fillId="6" borderId="18" xfId="0" applyNumberFormat="1" applyFont="1" applyFill="1" applyBorder="1"/>
    <xf numFmtId="0" fontId="13" fillId="0" borderId="0" xfId="0" applyFont="1"/>
    <xf numFmtId="1" fontId="19" fillId="4" borderId="0" xfId="2" applyNumberFormat="1" applyFont="1" applyFill="1" applyBorder="1" applyAlignment="1">
      <alignment horizontal="right" vertical="center"/>
    </xf>
    <xf numFmtId="0" fontId="20" fillId="0" borderId="7" xfId="3" applyFont="1" applyBorder="1" applyAlignment="1">
      <alignment horizontal="center" vertical="center"/>
    </xf>
    <xf numFmtId="0" fontId="20" fillId="0" borderId="8" xfId="3" applyFont="1" applyBorder="1" applyAlignment="1">
      <alignment horizontal="center" vertical="center"/>
    </xf>
    <xf numFmtId="0" fontId="20" fillId="0" borderId="8" xfId="3" applyFont="1" applyBorder="1" applyAlignment="1">
      <alignment horizontal="center" vertical="center" wrapText="1"/>
    </xf>
    <xf numFmtId="0" fontId="20" fillId="0" borderId="9" xfId="3" applyFont="1" applyBorder="1" applyAlignment="1">
      <alignment horizontal="center" vertical="center"/>
    </xf>
    <xf numFmtId="0" fontId="21" fillId="0" borderId="2" xfId="3" applyFont="1" applyBorder="1"/>
    <xf numFmtId="0" fontId="20" fillId="0" borderId="0" xfId="3" applyFont="1" applyBorder="1"/>
    <xf numFmtId="0" fontId="20" fillId="0" borderId="3" xfId="3" applyFont="1" applyBorder="1"/>
    <xf numFmtId="0" fontId="21" fillId="0" borderId="0" xfId="3" applyFont="1"/>
    <xf numFmtId="0" fontId="21" fillId="0" borderId="0" xfId="3" applyFont="1" applyBorder="1"/>
    <xf numFmtId="0" fontId="21" fillId="0" borderId="4" xfId="3" applyFont="1" applyBorder="1"/>
    <xf numFmtId="0" fontId="20" fillId="0" borderId="5" xfId="3" applyFont="1" applyBorder="1"/>
    <xf numFmtId="0" fontId="21" fillId="0" borderId="5" xfId="3" applyFont="1" applyBorder="1"/>
    <xf numFmtId="0" fontId="21" fillId="0" borderId="6" xfId="3" applyFont="1" applyBorder="1"/>
    <xf numFmtId="0" fontId="17" fillId="5" borderId="0" xfId="0" applyFont="1" applyFill="1" applyAlignment="1">
      <alignment horizontal="right"/>
    </xf>
    <xf numFmtId="0" fontId="17" fillId="5" borderId="0" xfId="0" applyFont="1" applyFill="1" applyAlignment="1">
      <alignment horizontal="left"/>
    </xf>
    <xf numFmtId="10" fontId="17" fillId="5" borderId="0" xfId="0" applyNumberFormat="1" applyFont="1" applyFill="1" applyAlignment="1">
      <alignment horizontal="right"/>
    </xf>
    <xf numFmtId="10" fontId="17" fillId="5" borderId="0" xfId="0" applyNumberFormat="1" applyFont="1" applyFill="1"/>
    <xf numFmtId="0" fontId="4" fillId="7" borderId="0" xfId="0" applyFont="1" applyFill="1" applyAlignment="1">
      <alignment horizontal="left"/>
    </xf>
    <xf numFmtId="10" fontId="4" fillId="7" borderId="0" xfId="0" applyNumberFormat="1" applyFont="1" applyFill="1" applyAlignment="1">
      <alignment horizontal="right"/>
    </xf>
    <xf numFmtId="0" fontId="13" fillId="7" borderId="0" xfId="0" applyFont="1" applyFill="1" applyAlignment="1">
      <alignment horizontal="left"/>
    </xf>
    <xf numFmtId="10" fontId="13" fillId="7" borderId="0" xfId="0" applyNumberFormat="1" applyFont="1" applyFill="1" applyAlignment="1">
      <alignment horizontal="right"/>
    </xf>
    <xf numFmtId="0" fontId="17" fillId="5" borderId="0" xfId="0" applyFont="1" applyFill="1" applyAlignment="1">
      <alignment horizontal="right" vertical="center"/>
    </xf>
    <xf numFmtId="0" fontId="17" fillId="5" borderId="0" xfId="0" applyFont="1" applyFill="1" applyAlignment="1">
      <alignment wrapText="1"/>
    </xf>
    <xf numFmtId="0" fontId="17" fillId="5" borderId="0" xfId="0" applyFont="1" applyFill="1" applyAlignment="1">
      <alignment horizontal="right" wrapText="1"/>
    </xf>
    <xf numFmtId="164" fontId="17" fillId="5" borderId="0" xfId="0" applyNumberFormat="1" applyFont="1" applyFill="1"/>
    <xf numFmtId="4" fontId="17" fillId="5" borderId="0" xfId="0" applyNumberFormat="1" applyFont="1" applyFill="1"/>
    <xf numFmtId="0" fontId="22" fillId="5" borderId="0" xfId="0" applyFont="1" applyFill="1" applyAlignment="1">
      <alignment horizontal="right"/>
    </xf>
    <xf numFmtId="164" fontId="22" fillId="5" borderId="0" xfId="0" applyNumberFormat="1" applyFont="1" applyFill="1" applyAlignment="1">
      <alignment horizontal="right"/>
    </xf>
    <xf numFmtId="4" fontId="22" fillId="5" borderId="0" xfId="0" applyNumberFormat="1" applyFont="1" applyFill="1" applyAlignment="1">
      <alignment horizontal="right"/>
    </xf>
    <xf numFmtId="10" fontId="4" fillId="7" borderId="0" xfId="0" applyNumberFormat="1" applyFont="1" applyFill="1"/>
    <xf numFmtId="164" fontId="4" fillId="7" borderId="0" xfId="0" applyNumberFormat="1" applyFont="1" applyFill="1"/>
    <xf numFmtId="4" fontId="4" fillId="7" borderId="0" xfId="0" applyNumberFormat="1" applyFont="1" applyFill="1"/>
    <xf numFmtId="0" fontId="8" fillId="7" borderId="0" xfId="0" applyFont="1" applyFill="1" applyAlignment="1">
      <alignment horizontal="left"/>
    </xf>
    <xf numFmtId="0" fontId="7" fillId="5" borderId="0" xfId="0" applyFont="1" applyFill="1"/>
    <xf numFmtId="9" fontId="0" fillId="6" borderId="0" xfId="1" applyFont="1" applyFill="1"/>
    <xf numFmtId="0" fontId="15" fillId="7" borderId="0" xfId="0" applyFont="1" applyFill="1" applyAlignment="1">
      <alignment vertical="center" wrapText="1"/>
    </xf>
    <xf numFmtId="9" fontId="15" fillId="7" borderId="0" xfId="1" applyFont="1" applyFill="1" applyAlignment="1">
      <alignment vertical="center" wrapText="1"/>
    </xf>
    <xf numFmtId="0" fontId="0" fillId="7" borderId="0" xfId="0" applyFill="1"/>
    <xf numFmtId="0" fontId="7" fillId="0" borderId="0" xfId="0" applyFont="1" applyAlignment="1">
      <alignment horizontal="left"/>
    </xf>
    <xf numFmtId="0" fontId="7" fillId="0" borderId="0" xfId="0" applyFont="1" applyAlignment="1">
      <alignment horizontal="left" indent="1"/>
    </xf>
    <xf numFmtId="164" fontId="7" fillId="0" borderId="0" xfId="0" applyNumberFormat="1" applyFont="1"/>
    <xf numFmtId="4" fontId="7" fillId="0" borderId="0" xfId="0" applyNumberFormat="1" applyFont="1"/>
    <xf numFmtId="0" fontId="7" fillId="0" borderId="0" xfId="0" applyFont="1" applyAlignment="1">
      <alignment horizontal="left" wrapText="1" indent="2"/>
    </xf>
    <xf numFmtId="0" fontId="7" fillId="0" borderId="0" xfId="0" applyFont="1" applyAlignment="1">
      <alignment horizontal="left" indent="2"/>
    </xf>
    <xf numFmtId="0" fontId="11" fillId="0" borderId="0" xfId="0" applyFont="1" applyAlignment="1">
      <alignment vertical="center" wrapText="1"/>
    </xf>
    <xf numFmtId="0" fontId="6" fillId="0" borderId="0" xfId="3" applyAlignment="1">
      <alignment vertical="center" wrapText="1"/>
    </xf>
    <xf numFmtId="0" fontId="0" fillId="0" borderId="22" xfId="0" applyBorder="1" applyAlignment="1">
      <alignment wrapText="1"/>
    </xf>
    <xf numFmtId="0" fontId="6" fillId="0" borderId="23" xfId="3" applyBorder="1" applyAlignment="1">
      <alignment vertical="center" wrapText="1"/>
    </xf>
    <xf numFmtId="0" fontId="23" fillId="5" borderId="0" xfId="0" applyFont="1" applyFill="1"/>
    <xf numFmtId="0" fontId="24" fillId="7" borderId="0" xfId="0" applyFont="1" applyFill="1"/>
    <xf numFmtId="0" fontId="25" fillId="6" borderId="0" xfId="0" applyFont="1" applyFill="1"/>
    <xf numFmtId="0" fontId="18" fillId="5" borderId="0" xfId="0" applyFont="1" applyFill="1" applyAlignment="1">
      <alignment horizontal="center" vertical="center"/>
    </xf>
    <xf numFmtId="0" fontId="26" fillId="0" borderId="24" xfId="0" applyFont="1" applyBorder="1" applyAlignment="1">
      <alignment vertical="center"/>
    </xf>
    <xf numFmtId="0" fontId="6" fillId="0" borderId="25" xfId="3" applyBorder="1" applyAlignment="1">
      <alignment vertical="center"/>
    </xf>
    <xf numFmtId="0" fontId="26" fillId="0" borderId="26" xfId="0" applyFont="1" applyBorder="1" applyAlignment="1">
      <alignment vertical="center" wrapText="1"/>
    </xf>
    <xf numFmtId="0" fontId="17" fillId="5" borderId="0" xfId="0" applyFont="1" applyFill="1" applyAlignment="1"/>
  </cellXfs>
  <cellStyles count="4">
    <cellStyle name="Comma" xfId="2" builtinId="3"/>
    <cellStyle name="Hyperlink" xfId="3" builtinId="8"/>
    <cellStyle name="Normal" xfId="0" builtinId="0"/>
    <cellStyle name="Percent" xfId="1" builtinId="5"/>
  </cellStyles>
  <dxfs count="1221">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numFmt numFmtId="14" formatCode="0.00%"/>
      <fill>
        <patternFill patternType="solid">
          <fgColor indexed="64"/>
          <bgColor theme="4" tint="0.39997558519241921"/>
        </patternFill>
      </fill>
    </dxf>
    <dxf>
      <font>
        <color theme="0"/>
      </font>
      <numFmt numFmtId="14" formatCode="0.00%"/>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ill>
        <patternFill patternType="solid">
          <fgColor indexed="64"/>
          <bgColor theme="4" tint="0.39997558519241921"/>
        </patternFill>
      </fill>
    </dxf>
    <dxf>
      <fill>
        <patternFill patternType="solid">
          <fgColor indexed="64"/>
          <bgColor theme="4" tint="0.39997558519241921"/>
        </patternFill>
      </fill>
    </dxf>
    <dxf>
      <fill>
        <patternFill patternType="solid">
          <fgColor indexed="64"/>
          <bgColor theme="4" tint="0.39997558519241921"/>
        </patternFill>
      </fill>
    </dxf>
    <dxf>
      <alignment wrapText="1"/>
    </dxf>
    <dxf>
      <alignment wrapText="1"/>
    </dxf>
    <dxf>
      <alignment wrapText="1"/>
    </dxf>
    <dxf>
      <font>
        <color auto="1"/>
      </font>
    </dxf>
    <dxf>
      <font>
        <color auto="1"/>
      </font>
    </dxf>
    <dxf>
      <font>
        <color theme="0"/>
      </font>
      <fill>
        <patternFill patternType="solid">
          <fgColor indexed="64"/>
          <bgColor theme="4" tint="0.39997558519241921"/>
        </patternFill>
      </fill>
    </dxf>
    <dxf>
      <numFmt numFmtId="4" formatCode="#,##0.00"/>
    </dxf>
    <dxf>
      <numFmt numFmtId="4" formatCode="#,##0.00"/>
    </dxf>
    <dxf>
      <numFmt numFmtId="164" formatCode="#,##0.0000"/>
    </dxf>
    <dxf>
      <numFmt numFmtId="164" formatCode="#,##0.0000"/>
    </dxf>
    <dxf>
      <font>
        <color theme="4" tint="0.39997558519241921"/>
      </font>
    </dxf>
    <dxf>
      <fill>
        <patternFill patternType="solid">
          <fgColor indexed="64"/>
          <bgColor rgb="FF11213F"/>
        </patternFill>
      </fill>
    </dxf>
    <dxf>
      <fill>
        <patternFill patternType="solid">
          <fgColor indexed="64"/>
          <bgColor rgb="FF11213F"/>
        </patternFill>
      </fill>
    </dxf>
    <dxf>
      <font>
        <color rgb="FFFFB700"/>
      </font>
    </dxf>
    <dxf>
      <font>
        <color rgb="FFFFB700"/>
      </font>
    </dxf>
    <dxf>
      <fill>
        <patternFill patternType="solid">
          <fgColor indexed="64"/>
          <bgColor rgb="FF11213F"/>
        </patternFill>
      </fill>
    </dxf>
    <dxf>
      <fill>
        <patternFill patternType="solid">
          <fgColor indexed="64"/>
          <bgColor rgb="FF11213F"/>
        </patternFill>
      </fill>
    </dxf>
    <dxf>
      <font>
        <color rgb="FFFFB700"/>
      </font>
    </dxf>
    <dxf>
      <font>
        <color rgb="FFFFB700"/>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ill>
        <patternFill>
          <fgColor theme="4" tint="0.39997558519241921"/>
        </patternFill>
      </fill>
      <alignment horizontal="general" vertical="bottom" textRotation="0" wrapText="0" indent="0" justifyLastLine="0" shrinkToFit="0" readingOrder="0"/>
    </dxf>
    <dxf>
      <fill>
        <patternFill>
          <fgColor theme="4" tint="0.39997558519241921"/>
        </patternFill>
      </fill>
      <alignment horizontal="general" vertical="bottom" textRotation="0" wrapText="0" indent="0" justifyLastLine="0" shrinkToFit="0" readingOrder="0"/>
    </dxf>
    <dxf>
      <fill>
        <patternFill>
          <fgColor theme="4" tint="0.39997558519241921"/>
        </patternFill>
      </fill>
      <alignment horizontal="general" vertical="bottom" textRotation="0" wrapText="0" indent="0" justifyLastLine="0" shrinkToFit="0" readingOrder="0"/>
    </dxf>
    <dxf>
      <fill>
        <patternFill>
          <fgColor theme="4" tint="0.39997558519241921"/>
        </patternFill>
      </fill>
      <alignment horizontal="general" vertical="bottom" textRotation="0" wrapText="0" indent="0" justifyLastLine="0" shrinkToFit="0" readingOrder="0"/>
    </dxf>
    <dxf>
      <fill>
        <patternFill>
          <fgColor theme="4" tint="0.39997558519241921"/>
        </patternFill>
      </fill>
      <alignment horizontal="general" vertical="bottom" textRotation="0" wrapText="0" indent="0" justifyLastLine="0" shrinkToFit="0" readingOrder="0"/>
    </dxf>
    <dxf>
      <fill>
        <patternFill>
          <fgColor theme="4" tint="0.39997558519241921"/>
        </patternFill>
      </fill>
      <alignment horizontal="general" vertical="bottom" textRotation="0" wrapText="0" indent="0" justifyLastLine="0" shrinkToFit="0" readingOrder="0"/>
    </dxf>
    <dxf>
      <alignment horizontal="right"/>
    </dxf>
    <dxf>
      <alignment horizontal="right"/>
    </dxf>
    <dxf>
      <alignment horizontal="right"/>
    </dxf>
    <dxf>
      <alignment horizontal="right"/>
    </dxf>
    <dxf>
      <fill>
        <patternFill patternType="solid">
          <fgColor indexed="64"/>
          <bgColor rgb="FF11213F"/>
        </patternFill>
      </fill>
    </dxf>
    <dxf>
      <fill>
        <patternFill patternType="solid">
          <fgColor indexed="64"/>
          <bgColor rgb="FF11213F"/>
        </patternFill>
      </fill>
    </dxf>
    <dxf>
      <fill>
        <patternFill patternType="solid">
          <fgColor indexed="64"/>
          <bgColor rgb="FF11213F"/>
        </patternFill>
      </fill>
    </dxf>
    <dxf>
      <fill>
        <patternFill patternType="solid">
          <fgColor indexed="64"/>
          <bgColor rgb="FF11213F"/>
        </patternFill>
      </fill>
    </dxf>
    <dxf>
      <fill>
        <patternFill patternType="solid">
          <fgColor indexed="64"/>
          <bgColor rgb="FF11213F"/>
        </patternFill>
      </fill>
    </dxf>
    <dxf>
      <fill>
        <patternFill patternType="solid">
          <fgColor indexed="64"/>
          <bgColor rgb="FF11213F"/>
        </patternFill>
      </fill>
    </dxf>
    <dxf>
      <font>
        <color rgb="FFFFB700"/>
      </font>
    </dxf>
    <dxf>
      <font>
        <color rgb="FFFFB700"/>
      </font>
    </dxf>
    <dxf>
      <font>
        <color rgb="FFFFB700"/>
      </font>
    </dxf>
    <dxf>
      <font>
        <color rgb="FFFFB700"/>
      </font>
    </dxf>
    <dxf>
      <font>
        <color rgb="FFFFB700"/>
      </font>
    </dxf>
    <dxf>
      <font>
        <color rgb="FFFFB700"/>
      </font>
    </dxf>
    <dxf>
      <fill>
        <patternFill patternType="solid">
          <fgColor indexed="64"/>
          <bgColor rgb="FF11213F"/>
        </patternFill>
      </fill>
    </dxf>
    <dxf>
      <fill>
        <patternFill patternType="solid">
          <fgColor indexed="64"/>
          <bgColor rgb="FF11213F"/>
        </patternFill>
      </fill>
    </dxf>
    <dxf>
      <font>
        <color rgb="FFFFB700"/>
      </font>
    </dxf>
    <dxf>
      <font>
        <color rgb="FFFFB700"/>
      </font>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ill>
        <patternFill>
          <fgColor theme="4" tint="0.39997558519241921"/>
        </patternFill>
      </fill>
      <alignment horizontal="general" vertical="bottom" textRotation="0" wrapText="0" indent="0" justifyLastLine="0" shrinkToFit="0" readingOrder="0"/>
    </dxf>
    <dxf>
      <fill>
        <patternFill>
          <fgColor theme="4" tint="0.39997558519241921"/>
        </patternFill>
      </fill>
      <alignment horizontal="general" vertical="bottom" textRotation="0" wrapText="0" indent="0" justifyLastLine="0" shrinkToFit="0" readingOrder="0"/>
    </dxf>
    <dxf>
      <fill>
        <patternFill>
          <fgColor theme="4" tint="0.39997558519241921"/>
        </patternFill>
      </fill>
      <alignment horizontal="general" vertical="bottom" textRotation="0" wrapText="0" indent="0" justifyLastLine="0" shrinkToFit="0" readingOrder="0"/>
    </dxf>
    <dxf>
      <fill>
        <patternFill>
          <fgColor theme="4" tint="0.39997558519241921"/>
        </patternFill>
      </fill>
      <alignment horizontal="general" vertical="bottom" textRotation="0" wrapText="0" indent="0" justifyLastLine="0" shrinkToFit="0" readingOrder="0"/>
    </dxf>
    <dxf>
      <fill>
        <patternFill>
          <fgColor theme="4" tint="0.39997558519241921"/>
        </patternFill>
      </fill>
      <alignment horizontal="general" vertical="bottom" textRotation="0" wrapText="0" indent="0" justifyLastLine="0" shrinkToFit="0" readingOrder="0"/>
    </dxf>
    <dxf>
      <fill>
        <patternFill>
          <fgColor theme="4" tint="0.39997558519241921"/>
        </patternFill>
      </fill>
      <alignment horizontal="general" vertical="bottom" textRotation="0" wrapText="0" indent="0" justifyLastLine="0" shrinkToFit="0" readingOrder="0"/>
    </dxf>
    <dxf>
      <alignment horizontal="right"/>
    </dxf>
    <dxf>
      <alignment horizontal="right"/>
    </dxf>
    <dxf>
      <alignment horizontal="right"/>
    </dxf>
    <dxf>
      <alignment horizontal="right"/>
    </dxf>
    <dxf>
      <fill>
        <patternFill patternType="solid">
          <fgColor indexed="64"/>
          <bgColor rgb="FF11213F"/>
        </patternFill>
      </fill>
    </dxf>
    <dxf>
      <fill>
        <patternFill patternType="solid">
          <fgColor indexed="64"/>
          <bgColor rgb="FF11213F"/>
        </patternFill>
      </fill>
    </dxf>
    <dxf>
      <fill>
        <patternFill patternType="solid">
          <fgColor indexed="64"/>
          <bgColor rgb="FF11213F"/>
        </patternFill>
      </fill>
    </dxf>
    <dxf>
      <fill>
        <patternFill patternType="solid">
          <fgColor indexed="64"/>
          <bgColor rgb="FF11213F"/>
        </patternFill>
      </fill>
    </dxf>
    <dxf>
      <fill>
        <patternFill patternType="solid">
          <fgColor indexed="64"/>
          <bgColor rgb="FF11213F"/>
        </patternFill>
      </fill>
    </dxf>
    <dxf>
      <fill>
        <patternFill patternType="solid">
          <fgColor indexed="64"/>
          <bgColor rgb="FF11213F"/>
        </patternFill>
      </fill>
    </dxf>
    <dxf>
      <font>
        <color rgb="FFFFB700"/>
      </font>
    </dxf>
    <dxf>
      <font>
        <color rgb="FFFFB700"/>
      </font>
    </dxf>
    <dxf>
      <font>
        <color rgb="FFFFB700"/>
      </font>
    </dxf>
    <dxf>
      <font>
        <color rgb="FFFFB700"/>
      </font>
    </dxf>
    <dxf>
      <font>
        <color rgb="FFFFB700"/>
      </font>
    </dxf>
    <dxf>
      <font>
        <color rgb="FFFFB700"/>
      </font>
    </dxf>
    <dxf>
      <fill>
        <patternFill patternType="solid">
          <fgColor indexed="64"/>
          <bgColor rgb="FF11213F"/>
        </patternFill>
      </fill>
    </dxf>
    <dxf>
      <fill>
        <patternFill patternType="solid">
          <fgColor indexed="64"/>
          <bgColor rgb="FF11213F"/>
        </patternFill>
      </fill>
    </dxf>
    <dxf>
      <font>
        <color rgb="FFFFB700"/>
      </font>
    </dxf>
    <dxf>
      <font>
        <color rgb="FFFFB700"/>
      </font>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ill>
        <patternFill>
          <fgColor theme="4" tint="0.39997558519241921"/>
        </patternFill>
      </fill>
      <alignment horizontal="general" vertical="bottom" textRotation="0" wrapText="0" indent="0" justifyLastLine="0" shrinkToFit="0" readingOrder="0"/>
    </dxf>
    <dxf>
      <fill>
        <patternFill>
          <fgColor theme="4" tint="0.39997558519241921"/>
        </patternFill>
      </fill>
      <alignment horizontal="general" vertical="bottom" textRotation="0" wrapText="0" indent="0" justifyLastLine="0" shrinkToFit="0" readingOrder="0"/>
    </dxf>
    <dxf>
      <fill>
        <patternFill>
          <fgColor theme="4" tint="0.39997558519241921"/>
        </patternFill>
      </fill>
      <alignment horizontal="general" vertical="bottom" textRotation="0" wrapText="0" indent="0" justifyLastLine="0" shrinkToFit="0" readingOrder="0"/>
    </dxf>
    <dxf>
      <fill>
        <patternFill>
          <fgColor theme="4" tint="0.39997558519241921"/>
        </patternFill>
      </fill>
      <alignment horizontal="general" vertical="bottom" textRotation="0" wrapText="0" indent="0" justifyLastLine="0" shrinkToFit="0" readingOrder="0"/>
    </dxf>
    <dxf>
      <fill>
        <patternFill>
          <fgColor theme="4" tint="0.39997558519241921"/>
        </patternFill>
      </fill>
      <alignment horizontal="general" vertical="bottom" textRotation="0" wrapText="0" indent="0" justifyLastLine="0" shrinkToFit="0" readingOrder="0"/>
    </dxf>
    <dxf>
      <fill>
        <patternFill>
          <fgColor theme="4" tint="0.39997558519241921"/>
        </patternFill>
      </fill>
      <alignment horizontal="general" vertical="bottom" textRotation="0" wrapText="0" indent="0" justifyLastLine="0" shrinkToFit="0" readingOrder="0"/>
    </dxf>
    <dxf>
      <alignment horizontal="right"/>
    </dxf>
    <dxf>
      <alignment horizontal="right"/>
    </dxf>
    <dxf>
      <alignment horizontal="right"/>
    </dxf>
    <dxf>
      <alignment horizontal="right"/>
    </dxf>
    <dxf>
      <fill>
        <patternFill patternType="solid">
          <fgColor indexed="64"/>
          <bgColor rgb="FF11213F"/>
        </patternFill>
      </fill>
    </dxf>
    <dxf>
      <fill>
        <patternFill patternType="solid">
          <fgColor indexed="64"/>
          <bgColor rgb="FF11213F"/>
        </patternFill>
      </fill>
    </dxf>
    <dxf>
      <fill>
        <patternFill patternType="solid">
          <fgColor indexed="64"/>
          <bgColor rgb="FF11213F"/>
        </patternFill>
      </fill>
    </dxf>
    <dxf>
      <fill>
        <patternFill patternType="solid">
          <fgColor indexed="64"/>
          <bgColor rgb="FF11213F"/>
        </patternFill>
      </fill>
    </dxf>
    <dxf>
      <fill>
        <patternFill patternType="solid">
          <fgColor indexed="64"/>
          <bgColor rgb="FF11213F"/>
        </patternFill>
      </fill>
    </dxf>
    <dxf>
      <fill>
        <patternFill patternType="solid">
          <fgColor indexed="64"/>
          <bgColor rgb="FF11213F"/>
        </patternFill>
      </fill>
    </dxf>
    <dxf>
      <font>
        <color rgb="FFFFB700"/>
      </font>
    </dxf>
    <dxf>
      <font>
        <color rgb="FFFFB700"/>
      </font>
    </dxf>
    <dxf>
      <font>
        <color rgb="FFFFB700"/>
      </font>
    </dxf>
    <dxf>
      <font>
        <color rgb="FFFFB700"/>
      </font>
    </dxf>
    <dxf>
      <font>
        <color rgb="FFFFB700"/>
      </font>
    </dxf>
    <dxf>
      <font>
        <color rgb="FFFFB700"/>
      </font>
    </dxf>
    <dxf>
      <fill>
        <patternFill patternType="solid">
          <fgColor indexed="64"/>
          <bgColor rgb="FF11213F"/>
        </patternFill>
      </fill>
    </dxf>
    <dxf>
      <fill>
        <patternFill patternType="solid">
          <fgColor indexed="64"/>
          <bgColor rgb="FF11213F"/>
        </patternFill>
      </fill>
    </dxf>
    <dxf>
      <font>
        <color rgb="FFFFB700"/>
      </font>
    </dxf>
    <dxf>
      <font>
        <color rgb="FFFFB700"/>
      </font>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ill>
        <patternFill>
          <fgColor theme="4" tint="0.39997558519241921"/>
        </patternFill>
      </fill>
      <alignment horizontal="general" vertical="bottom" textRotation="0" wrapText="0" indent="0" justifyLastLine="0" shrinkToFit="0" readingOrder="0"/>
    </dxf>
    <dxf>
      <fill>
        <patternFill>
          <fgColor theme="4" tint="0.39997558519241921"/>
        </patternFill>
      </fill>
      <alignment horizontal="general" vertical="bottom" textRotation="0" wrapText="0" indent="0" justifyLastLine="0" shrinkToFit="0" readingOrder="0"/>
    </dxf>
    <dxf>
      <fill>
        <patternFill>
          <fgColor theme="4" tint="0.39997558519241921"/>
        </patternFill>
      </fill>
      <alignment horizontal="general" vertical="bottom" textRotation="0" wrapText="0" indent="0" justifyLastLine="0" shrinkToFit="0" readingOrder="0"/>
    </dxf>
    <dxf>
      <fill>
        <patternFill>
          <fgColor theme="4" tint="0.39997558519241921"/>
        </patternFill>
      </fill>
      <alignment horizontal="general" vertical="bottom" textRotation="0" wrapText="0" indent="0" justifyLastLine="0" shrinkToFit="0" readingOrder="0"/>
    </dxf>
    <dxf>
      <fill>
        <patternFill>
          <fgColor theme="4" tint="0.39997558519241921"/>
        </patternFill>
      </fill>
      <alignment horizontal="general" vertical="bottom" textRotation="0" wrapText="0" indent="0" justifyLastLine="0" shrinkToFit="0" readingOrder="0"/>
    </dxf>
    <dxf>
      <fill>
        <patternFill>
          <fgColor theme="4" tint="0.39997558519241921"/>
        </patternFill>
      </fill>
      <alignment horizontal="general" vertical="bottom" textRotation="0" wrapText="0" indent="0" justifyLastLine="0" shrinkToFit="0" readingOrder="0"/>
    </dxf>
    <dxf>
      <alignment horizontal="right"/>
    </dxf>
    <dxf>
      <alignment horizontal="right"/>
    </dxf>
    <dxf>
      <alignment horizontal="right"/>
    </dxf>
    <dxf>
      <alignment horizontal="right"/>
    </dxf>
    <dxf>
      <fill>
        <patternFill patternType="solid">
          <fgColor indexed="64"/>
          <bgColor rgb="FF11213F"/>
        </patternFill>
      </fill>
    </dxf>
    <dxf>
      <fill>
        <patternFill patternType="solid">
          <fgColor indexed="64"/>
          <bgColor rgb="FF11213F"/>
        </patternFill>
      </fill>
    </dxf>
    <dxf>
      <fill>
        <patternFill patternType="solid">
          <fgColor indexed="64"/>
          <bgColor rgb="FF11213F"/>
        </patternFill>
      </fill>
    </dxf>
    <dxf>
      <fill>
        <patternFill patternType="solid">
          <fgColor indexed="64"/>
          <bgColor rgb="FF11213F"/>
        </patternFill>
      </fill>
    </dxf>
    <dxf>
      <fill>
        <patternFill patternType="solid">
          <fgColor indexed="64"/>
          <bgColor rgb="FF11213F"/>
        </patternFill>
      </fill>
    </dxf>
    <dxf>
      <fill>
        <patternFill patternType="solid">
          <fgColor indexed="64"/>
          <bgColor rgb="FF11213F"/>
        </patternFill>
      </fill>
    </dxf>
    <dxf>
      <font>
        <color rgb="FFFFB700"/>
      </font>
    </dxf>
    <dxf>
      <font>
        <color rgb="FFFFB700"/>
      </font>
    </dxf>
    <dxf>
      <font>
        <color rgb="FFFFB700"/>
      </font>
    </dxf>
    <dxf>
      <font>
        <color rgb="FFFFB700"/>
      </font>
    </dxf>
    <dxf>
      <font>
        <color rgb="FFFFB700"/>
      </font>
    </dxf>
    <dxf>
      <font>
        <color rgb="FFFFB700"/>
      </font>
    </dxf>
    <dxf>
      <fill>
        <patternFill patternType="solid">
          <fgColor indexed="64"/>
          <bgColor rgb="FF11213F"/>
        </patternFill>
      </fill>
    </dxf>
    <dxf>
      <fill>
        <patternFill patternType="solid">
          <fgColor indexed="64"/>
          <bgColor rgb="FF11213F"/>
        </patternFill>
      </fill>
    </dxf>
    <dxf>
      <font>
        <color rgb="FFFFB700"/>
      </font>
    </dxf>
    <dxf>
      <font>
        <color rgb="FFFFB700"/>
      </font>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ill>
        <patternFill>
          <fgColor theme="4" tint="0.39997558519241921"/>
        </patternFill>
      </fill>
      <alignment horizontal="general" vertical="bottom" textRotation="0" wrapText="0" indent="0" justifyLastLine="0" shrinkToFit="0" readingOrder="0"/>
    </dxf>
    <dxf>
      <fill>
        <patternFill>
          <fgColor theme="4" tint="0.39997558519241921"/>
        </patternFill>
      </fill>
      <alignment horizontal="general" vertical="bottom" textRotation="0" wrapText="0" indent="0" justifyLastLine="0" shrinkToFit="0" readingOrder="0"/>
    </dxf>
    <dxf>
      <fill>
        <patternFill>
          <fgColor theme="4" tint="0.39997558519241921"/>
        </patternFill>
      </fill>
      <alignment horizontal="general" vertical="bottom" textRotation="0" wrapText="0" indent="0" justifyLastLine="0" shrinkToFit="0" readingOrder="0"/>
    </dxf>
    <dxf>
      <fill>
        <patternFill>
          <fgColor theme="4" tint="0.39997558519241921"/>
        </patternFill>
      </fill>
      <alignment horizontal="general" vertical="bottom" textRotation="0" wrapText="0" indent="0" justifyLastLine="0" shrinkToFit="0" readingOrder="0"/>
    </dxf>
    <dxf>
      <fill>
        <patternFill>
          <fgColor theme="4" tint="0.39997558519241921"/>
        </patternFill>
      </fill>
      <alignment horizontal="general" vertical="bottom" textRotation="0" wrapText="0" indent="0" justifyLastLine="0" shrinkToFit="0" readingOrder="0"/>
    </dxf>
    <dxf>
      <fill>
        <patternFill>
          <fgColor theme="4" tint="0.39997558519241921"/>
        </patternFill>
      </fill>
      <alignment horizontal="general" vertical="bottom" textRotation="0" wrapText="0" indent="0" justifyLastLine="0" shrinkToFit="0" readingOrder="0"/>
    </dxf>
    <dxf>
      <alignment horizontal="right"/>
    </dxf>
    <dxf>
      <alignment horizontal="right"/>
    </dxf>
    <dxf>
      <alignment horizontal="right"/>
    </dxf>
    <dxf>
      <alignment horizontal="right"/>
    </dxf>
    <dxf>
      <fill>
        <patternFill patternType="solid">
          <fgColor indexed="64"/>
          <bgColor rgb="FF11213F"/>
        </patternFill>
      </fill>
    </dxf>
    <dxf>
      <fill>
        <patternFill patternType="solid">
          <fgColor indexed="64"/>
          <bgColor rgb="FF11213F"/>
        </patternFill>
      </fill>
    </dxf>
    <dxf>
      <fill>
        <patternFill patternType="solid">
          <fgColor indexed="64"/>
          <bgColor rgb="FF11213F"/>
        </patternFill>
      </fill>
    </dxf>
    <dxf>
      <fill>
        <patternFill patternType="solid">
          <fgColor indexed="64"/>
          <bgColor rgb="FF11213F"/>
        </patternFill>
      </fill>
    </dxf>
    <dxf>
      <fill>
        <patternFill patternType="solid">
          <fgColor indexed="64"/>
          <bgColor rgb="FF11213F"/>
        </patternFill>
      </fill>
    </dxf>
    <dxf>
      <fill>
        <patternFill patternType="solid">
          <fgColor indexed="64"/>
          <bgColor rgb="FF11213F"/>
        </patternFill>
      </fill>
    </dxf>
    <dxf>
      <font>
        <color rgb="FFFFB700"/>
      </font>
    </dxf>
    <dxf>
      <font>
        <color rgb="FFFFB700"/>
      </font>
    </dxf>
    <dxf>
      <font>
        <color rgb="FFFFB700"/>
      </font>
    </dxf>
    <dxf>
      <font>
        <color rgb="FFFFB700"/>
      </font>
    </dxf>
    <dxf>
      <font>
        <color rgb="FFFFB700"/>
      </font>
    </dxf>
    <dxf>
      <font>
        <color rgb="FFFFB700"/>
      </font>
    </dxf>
    <dxf>
      <fill>
        <patternFill patternType="solid">
          <fgColor indexed="64"/>
          <bgColor rgb="FF11213F"/>
        </patternFill>
      </fill>
    </dxf>
    <dxf>
      <fill>
        <patternFill patternType="solid">
          <fgColor indexed="64"/>
          <bgColor rgb="FF11213F"/>
        </patternFill>
      </fill>
    </dxf>
    <dxf>
      <font>
        <color rgb="FFFFB700"/>
      </font>
    </dxf>
    <dxf>
      <font>
        <color rgb="FFFFB700"/>
      </font>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ill>
        <patternFill>
          <fgColor theme="4" tint="0.39997558519241921"/>
        </patternFill>
      </fill>
      <alignment horizontal="general" vertical="bottom" textRotation="0" wrapText="0" indent="0" justifyLastLine="0" shrinkToFit="0" readingOrder="0"/>
    </dxf>
    <dxf>
      <fill>
        <patternFill>
          <fgColor theme="4" tint="0.39997558519241921"/>
        </patternFill>
      </fill>
      <alignment horizontal="general" vertical="bottom" textRotation="0" wrapText="0" indent="0" justifyLastLine="0" shrinkToFit="0" readingOrder="0"/>
    </dxf>
    <dxf>
      <fill>
        <patternFill>
          <fgColor theme="4" tint="0.39997558519241921"/>
        </patternFill>
      </fill>
      <alignment horizontal="general" vertical="bottom" textRotation="0" wrapText="0" indent="0" justifyLastLine="0" shrinkToFit="0" readingOrder="0"/>
    </dxf>
    <dxf>
      <fill>
        <patternFill>
          <fgColor theme="4" tint="0.39997558519241921"/>
        </patternFill>
      </fill>
      <alignment horizontal="general" vertical="bottom" textRotation="0" wrapText="0" indent="0" justifyLastLine="0" shrinkToFit="0" readingOrder="0"/>
    </dxf>
    <dxf>
      <fill>
        <patternFill>
          <fgColor theme="4" tint="0.39997558519241921"/>
        </patternFill>
      </fill>
      <alignment horizontal="general" vertical="bottom" textRotation="0" wrapText="0" indent="0" justifyLastLine="0" shrinkToFit="0" readingOrder="0"/>
    </dxf>
    <dxf>
      <fill>
        <patternFill>
          <fgColor theme="4" tint="0.39997558519241921"/>
        </patternFill>
      </fill>
      <alignment horizontal="general" vertical="bottom" textRotation="0" wrapText="0" indent="0" justifyLastLine="0" shrinkToFit="0" readingOrder="0"/>
    </dxf>
    <dxf>
      <alignment horizontal="right"/>
    </dxf>
    <dxf>
      <alignment horizontal="right"/>
    </dxf>
    <dxf>
      <alignment horizontal="right"/>
    </dxf>
    <dxf>
      <alignment horizontal="right"/>
    </dxf>
    <dxf>
      <fill>
        <patternFill patternType="solid">
          <fgColor indexed="64"/>
          <bgColor rgb="FF11213F"/>
        </patternFill>
      </fill>
    </dxf>
    <dxf>
      <fill>
        <patternFill patternType="solid">
          <fgColor indexed="64"/>
          <bgColor rgb="FF11213F"/>
        </patternFill>
      </fill>
    </dxf>
    <dxf>
      <fill>
        <patternFill patternType="solid">
          <fgColor indexed="64"/>
          <bgColor rgb="FF11213F"/>
        </patternFill>
      </fill>
    </dxf>
    <dxf>
      <fill>
        <patternFill patternType="solid">
          <fgColor indexed="64"/>
          <bgColor rgb="FF11213F"/>
        </patternFill>
      </fill>
    </dxf>
    <dxf>
      <fill>
        <patternFill patternType="solid">
          <fgColor indexed="64"/>
          <bgColor rgb="FF11213F"/>
        </patternFill>
      </fill>
    </dxf>
    <dxf>
      <fill>
        <patternFill patternType="solid">
          <fgColor indexed="64"/>
          <bgColor rgb="FF11213F"/>
        </patternFill>
      </fill>
    </dxf>
    <dxf>
      <font>
        <color rgb="FFFFB700"/>
      </font>
    </dxf>
    <dxf>
      <font>
        <color rgb="FFFFB700"/>
      </font>
    </dxf>
    <dxf>
      <font>
        <color rgb="FFFFB700"/>
      </font>
    </dxf>
    <dxf>
      <font>
        <color rgb="FFFFB700"/>
      </font>
    </dxf>
    <dxf>
      <font>
        <color rgb="FFFFB700"/>
      </font>
    </dxf>
    <dxf>
      <font>
        <color rgb="FFFFB700"/>
      </font>
    </dxf>
    <dxf>
      <fill>
        <patternFill patternType="solid">
          <fgColor indexed="64"/>
          <bgColor rgb="FF11213F"/>
        </patternFill>
      </fill>
    </dxf>
    <dxf>
      <fill>
        <patternFill patternType="solid">
          <fgColor indexed="64"/>
          <bgColor rgb="FF11213F"/>
        </patternFill>
      </fill>
    </dxf>
    <dxf>
      <font>
        <color rgb="FFFFB700"/>
      </font>
    </dxf>
    <dxf>
      <font>
        <color rgb="FFFFB700"/>
      </font>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ill>
        <patternFill>
          <fgColor theme="4" tint="0.39997558519241921"/>
        </patternFill>
      </fill>
      <alignment horizontal="general" vertical="bottom" textRotation="0" wrapText="0" indent="0" justifyLastLine="0" shrinkToFit="0" readingOrder="0"/>
    </dxf>
    <dxf>
      <fill>
        <patternFill>
          <fgColor theme="4" tint="0.39997558519241921"/>
        </patternFill>
      </fill>
      <alignment horizontal="general" vertical="bottom" textRotation="0" wrapText="0" indent="0" justifyLastLine="0" shrinkToFit="0" readingOrder="0"/>
    </dxf>
    <dxf>
      <fill>
        <patternFill>
          <fgColor theme="4" tint="0.39997558519241921"/>
        </patternFill>
      </fill>
      <alignment horizontal="general" vertical="bottom" textRotation="0" wrapText="0" indent="0" justifyLastLine="0" shrinkToFit="0" readingOrder="0"/>
    </dxf>
    <dxf>
      <fill>
        <patternFill>
          <fgColor theme="4" tint="0.39997558519241921"/>
        </patternFill>
      </fill>
      <alignment horizontal="general" vertical="bottom" textRotation="0" wrapText="0" indent="0" justifyLastLine="0" shrinkToFit="0" readingOrder="0"/>
    </dxf>
    <dxf>
      <fill>
        <patternFill>
          <fgColor theme="4" tint="0.39997558519241921"/>
        </patternFill>
      </fill>
      <alignment horizontal="general" vertical="bottom" textRotation="0" wrapText="0" indent="0" justifyLastLine="0" shrinkToFit="0" readingOrder="0"/>
    </dxf>
    <dxf>
      <fill>
        <patternFill>
          <fgColor theme="4" tint="0.39997558519241921"/>
        </patternFill>
      </fill>
      <alignment horizontal="general" vertical="bottom" textRotation="0" wrapText="0" indent="0" justifyLastLine="0" shrinkToFit="0" readingOrder="0"/>
    </dxf>
    <dxf>
      <alignment horizontal="right"/>
    </dxf>
    <dxf>
      <alignment horizontal="right"/>
    </dxf>
    <dxf>
      <alignment horizontal="right"/>
    </dxf>
    <dxf>
      <alignment horizontal="right"/>
    </dxf>
    <dxf>
      <fill>
        <patternFill patternType="solid">
          <fgColor indexed="64"/>
          <bgColor rgb="FF11213F"/>
        </patternFill>
      </fill>
    </dxf>
    <dxf>
      <fill>
        <patternFill patternType="solid">
          <fgColor indexed="64"/>
          <bgColor rgb="FF11213F"/>
        </patternFill>
      </fill>
    </dxf>
    <dxf>
      <fill>
        <patternFill patternType="solid">
          <fgColor indexed="64"/>
          <bgColor rgb="FF11213F"/>
        </patternFill>
      </fill>
    </dxf>
    <dxf>
      <fill>
        <patternFill patternType="solid">
          <fgColor indexed="64"/>
          <bgColor rgb="FF11213F"/>
        </patternFill>
      </fill>
    </dxf>
    <dxf>
      <fill>
        <patternFill patternType="solid">
          <fgColor indexed="64"/>
          <bgColor rgb="FF11213F"/>
        </patternFill>
      </fill>
    </dxf>
    <dxf>
      <fill>
        <patternFill patternType="solid">
          <fgColor indexed="64"/>
          <bgColor rgb="FF11213F"/>
        </patternFill>
      </fill>
    </dxf>
    <dxf>
      <font>
        <color rgb="FFFFB700"/>
      </font>
    </dxf>
    <dxf>
      <font>
        <color rgb="FFFFB700"/>
      </font>
    </dxf>
    <dxf>
      <font>
        <color rgb="FFFFB700"/>
      </font>
    </dxf>
    <dxf>
      <font>
        <color rgb="FFFFB700"/>
      </font>
    </dxf>
    <dxf>
      <font>
        <color rgb="FFFFB700"/>
      </font>
    </dxf>
    <dxf>
      <font>
        <color rgb="FFFFB700"/>
      </font>
    </dxf>
    <dxf>
      <fill>
        <patternFill patternType="solid">
          <fgColor indexed="64"/>
          <bgColor rgb="FF11213F"/>
        </patternFill>
      </fill>
    </dxf>
    <dxf>
      <fill>
        <patternFill patternType="solid">
          <fgColor indexed="64"/>
          <bgColor rgb="FF11213F"/>
        </patternFill>
      </fill>
    </dxf>
    <dxf>
      <font>
        <color rgb="FFFFB700"/>
      </font>
    </dxf>
    <dxf>
      <font>
        <color rgb="FFFFB700"/>
      </font>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ill>
        <patternFill>
          <fgColor theme="4" tint="0.39997558519241921"/>
        </patternFill>
      </fill>
      <alignment horizontal="general" vertical="bottom" textRotation="0" wrapText="0" indent="0" justifyLastLine="0" shrinkToFit="0" readingOrder="0"/>
    </dxf>
    <dxf>
      <fill>
        <patternFill>
          <fgColor theme="4" tint="0.39997558519241921"/>
        </patternFill>
      </fill>
      <alignment horizontal="general" vertical="bottom" textRotation="0" wrapText="0" indent="0" justifyLastLine="0" shrinkToFit="0" readingOrder="0"/>
    </dxf>
    <dxf>
      <fill>
        <patternFill>
          <fgColor theme="4" tint="0.39997558519241921"/>
        </patternFill>
      </fill>
      <alignment horizontal="general" vertical="bottom" textRotation="0" wrapText="0" indent="0" justifyLastLine="0" shrinkToFit="0" readingOrder="0"/>
    </dxf>
    <dxf>
      <fill>
        <patternFill>
          <fgColor theme="4" tint="0.39997558519241921"/>
        </patternFill>
      </fill>
      <alignment horizontal="general" vertical="bottom" textRotation="0" wrapText="0" indent="0" justifyLastLine="0" shrinkToFit="0" readingOrder="0"/>
    </dxf>
    <dxf>
      <fill>
        <patternFill>
          <fgColor theme="4" tint="0.39997558519241921"/>
        </patternFill>
      </fill>
      <alignment horizontal="general" vertical="bottom" textRotation="0" wrapText="0" indent="0" justifyLastLine="0" shrinkToFit="0" readingOrder="0"/>
    </dxf>
    <dxf>
      <fill>
        <patternFill>
          <fgColor theme="4" tint="0.39997558519241921"/>
        </patternFill>
      </fill>
      <alignment horizontal="general" vertical="bottom" textRotation="0" wrapText="0" indent="0" justifyLastLine="0" shrinkToFit="0" readingOrder="0"/>
    </dxf>
    <dxf>
      <alignment horizontal="right"/>
    </dxf>
    <dxf>
      <alignment horizontal="right"/>
    </dxf>
    <dxf>
      <alignment horizontal="right"/>
    </dxf>
    <dxf>
      <alignment horizontal="right"/>
    </dxf>
    <dxf>
      <fill>
        <patternFill patternType="solid">
          <fgColor indexed="64"/>
          <bgColor rgb="FF11213F"/>
        </patternFill>
      </fill>
    </dxf>
    <dxf>
      <fill>
        <patternFill patternType="solid">
          <fgColor indexed="64"/>
          <bgColor rgb="FF11213F"/>
        </patternFill>
      </fill>
    </dxf>
    <dxf>
      <fill>
        <patternFill patternType="solid">
          <fgColor indexed="64"/>
          <bgColor rgb="FF11213F"/>
        </patternFill>
      </fill>
    </dxf>
    <dxf>
      <fill>
        <patternFill patternType="solid">
          <fgColor indexed="64"/>
          <bgColor rgb="FF11213F"/>
        </patternFill>
      </fill>
    </dxf>
    <dxf>
      <fill>
        <patternFill patternType="solid">
          <fgColor indexed="64"/>
          <bgColor rgb="FF11213F"/>
        </patternFill>
      </fill>
    </dxf>
    <dxf>
      <fill>
        <patternFill patternType="solid">
          <fgColor indexed="64"/>
          <bgColor rgb="FF11213F"/>
        </patternFill>
      </fill>
    </dxf>
    <dxf>
      <font>
        <color rgb="FFFFB700"/>
      </font>
    </dxf>
    <dxf>
      <font>
        <color rgb="FFFFB700"/>
      </font>
    </dxf>
    <dxf>
      <font>
        <color rgb="FFFFB700"/>
      </font>
    </dxf>
    <dxf>
      <font>
        <color rgb="FFFFB700"/>
      </font>
    </dxf>
    <dxf>
      <font>
        <color rgb="FFFFB700"/>
      </font>
    </dxf>
    <dxf>
      <font>
        <color rgb="FFFFB700"/>
      </font>
    </dxf>
    <dxf>
      <fill>
        <patternFill patternType="solid">
          <fgColor indexed="64"/>
          <bgColor rgb="FF11213F"/>
        </patternFill>
      </fill>
    </dxf>
    <dxf>
      <fill>
        <patternFill patternType="solid">
          <fgColor indexed="64"/>
          <bgColor rgb="FF11213F"/>
        </patternFill>
      </fill>
    </dxf>
    <dxf>
      <font>
        <color rgb="FFFFB700"/>
      </font>
    </dxf>
    <dxf>
      <font>
        <color rgb="FFFFB700"/>
      </font>
    </dxf>
    <dxf>
      <font>
        <color rgb="FFFFB700"/>
      </font>
    </dxf>
    <dxf>
      <font>
        <color rgb="FFFFB700"/>
      </font>
    </dxf>
    <dxf>
      <fill>
        <patternFill patternType="solid">
          <fgColor indexed="64"/>
          <bgColor rgb="FF11213F"/>
        </patternFill>
      </fill>
    </dxf>
    <dxf>
      <fill>
        <patternFill patternType="solid">
          <fgColor indexed="64"/>
          <bgColor rgb="FF11213F"/>
        </patternFill>
      </fill>
    </dxf>
    <dxf>
      <font>
        <color rgb="FFFFB700"/>
      </font>
    </dxf>
    <dxf>
      <font>
        <color rgb="FFFFB700"/>
      </font>
    </dxf>
    <dxf>
      <font>
        <color rgb="FFFFB700"/>
      </font>
    </dxf>
    <dxf>
      <font>
        <color rgb="FFFFB700"/>
      </font>
    </dxf>
    <dxf>
      <font>
        <color rgb="FFFFB700"/>
      </font>
    </dxf>
    <dxf>
      <font>
        <color rgb="FFFFB700"/>
      </font>
    </dxf>
    <dxf>
      <fill>
        <patternFill patternType="solid">
          <fgColor indexed="64"/>
          <bgColor rgb="FF11213F"/>
        </patternFill>
      </fill>
    </dxf>
    <dxf>
      <fill>
        <patternFill patternType="solid">
          <fgColor indexed="64"/>
          <bgColor rgb="FF11213F"/>
        </patternFill>
      </fill>
    </dxf>
    <dxf>
      <fill>
        <patternFill patternType="solid">
          <fgColor indexed="64"/>
          <bgColor rgb="FF11213F"/>
        </patternFill>
      </fill>
    </dxf>
    <dxf>
      <fill>
        <patternFill patternType="solid">
          <fgColor indexed="64"/>
          <bgColor rgb="FF11213F"/>
        </patternFill>
      </fill>
    </dxf>
    <dxf>
      <fill>
        <patternFill patternType="solid">
          <fgColor indexed="64"/>
          <bgColor rgb="FF11213F"/>
        </patternFill>
      </fill>
    </dxf>
    <dxf>
      <fill>
        <patternFill patternType="solid">
          <fgColor indexed="64"/>
          <bgColor rgb="FF11213F"/>
        </patternFill>
      </fill>
    </dxf>
    <dxf>
      <font>
        <color rgb="FF11213F"/>
      </font>
    </dxf>
    <dxf>
      <font>
        <color rgb="FF11213F"/>
      </font>
    </dxf>
    <dxf>
      <font>
        <color rgb="FF11213F"/>
      </font>
    </dxf>
    <dxf>
      <font>
        <color rgb="FF11213F"/>
      </font>
    </dxf>
    <dxf>
      <font>
        <color rgb="FF11213F"/>
      </font>
    </dxf>
    <dxf>
      <font>
        <color rgb="FF11213F"/>
      </font>
    </dxf>
    <dxf>
      <fill>
        <patternFill patternType="solid">
          <fgColor indexed="64"/>
          <bgColor rgb="FFFFB700"/>
        </patternFill>
      </fill>
    </dxf>
    <dxf>
      <fill>
        <patternFill patternType="solid">
          <fgColor indexed="64"/>
          <bgColor rgb="FFFFB700"/>
        </patternFill>
      </fill>
    </dxf>
    <dxf>
      <fill>
        <patternFill patternType="solid">
          <fgColor indexed="64"/>
          <bgColor rgb="FFFFB700"/>
        </patternFill>
      </fill>
    </dxf>
    <dxf>
      <fill>
        <patternFill patternType="solid">
          <fgColor indexed="64"/>
          <bgColor rgb="FFFFB700"/>
        </patternFill>
      </fill>
    </dxf>
    <dxf>
      <fill>
        <patternFill patternType="solid">
          <fgColor indexed="64"/>
          <bgColor rgb="FFFFB700"/>
        </patternFill>
      </fill>
    </dxf>
    <dxf>
      <fill>
        <patternFill patternType="solid">
          <fgColor indexed="64"/>
          <bgColor rgb="FFFFB700"/>
        </patternFill>
      </fill>
    </dxf>
    <dxf>
      <alignment horizontal="right"/>
    </dxf>
    <dxf>
      <alignment horizontal="right"/>
    </dxf>
    <dxf>
      <font>
        <color theme="0"/>
      </font>
    </dxf>
    <dxf>
      <font>
        <color theme="0"/>
      </font>
    </dxf>
    <dxf>
      <fill>
        <patternFill>
          <bgColor theme="4" tint="0.39997558519241921"/>
        </patternFill>
      </fill>
    </dxf>
    <dxf>
      <fill>
        <patternFill>
          <bgColor theme="4" tint="0.39997558519241921"/>
        </patternFill>
      </fill>
    </dxf>
    <dxf>
      <font>
        <color theme="0"/>
      </font>
    </dxf>
    <dxf>
      <font>
        <color theme="0"/>
      </font>
    </dxf>
    <dxf>
      <font>
        <color theme="0"/>
      </font>
    </dxf>
    <dxf>
      <font>
        <color theme="0"/>
      </font>
    </dxf>
    <dxf>
      <font>
        <color theme="0"/>
      </font>
    </dxf>
    <dxf>
      <font>
        <color theme="0"/>
      </font>
    </dxf>
    <dxf>
      <fill>
        <patternFill patternType="solid">
          <bgColor theme="4" tint="0.39997558519241921"/>
        </patternFill>
      </fill>
    </dxf>
    <dxf>
      <fill>
        <patternFill patternType="solid">
          <bgColor theme="4" tint="0.39997558519241921"/>
        </patternFill>
      </fill>
    </dxf>
    <dxf>
      <fill>
        <patternFill patternType="solid">
          <bgColor theme="4" tint="0.39997558519241921"/>
        </patternFill>
      </fill>
    </dxf>
    <dxf>
      <fill>
        <patternFill patternType="solid">
          <bgColor theme="4" tint="0.39997558519241921"/>
        </patternFill>
      </fill>
    </dxf>
    <dxf>
      <fill>
        <patternFill patternType="solid">
          <bgColor theme="4" tint="0.39997558519241921"/>
        </patternFill>
      </fill>
    </dxf>
    <dxf>
      <fill>
        <patternFill patternType="solid">
          <bgColor theme="4" tint="0.39997558519241921"/>
        </patternFill>
      </fill>
    </dxf>
    <dxf>
      <fill>
        <patternFill patternType="solid">
          <bgColor theme="7" tint="0.3999755851924192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auto="1"/>
      </font>
    </dxf>
    <dxf>
      <font>
        <color auto="1"/>
      </font>
    </dxf>
    <dxf>
      <font>
        <color auto="1"/>
      </font>
    </dxf>
    <dxf>
      <font>
        <color auto="1"/>
      </font>
    </dxf>
    <dxf>
      <font>
        <color auto="1"/>
      </font>
    </dxf>
    <dxf>
      <font>
        <color rgb="FFFFB700"/>
      </font>
    </dxf>
    <dxf>
      <font>
        <color rgb="FFFFB700"/>
      </font>
    </dxf>
    <dxf>
      <fill>
        <patternFill patternType="solid">
          <fgColor indexed="64"/>
          <bgColor rgb="FF11213F"/>
        </patternFill>
      </fill>
    </dxf>
    <dxf>
      <fill>
        <patternFill patternType="solid">
          <fgColor indexed="64"/>
          <bgColor rgb="FF11213F"/>
        </patternFill>
      </fill>
    </dxf>
    <dxf>
      <font>
        <color rgb="FFFFB700"/>
      </font>
    </dxf>
    <dxf>
      <font>
        <color rgb="FFFFB700"/>
      </font>
    </dxf>
    <dxf>
      <fill>
        <patternFill patternType="solid">
          <fgColor indexed="64"/>
          <bgColor rgb="FF11213F"/>
        </patternFill>
      </fill>
    </dxf>
    <dxf>
      <fill>
        <patternFill patternType="solid">
          <fgColor indexed="64"/>
          <bgColor rgb="FF11213F"/>
        </patternFill>
      </fill>
    </dxf>
    <dxf>
      <font>
        <sz val="10"/>
      </font>
    </dxf>
    <dxf>
      <alignment horizontal="right"/>
    </dxf>
    <dxf>
      <font>
        <color theme="4" tint="0.39997558519241921"/>
      </font>
    </dxf>
    <dxf>
      <fill>
        <patternFill patternType="solid">
          <bgColor theme="4" tint="0.39997558519241921"/>
        </patternFill>
      </fill>
    </dxf>
    <dxf>
      <numFmt numFmtId="164" formatCode="#,##0.0000"/>
    </dxf>
    <dxf>
      <numFmt numFmtId="164" formatCode="#,##0.0000"/>
    </dxf>
    <dxf>
      <numFmt numFmtId="4" formatCode="#,##0.00"/>
    </dxf>
    <dxf>
      <numFmt numFmtId="4" formatCode="#,##0.00"/>
    </dxf>
    <dxf>
      <fill>
        <patternFill patternType="none">
          <bgColor auto="1"/>
        </patternFill>
      </fill>
    </dxf>
    <dxf>
      <fill>
        <patternFill patternType="none">
          <bgColor auto="1"/>
        </patternFill>
      </fill>
    </dxf>
    <dxf>
      <fill>
        <patternFill patternType="solid">
          <fgColor indexed="64"/>
          <bgColor theme="4" tint="0.39997558519241921"/>
        </patternFill>
      </fill>
    </dxf>
    <dxf>
      <fill>
        <patternFill patternType="solid">
          <fgColor indexed="64"/>
          <bgColor theme="4" tint="0.39997558519241921"/>
        </patternFill>
      </fill>
    </dxf>
    <dxf>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rgb="FFFFB700"/>
      </font>
    </dxf>
    <dxf>
      <font>
        <color rgb="FFFFB700"/>
      </font>
    </dxf>
    <dxf>
      <fill>
        <patternFill patternType="solid">
          <fgColor indexed="64"/>
          <bgColor rgb="FF11213F"/>
        </patternFill>
      </fill>
    </dxf>
    <dxf>
      <fill>
        <patternFill patternType="solid">
          <fgColor indexed="64"/>
          <bgColor rgb="FF11213F"/>
        </patternFill>
      </fill>
    </dxf>
    <dxf>
      <font>
        <color rgb="FFFFB700"/>
      </font>
    </dxf>
    <dxf>
      <font>
        <color rgb="FFFFB700"/>
      </font>
    </dxf>
    <dxf>
      <font>
        <color rgb="FFFFB700"/>
      </font>
    </dxf>
    <dxf>
      <font>
        <color rgb="FFFFB700"/>
      </font>
    </dxf>
    <dxf>
      <font>
        <color rgb="FFFFB700"/>
      </font>
    </dxf>
    <dxf>
      <font>
        <color rgb="FFFFB700"/>
      </font>
    </dxf>
    <dxf>
      <fill>
        <patternFill patternType="solid">
          <fgColor indexed="64"/>
          <bgColor rgb="FF11213F"/>
        </patternFill>
      </fill>
    </dxf>
    <dxf>
      <fill>
        <patternFill patternType="solid">
          <fgColor indexed="64"/>
          <bgColor rgb="FF11213F"/>
        </patternFill>
      </fill>
    </dxf>
    <dxf>
      <fill>
        <patternFill patternType="solid">
          <fgColor indexed="64"/>
          <bgColor rgb="FF11213F"/>
        </patternFill>
      </fill>
    </dxf>
    <dxf>
      <fill>
        <patternFill patternType="solid">
          <fgColor indexed="64"/>
          <bgColor rgb="FF11213F"/>
        </patternFill>
      </fill>
    </dxf>
    <dxf>
      <fill>
        <patternFill patternType="solid">
          <fgColor indexed="64"/>
          <bgColor rgb="FF11213F"/>
        </patternFill>
      </fill>
    </dxf>
    <dxf>
      <fill>
        <patternFill patternType="solid">
          <fgColor indexed="64"/>
          <bgColor rgb="FF11213F"/>
        </patternFill>
      </fill>
    </dxf>
    <dxf>
      <alignment horizontal="right"/>
    </dxf>
    <dxf>
      <alignment horizontal="right"/>
    </dxf>
    <dxf>
      <alignment wrapText="1"/>
    </dxf>
    <dxf>
      <alignment wrapText="1"/>
    </dxf>
    <dxf>
      <alignment wrapText="1"/>
    </dxf>
    <dxf>
      <fill>
        <patternFill patternType="solid">
          <fgColor indexed="64"/>
          <bgColor theme="4" tint="0.39997558519241921"/>
        </patternFill>
      </fill>
    </dxf>
    <dxf>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numFmt numFmtId="14" formatCode="0.00%"/>
      <fill>
        <patternFill patternType="solid">
          <fgColor indexed="64"/>
          <bgColor theme="4" tint="0.39997558519241921"/>
        </patternFill>
      </fill>
    </dxf>
    <dxf>
      <font>
        <color theme="0"/>
      </font>
      <numFmt numFmtId="14" formatCode="0.00%"/>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auto="1"/>
      </font>
    </dxf>
    <dxf>
      <font>
        <color auto="1"/>
      </font>
    </dxf>
    <dxf>
      <font>
        <color auto="1"/>
      </font>
    </dxf>
    <dxf>
      <font>
        <color auto="1"/>
      </font>
    </dxf>
    <dxf>
      <font>
        <color auto="1"/>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rgb="FF11213F"/>
        </patternFill>
      </fill>
    </dxf>
    <dxf>
      <fill>
        <patternFill>
          <bgColor rgb="FF11213F"/>
        </patternFill>
      </fill>
    </dxf>
    <dxf>
      <fill>
        <patternFill>
          <bgColor rgb="FF11213F"/>
        </patternFill>
      </fill>
    </dxf>
    <dxf>
      <fill>
        <patternFill>
          <bgColor rgb="FF11213F"/>
        </patternFill>
      </fill>
    </dxf>
    <dxf>
      <fill>
        <patternFill>
          <bgColor rgb="FF11213F"/>
        </patternFill>
      </fill>
    </dxf>
    <dxf>
      <font>
        <color rgb="FFFFB700"/>
      </font>
    </dxf>
    <dxf>
      <font>
        <color rgb="FFFFB700"/>
      </font>
    </dxf>
    <dxf>
      <font>
        <color rgb="FFFFB700"/>
      </font>
    </dxf>
    <dxf>
      <font>
        <color rgb="FFFFB700"/>
      </font>
    </dxf>
    <dxf>
      <font>
        <color rgb="FFFFB700"/>
      </font>
    </dxf>
    <dxf>
      <font>
        <color rgb="FFFFB700"/>
      </font>
    </dxf>
    <dxf>
      <font>
        <color rgb="FFFFB700"/>
      </font>
    </dxf>
    <dxf>
      <fill>
        <patternFill patternType="solid">
          <fgColor indexed="64"/>
          <bgColor rgb="FF11213F"/>
        </patternFill>
      </fill>
    </dxf>
    <dxf>
      <fill>
        <patternFill patternType="solid">
          <fgColor indexed="64"/>
          <bgColor rgb="FF11213F"/>
        </patternFill>
      </fill>
    </dxf>
    <dxf>
      <font>
        <color rgb="FFFFB700"/>
      </font>
    </dxf>
    <dxf>
      <fill>
        <patternFill patternType="solid">
          <fgColor indexed="64"/>
          <bgColor rgb="FF11213F"/>
        </patternFill>
      </fill>
    </dxf>
    <dxf>
      <fill>
        <patternFill patternType="solid">
          <fgColor indexed="64"/>
          <bgColor rgb="FF11213F"/>
        </patternFill>
      </fill>
    </dxf>
    <dxf>
      <fill>
        <patternFill patternType="solid">
          <fgColor indexed="64"/>
          <bgColor rgb="FF11213F"/>
        </patternFill>
      </fill>
    </dxf>
    <dxf>
      <fill>
        <patternFill patternType="solid">
          <fgColor indexed="64"/>
          <bgColor rgb="FF11213F"/>
        </patternFill>
      </fill>
    </dxf>
    <dxf>
      <alignment horizontal="right"/>
    </dxf>
    <dxf>
      <alignment wrapText="1"/>
    </dxf>
    <dxf>
      <alignment wrapText="1"/>
    </dxf>
    <dxf>
      <alignment wrapText="1"/>
    </dxf>
    <dxf>
      <alignment wrapText="1"/>
    </dxf>
    <dxf>
      <font>
        <color theme="4" tint="0.39997558519241921"/>
      </font>
    </dxf>
    <dxf>
      <fill>
        <patternFill patternType="solid">
          <bgColor theme="4" tint="0.39997558519241921"/>
        </patternFill>
      </fill>
    </dxf>
    <dxf>
      <fill>
        <patternFill patternType="none">
          <bgColor auto="1"/>
        </patternFill>
      </fill>
    </dxf>
    <dxf>
      <fill>
        <patternFill patternType="solid">
          <fgColor indexed="64"/>
          <bgColor theme="4" tint="0.39997558519241921"/>
        </patternFill>
      </fill>
    </dxf>
    <dxf>
      <fill>
        <patternFill patternType="solid">
          <fgColor indexed="64"/>
          <bgColor theme="4" tint="0.39997558519241921"/>
        </patternFill>
      </fill>
    </dxf>
    <dxf>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rgb="FFFFB700"/>
      </font>
    </dxf>
    <dxf>
      <font>
        <color rgb="FFFFB700"/>
      </font>
    </dxf>
    <dxf>
      <fill>
        <patternFill patternType="solid">
          <fgColor indexed="64"/>
          <bgColor rgb="FF11213F"/>
        </patternFill>
      </fill>
    </dxf>
    <dxf>
      <fill>
        <patternFill patternType="solid">
          <fgColor indexed="64"/>
          <bgColor rgb="FF11213F"/>
        </patternFill>
      </fill>
    </dxf>
    <dxf>
      <font>
        <color rgb="FFFFB700"/>
      </font>
    </dxf>
    <dxf>
      <font>
        <color rgb="FFFFB700"/>
      </font>
    </dxf>
    <dxf>
      <font>
        <color rgb="FFFFB700"/>
      </font>
    </dxf>
    <dxf>
      <font>
        <color rgb="FFFFB700"/>
      </font>
    </dxf>
    <dxf>
      <font>
        <color rgb="FFFFB700"/>
      </font>
    </dxf>
    <dxf>
      <font>
        <color rgb="FFFFB700"/>
      </font>
    </dxf>
    <dxf>
      <fill>
        <patternFill patternType="solid">
          <fgColor indexed="64"/>
          <bgColor rgb="FF11213F"/>
        </patternFill>
      </fill>
    </dxf>
    <dxf>
      <fill>
        <patternFill patternType="solid">
          <fgColor indexed="64"/>
          <bgColor rgb="FF11213F"/>
        </patternFill>
      </fill>
    </dxf>
    <dxf>
      <fill>
        <patternFill patternType="solid">
          <fgColor indexed="64"/>
          <bgColor rgb="FF11213F"/>
        </patternFill>
      </fill>
    </dxf>
    <dxf>
      <fill>
        <patternFill patternType="solid">
          <fgColor indexed="64"/>
          <bgColor rgb="FF11213F"/>
        </patternFill>
      </fill>
    </dxf>
    <dxf>
      <fill>
        <patternFill patternType="solid">
          <fgColor indexed="64"/>
          <bgColor rgb="FF11213F"/>
        </patternFill>
      </fill>
    </dxf>
    <dxf>
      <fill>
        <patternFill patternType="solid">
          <fgColor indexed="64"/>
          <bgColor rgb="FF11213F"/>
        </patternFill>
      </fill>
    </dxf>
    <dxf>
      <alignment horizontal="right"/>
    </dxf>
    <dxf>
      <alignment horizontal="right"/>
    </dxf>
    <dxf>
      <alignment horizontal="right"/>
    </dxf>
    <dxf>
      <alignment horizontal="right"/>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rgb="FFFFB700"/>
      </font>
    </dxf>
    <dxf>
      <font>
        <color rgb="FFFFB700"/>
      </font>
    </dxf>
    <dxf>
      <fill>
        <patternFill patternType="solid">
          <fgColor indexed="64"/>
          <bgColor rgb="FF11213F"/>
        </patternFill>
      </fill>
    </dxf>
    <dxf>
      <fill>
        <patternFill patternType="solid">
          <fgColor indexed="64"/>
          <bgColor rgb="FF11213F"/>
        </patternFill>
      </fill>
    </dxf>
    <dxf>
      <font>
        <color rgb="FFFFB700"/>
      </font>
    </dxf>
    <dxf>
      <font>
        <color rgb="FFFFB700"/>
      </font>
    </dxf>
    <dxf>
      <font>
        <color rgb="FFFFB700"/>
      </font>
    </dxf>
    <dxf>
      <font>
        <color rgb="FFFFB700"/>
      </font>
    </dxf>
    <dxf>
      <font>
        <color rgb="FFFFB700"/>
      </font>
    </dxf>
    <dxf>
      <font>
        <color rgb="FFFFB700"/>
      </font>
    </dxf>
    <dxf>
      <fill>
        <patternFill patternType="solid">
          <fgColor indexed="64"/>
          <bgColor rgb="FF11213F"/>
        </patternFill>
      </fill>
    </dxf>
    <dxf>
      <fill>
        <patternFill patternType="solid">
          <fgColor indexed="64"/>
          <bgColor rgb="FF11213F"/>
        </patternFill>
      </fill>
    </dxf>
    <dxf>
      <fill>
        <patternFill patternType="solid">
          <fgColor indexed="64"/>
          <bgColor rgb="FF11213F"/>
        </patternFill>
      </fill>
    </dxf>
    <dxf>
      <fill>
        <patternFill patternType="solid">
          <fgColor indexed="64"/>
          <bgColor rgb="FF11213F"/>
        </patternFill>
      </fill>
    </dxf>
    <dxf>
      <fill>
        <patternFill patternType="solid">
          <fgColor indexed="64"/>
          <bgColor rgb="FF11213F"/>
        </patternFill>
      </fill>
    </dxf>
    <dxf>
      <fill>
        <patternFill patternType="solid">
          <fgColor indexed="64"/>
          <bgColor rgb="FF11213F"/>
        </patternFill>
      </fill>
    </dxf>
    <dxf>
      <alignment horizontal="right"/>
    </dxf>
    <dxf>
      <alignment horizontal="right"/>
    </dxf>
    <dxf>
      <alignment horizontal="right"/>
    </dxf>
    <dxf>
      <alignment horizontal="right"/>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rgb="FFFFB700"/>
      </font>
    </dxf>
    <dxf>
      <font>
        <color rgb="FFFFB700"/>
      </font>
    </dxf>
    <dxf>
      <fill>
        <patternFill patternType="solid">
          <fgColor indexed="64"/>
          <bgColor rgb="FF11213F"/>
        </patternFill>
      </fill>
    </dxf>
    <dxf>
      <fill>
        <patternFill patternType="solid">
          <fgColor indexed="64"/>
          <bgColor rgb="FF11213F"/>
        </patternFill>
      </fill>
    </dxf>
    <dxf>
      <font>
        <color rgb="FFFFB700"/>
      </font>
    </dxf>
    <dxf>
      <font>
        <color rgb="FFFFB700"/>
      </font>
    </dxf>
    <dxf>
      <font>
        <color rgb="FFFFB700"/>
      </font>
    </dxf>
    <dxf>
      <font>
        <color rgb="FFFFB700"/>
      </font>
    </dxf>
    <dxf>
      <font>
        <color rgb="FFFFB700"/>
      </font>
    </dxf>
    <dxf>
      <font>
        <color rgb="FFFFB700"/>
      </font>
    </dxf>
    <dxf>
      <fill>
        <patternFill patternType="solid">
          <fgColor indexed="64"/>
          <bgColor rgb="FF11213F"/>
        </patternFill>
      </fill>
    </dxf>
    <dxf>
      <fill>
        <patternFill patternType="solid">
          <fgColor indexed="64"/>
          <bgColor rgb="FF11213F"/>
        </patternFill>
      </fill>
    </dxf>
    <dxf>
      <fill>
        <patternFill patternType="solid">
          <fgColor indexed="64"/>
          <bgColor rgb="FF11213F"/>
        </patternFill>
      </fill>
    </dxf>
    <dxf>
      <fill>
        <patternFill patternType="solid">
          <fgColor indexed="64"/>
          <bgColor rgb="FF11213F"/>
        </patternFill>
      </fill>
    </dxf>
    <dxf>
      <fill>
        <patternFill patternType="solid">
          <fgColor indexed="64"/>
          <bgColor rgb="FF11213F"/>
        </patternFill>
      </fill>
    </dxf>
    <dxf>
      <fill>
        <patternFill patternType="solid">
          <fgColor indexed="64"/>
          <bgColor rgb="FF11213F"/>
        </patternFill>
      </fill>
    </dxf>
    <dxf>
      <alignment horizontal="right"/>
    </dxf>
    <dxf>
      <alignment horizontal="right"/>
    </dxf>
    <dxf>
      <alignment horizontal="right"/>
    </dxf>
    <dxf>
      <alignment horizontal="right"/>
    </dxf>
    <dxf>
      <alignment horizontal="right"/>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auto="1"/>
      </font>
    </dxf>
    <dxf>
      <font>
        <color auto="1"/>
      </font>
    </dxf>
    <dxf>
      <font>
        <color auto="1"/>
      </font>
    </dxf>
    <dxf>
      <font>
        <color auto="1"/>
      </font>
    </dxf>
    <dxf>
      <font>
        <color auto="1"/>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rgb="FFFFB700"/>
      </font>
    </dxf>
    <dxf>
      <font>
        <color rgb="FFFFB700"/>
      </font>
    </dxf>
    <dxf>
      <fill>
        <patternFill patternType="solid">
          <fgColor indexed="64"/>
          <bgColor rgb="FF11213F"/>
        </patternFill>
      </fill>
    </dxf>
    <dxf>
      <fill>
        <patternFill patternType="solid">
          <fgColor indexed="64"/>
          <bgColor rgb="FF11213F"/>
        </patternFill>
      </fill>
    </dxf>
    <dxf>
      <font>
        <color rgb="FFFFB700"/>
      </font>
    </dxf>
    <dxf>
      <font>
        <color rgb="FFFFB700"/>
      </font>
    </dxf>
    <dxf>
      <fill>
        <patternFill patternType="solid">
          <fgColor indexed="64"/>
          <bgColor rgb="FF11213F"/>
        </patternFill>
      </fill>
    </dxf>
    <dxf>
      <fill>
        <patternFill patternType="solid">
          <fgColor indexed="64"/>
          <bgColor rgb="FF11213F"/>
        </patternFill>
      </fill>
    </dxf>
    <dxf>
      <alignment horizontal="right"/>
    </dxf>
    <dxf>
      <font>
        <sz val="10"/>
      </font>
    </dxf>
    <dxf>
      <font>
        <color theme="0"/>
      </font>
      <fill>
        <patternFill patternType="solid">
          <fgColor indexed="64"/>
          <bgColor theme="4" tint="0.39997558519241921"/>
        </patternFill>
      </fill>
    </dxf>
    <dxf>
      <fill>
        <patternFill patternType="none">
          <bgColor auto="1"/>
        </patternFill>
      </fill>
    </dxf>
    <dxf>
      <font>
        <color theme="0"/>
      </font>
      <fill>
        <patternFill patternType="solid">
          <fgColor indexed="64"/>
          <bgColor theme="4" tint="0.39997558519241921"/>
        </patternFill>
      </fill>
    </dxf>
    <dxf>
      <font>
        <color auto="1"/>
      </font>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4" tint="0.39997558519241921"/>
      </font>
    </dxf>
    <dxf>
      <fill>
        <patternFill patternType="solid">
          <bgColor theme="4" tint="0.39997558519241921"/>
        </patternFill>
      </fill>
    </dxf>
    <dxf>
      <numFmt numFmtId="164" formatCode="#,##0.0000"/>
    </dxf>
    <dxf>
      <numFmt numFmtId="164" formatCode="#,##0.0000"/>
    </dxf>
    <dxf>
      <numFmt numFmtId="4" formatCode="#,##0.00"/>
    </dxf>
    <dxf>
      <numFmt numFmtId="4" formatCode="#,##0.00"/>
    </dxf>
    <dxf>
      <fill>
        <patternFill patternType="none">
          <bgColor auto="1"/>
        </patternFill>
      </fill>
    </dxf>
    <dxf>
      <font>
        <color auto="1"/>
      </font>
    </dxf>
    <dxf>
      <font>
        <color auto="1"/>
      </font>
    </dxf>
    <dxf>
      <fill>
        <patternFill patternType="solid">
          <fgColor indexed="64"/>
          <bgColor theme="4" tint="0.39997558519241921"/>
        </patternFill>
      </fill>
    </dxf>
    <dxf>
      <fill>
        <patternFill patternType="solid">
          <fgColor indexed="64"/>
          <bgColor theme="4" tint="0.39997558519241921"/>
        </patternFill>
      </fill>
    </dxf>
    <dxf>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numFmt numFmtId="14" formatCode="0.00%"/>
      <fill>
        <patternFill patternType="solid">
          <fgColor indexed="64"/>
          <bgColor theme="4" tint="0.39997558519241921"/>
        </patternFill>
      </fill>
    </dxf>
    <dxf>
      <font>
        <color theme="0"/>
      </font>
      <numFmt numFmtId="14" formatCode="0.00%"/>
      <fill>
        <patternFill patternType="solid">
          <fgColor indexed="64"/>
          <bgColor theme="4" tint="0.39997558519241921"/>
        </patternFill>
      </fill>
    </dxf>
    <dxf>
      <font>
        <color rgb="FFFFB700"/>
      </font>
    </dxf>
    <dxf>
      <font>
        <color rgb="FFFFB700"/>
      </font>
    </dxf>
    <dxf>
      <fill>
        <patternFill patternType="solid">
          <fgColor indexed="64"/>
          <bgColor rgb="FF11213F"/>
        </patternFill>
      </fill>
    </dxf>
    <dxf>
      <fill>
        <patternFill patternType="solid">
          <fgColor indexed="64"/>
          <bgColor rgb="FF11213F"/>
        </patternFill>
      </fill>
    </dxf>
    <dxf>
      <font>
        <color rgb="FFFFB700"/>
      </font>
    </dxf>
    <dxf>
      <font>
        <color rgb="FFFFB700"/>
      </font>
    </dxf>
    <dxf>
      <font>
        <color rgb="FFFFB700"/>
      </font>
    </dxf>
    <dxf>
      <font>
        <color rgb="FFFFB700"/>
      </font>
    </dxf>
    <dxf>
      <font>
        <color rgb="FFFFB700"/>
      </font>
    </dxf>
    <dxf>
      <font>
        <color rgb="FFFFB700"/>
      </font>
    </dxf>
    <dxf>
      <fill>
        <patternFill patternType="solid">
          <fgColor indexed="64"/>
          <bgColor rgb="FF11213F"/>
        </patternFill>
      </fill>
    </dxf>
    <dxf>
      <fill>
        <patternFill patternType="solid">
          <fgColor indexed="64"/>
          <bgColor rgb="FF11213F"/>
        </patternFill>
      </fill>
    </dxf>
    <dxf>
      <fill>
        <patternFill patternType="solid">
          <fgColor indexed="64"/>
          <bgColor rgb="FF11213F"/>
        </patternFill>
      </fill>
    </dxf>
    <dxf>
      <fill>
        <patternFill patternType="solid">
          <fgColor indexed="64"/>
          <bgColor rgb="FF11213F"/>
        </patternFill>
      </fill>
    </dxf>
    <dxf>
      <fill>
        <patternFill patternType="solid">
          <fgColor indexed="64"/>
          <bgColor rgb="FF11213F"/>
        </patternFill>
      </fill>
    </dxf>
    <dxf>
      <fill>
        <patternFill patternType="solid">
          <fgColor indexed="64"/>
          <bgColor rgb="FF11213F"/>
        </patternFill>
      </fill>
    </dxf>
    <dxf>
      <alignment horizontal="right"/>
    </dxf>
    <dxf>
      <alignment horizontal="right"/>
    </dxf>
    <dxf>
      <alignment horizontal="right"/>
    </dxf>
    <dxf>
      <alignment horizontal="right"/>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rgb="FFFFB700"/>
      </font>
    </dxf>
    <dxf>
      <font>
        <color rgb="FFFFB700"/>
      </font>
    </dxf>
    <dxf>
      <fill>
        <patternFill patternType="solid">
          <fgColor indexed="64"/>
          <bgColor rgb="FF11213F"/>
        </patternFill>
      </fill>
    </dxf>
    <dxf>
      <fill>
        <patternFill patternType="solid">
          <fgColor indexed="64"/>
          <bgColor rgb="FF11213F"/>
        </patternFill>
      </fill>
    </dxf>
    <dxf>
      <font>
        <color rgb="FFFFB700"/>
      </font>
    </dxf>
    <dxf>
      <font>
        <color rgb="FFFFB700"/>
      </font>
    </dxf>
    <dxf>
      <font>
        <color rgb="FFFFB700"/>
      </font>
    </dxf>
    <dxf>
      <font>
        <color rgb="FFFFB700"/>
      </font>
    </dxf>
    <dxf>
      <font>
        <color rgb="FFFFB700"/>
      </font>
    </dxf>
    <dxf>
      <font>
        <color rgb="FFFFB700"/>
      </font>
    </dxf>
    <dxf>
      <fill>
        <patternFill patternType="solid">
          <fgColor indexed="64"/>
          <bgColor rgb="FF11213F"/>
        </patternFill>
      </fill>
    </dxf>
    <dxf>
      <fill>
        <patternFill patternType="solid">
          <fgColor indexed="64"/>
          <bgColor rgb="FF11213F"/>
        </patternFill>
      </fill>
    </dxf>
    <dxf>
      <fill>
        <patternFill patternType="solid">
          <fgColor indexed="64"/>
          <bgColor rgb="FF11213F"/>
        </patternFill>
      </fill>
    </dxf>
    <dxf>
      <fill>
        <patternFill patternType="solid">
          <fgColor indexed="64"/>
          <bgColor rgb="FF11213F"/>
        </patternFill>
      </fill>
    </dxf>
    <dxf>
      <fill>
        <patternFill patternType="solid">
          <fgColor indexed="64"/>
          <bgColor rgb="FF11213F"/>
        </patternFill>
      </fill>
    </dxf>
    <dxf>
      <fill>
        <patternFill patternType="solid">
          <fgColor indexed="64"/>
          <bgColor rgb="FF11213F"/>
        </patternFill>
      </fill>
    </dxf>
    <dxf>
      <alignment horizontal="right"/>
    </dxf>
    <dxf>
      <alignment horizontal="right"/>
    </dxf>
    <dxf>
      <alignment horizontal="right"/>
    </dxf>
    <dxf>
      <alignment horizontal="right"/>
    </dxf>
    <dxf>
      <numFmt numFmtId="14" formatCode="0.00%"/>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auto="1"/>
      </font>
    </dxf>
    <dxf>
      <font>
        <color auto="1"/>
      </font>
    </dxf>
    <dxf>
      <font>
        <color auto="1"/>
      </font>
    </dxf>
    <dxf>
      <font>
        <color auto="1"/>
      </font>
    </dxf>
    <dxf>
      <font>
        <color auto="1"/>
      </font>
    </dxf>
    <dxf>
      <font>
        <color rgb="FFFFB700"/>
      </font>
    </dxf>
    <dxf>
      <font>
        <color rgb="FFFFB700"/>
      </font>
    </dxf>
    <dxf>
      <fill>
        <patternFill patternType="solid">
          <fgColor indexed="64"/>
          <bgColor rgb="FF11213F"/>
        </patternFill>
      </fill>
    </dxf>
    <dxf>
      <fill>
        <patternFill patternType="solid">
          <fgColor indexed="64"/>
          <bgColor rgb="FF11213F"/>
        </patternFill>
      </fill>
    </dxf>
    <dxf>
      <font>
        <color rgb="FFFFB700"/>
      </font>
    </dxf>
    <dxf>
      <font>
        <color rgb="FFFFB700"/>
      </font>
    </dxf>
    <dxf>
      <fill>
        <patternFill patternType="solid">
          <fgColor indexed="64"/>
          <bgColor rgb="FF11213F"/>
        </patternFill>
      </fill>
    </dxf>
    <dxf>
      <fill>
        <patternFill patternType="solid">
          <fgColor indexed="64"/>
          <bgColor rgb="FF11213F"/>
        </patternFill>
      </fill>
    </dxf>
    <dxf>
      <font>
        <sz val="10"/>
      </font>
    </dxf>
    <dxf>
      <alignment horizontal="right"/>
    </dxf>
    <dxf>
      <font>
        <color theme="4" tint="0.39997558519241921"/>
      </font>
    </dxf>
    <dxf>
      <fill>
        <patternFill patternType="solid">
          <bgColor theme="4" tint="0.39997558519241921"/>
        </patternFill>
      </fill>
    </dxf>
    <dxf>
      <numFmt numFmtId="164" formatCode="#,##0.0000"/>
    </dxf>
    <dxf>
      <numFmt numFmtId="164" formatCode="#,##0.0000"/>
    </dxf>
    <dxf>
      <numFmt numFmtId="4" formatCode="#,##0.00"/>
    </dxf>
    <dxf>
      <numFmt numFmtId="4" formatCode="#,##0.00"/>
    </dxf>
    <dxf>
      <fill>
        <patternFill patternType="solid">
          <fgColor indexed="64"/>
          <bgColor theme="4" tint="0.39997558519241921"/>
        </patternFill>
      </fill>
    </dxf>
    <dxf>
      <fill>
        <patternFill patternType="solid">
          <fgColor indexed="64"/>
          <bgColor theme="4" tint="0.39997558519241921"/>
        </patternFill>
      </fill>
    </dxf>
    <dxf>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rgb="FFFFB700"/>
      </font>
    </dxf>
    <dxf>
      <font>
        <color rgb="FFFFB700"/>
      </font>
    </dxf>
    <dxf>
      <fill>
        <patternFill>
          <bgColor rgb="FF11213F"/>
        </patternFill>
      </fill>
    </dxf>
    <dxf>
      <fill>
        <patternFill>
          <bgColor rgb="FF11213F"/>
        </patternFill>
      </fill>
    </dxf>
    <dxf>
      <font>
        <color rgb="FFFFB700"/>
      </font>
    </dxf>
    <dxf>
      <font>
        <color rgb="FFFFB700"/>
      </font>
    </dxf>
    <dxf>
      <font>
        <color rgb="FFFFB700"/>
      </font>
    </dxf>
    <dxf>
      <fill>
        <patternFill patternType="solid">
          <fgColor indexed="64"/>
          <bgColor rgb="FF11213F"/>
        </patternFill>
      </fill>
    </dxf>
    <dxf>
      <fill>
        <patternFill patternType="solid">
          <fgColor indexed="64"/>
          <bgColor rgb="FF11213F"/>
        </patternFill>
      </fill>
    </dxf>
    <dxf>
      <fill>
        <patternFill patternType="solid">
          <fgColor indexed="64"/>
          <bgColor rgb="FF11213F"/>
        </patternFill>
      </fill>
    </dxf>
    <dxf>
      <font>
        <color rgb="FFFFB700"/>
      </font>
    </dxf>
    <dxf>
      <font>
        <color rgb="FFFFB700"/>
      </font>
    </dxf>
    <dxf>
      <font>
        <color rgb="FFFFB700"/>
      </font>
    </dxf>
    <dxf>
      <fill>
        <patternFill patternType="solid">
          <fgColor indexed="64"/>
          <bgColor rgb="FF11213F"/>
        </patternFill>
      </fill>
    </dxf>
    <dxf>
      <fill>
        <patternFill patternType="solid">
          <fgColor indexed="64"/>
          <bgColor rgb="FF11213F"/>
        </patternFill>
      </fill>
    </dxf>
    <dxf>
      <fill>
        <patternFill patternType="solid">
          <fgColor indexed="64"/>
          <bgColor rgb="FF11213F"/>
        </patternFill>
      </fill>
    </dxf>
    <dxf>
      <alignment horizontal="right"/>
    </dxf>
    <dxf>
      <alignment horizontal="right"/>
    </dxf>
    <dxf>
      <fill>
        <patternFill patternType="solid">
          <fgColor indexed="64"/>
          <bgColor theme="4" tint="0.39997558519241921"/>
        </patternFill>
      </fill>
    </dxf>
    <dxf>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numFmt numFmtId="14" formatCode="0.00%"/>
      <fill>
        <patternFill patternType="solid">
          <fgColor indexed="64"/>
          <bgColor theme="4" tint="0.39997558519241921"/>
        </patternFill>
      </fill>
    </dxf>
    <dxf>
      <font>
        <color theme="0"/>
      </font>
      <numFmt numFmtId="14" formatCode="0.00%"/>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rgb="FFFFB700"/>
      </font>
    </dxf>
    <dxf>
      <font>
        <color rgb="FFFFB700"/>
      </font>
    </dxf>
    <dxf>
      <fill>
        <patternFill patternType="solid">
          <fgColor indexed="64"/>
          <bgColor rgb="FF11213F"/>
        </patternFill>
      </fill>
    </dxf>
    <dxf>
      <fill>
        <patternFill patternType="solid">
          <fgColor indexed="64"/>
          <bgColor rgb="FF11213F"/>
        </patternFill>
      </fill>
    </dxf>
    <dxf>
      <font>
        <color rgb="FFFFB700"/>
      </font>
    </dxf>
    <dxf>
      <font>
        <color rgb="FFFFB700"/>
      </font>
    </dxf>
    <dxf>
      <font>
        <color rgb="FFFFB700"/>
      </font>
    </dxf>
    <dxf>
      <font>
        <color rgb="FFFFB700"/>
      </font>
    </dxf>
    <dxf>
      <font>
        <color rgb="FFFFB700"/>
      </font>
    </dxf>
    <dxf>
      <font>
        <color rgb="FFFFB700"/>
      </font>
    </dxf>
    <dxf>
      <fill>
        <patternFill patternType="solid">
          <fgColor indexed="64"/>
          <bgColor rgb="FF11213F"/>
        </patternFill>
      </fill>
    </dxf>
    <dxf>
      <fill>
        <patternFill patternType="solid">
          <fgColor indexed="64"/>
          <bgColor rgb="FF11213F"/>
        </patternFill>
      </fill>
    </dxf>
    <dxf>
      <fill>
        <patternFill patternType="solid">
          <fgColor indexed="64"/>
          <bgColor rgb="FF11213F"/>
        </patternFill>
      </fill>
    </dxf>
    <dxf>
      <fill>
        <patternFill patternType="solid">
          <fgColor indexed="64"/>
          <bgColor rgb="FF11213F"/>
        </patternFill>
      </fill>
    </dxf>
    <dxf>
      <fill>
        <patternFill patternType="solid">
          <fgColor indexed="64"/>
          <bgColor rgb="FF11213F"/>
        </patternFill>
      </fill>
    </dxf>
    <dxf>
      <fill>
        <patternFill patternType="solid">
          <fgColor indexed="64"/>
          <bgColor rgb="FF11213F"/>
        </patternFill>
      </fill>
    </dxf>
    <dxf>
      <alignment horizontal="right"/>
    </dxf>
    <dxf>
      <alignment horizontal="right"/>
    </dxf>
    <dxf>
      <fill>
        <patternFill patternType="solid">
          <fgColor indexed="64"/>
          <bgColor theme="4" tint="0.39997558519241921"/>
        </patternFill>
      </fill>
    </dxf>
    <dxf>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rgb="FFFFB700"/>
      </font>
    </dxf>
    <dxf>
      <font>
        <color rgb="FFFFB700"/>
      </font>
    </dxf>
    <dxf>
      <fill>
        <patternFill patternType="solid">
          <fgColor indexed="64"/>
          <bgColor rgb="FF11213F"/>
        </patternFill>
      </fill>
    </dxf>
    <dxf>
      <fill>
        <patternFill patternType="solid">
          <fgColor indexed="64"/>
          <bgColor rgb="FF11213F"/>
        </patternFill>
      </fill>
    </dxf>
    <dxf>
      <font>
        <color rgb="FFFFB700"/>
      </font>
    </dxf>
    <dxf>
      <font>
        <color rgb="FFFFB700"/>
      </font>
    </dxf>
    <dxf>
      <font>
        <color rgb="FFFFB700"/>
      </font>
    </dxf>
    <dxf>
      <font>
        <color rgb="FFFFB700"/>
      </font>
    </dxf>
    <dxf>
      <font>
        <color rgb="FFFFB700"/>
      </font>
    </dxf>
    <dxf>
      <font>
        <color rgb="FFFFB700"/>
      </font>
    </dxf>
    <dxf>
      <fill>
        <patternFill patternType="solid">
          <fgColor indexed="64"/>
          <bgColor rgb="FF11213F"/>
        </patternFill>
      </fill>
    </dxf>
    <dxf>
      <fill>
        <patternFill patternType="solid">
          <fgColor indexed="64"/>
          <bgColor rgb="FF11213F"/>
        </patternFill>
      </fill>
    </dxf>
    <dxf>
      <fill>
        <patternFill patternType="solid">
          <fgColor indexed="64"/>
          <bgColor rgb="FF11213F"/>
        </patternFill>
      </fill>
    </dxf>
    <dxf>
      <fill>
        <patternFill patternType="solid">
          <fgColor indexed="64"/>
          <bgColor rgb="FF11213F"/>
        </patternFill>
      </fill>
    </dxf>
    <dxf>
      <fill>
        <patternFill patternType="solid">
          <fgColor indexed="64"/>
          <bgColor rgb="FF11213F"/>
        </patternFill>
      </fill>
    </dxf>
    <dxf>
      <fill>
        <patternFill patternType="solid">
          <fgColor indexed="64"/>
          <bgColor rgb="FF11213F"/>
        </patternFill>
      </fill>
    </dxf>
    <dxf>
      <alignment horizontal="right"/>
    </dxf>
    <dxf>
      <alignment horizontal="right"/>
    </dxf>
    <dxf>
      <fill>
        <patternFill patternType="solid">
          <fgColor indexed="64"/>
          <bgColor theme="4" tint="0.39997558519241921"/>
        </patternFill>
      </fill>
    </dxf>
    <dxf>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rgb="FFFFB700"/>
      </font>
    </dxf>
    <dxf>
      <font>
        <color rgb="FFFFB700"/>
      </font>
    </dxf>
    <dxf>
      <fill>
        <patternFill patternType="solid">
          <fgColor indexed="64"/>
          <bgColor rgb="FF11213F"/>
        </patternFill>
      </fill>
    </dxf>
    <dxf>
      <fill>
        <patternFill patternType="solid">
          <fgColor indexed="64"/>
          <bgColor rgb="FF11213F"/>
        </patternFill>
      </fill>
    </dxf>
    <dxf>
      <font>
        <color rgb="FFFFB700"/>
      </font>
    </dxf>
    <dxf>
      <font>
        <color rgb="FFFFB700"/>
      </font>
    </dxf>
    <dxf>
      <font>
        <color rgb="FFFFB700"/>
      </font>
    </dxf>
    <dxf>
      <font>
        <color rgb="FFFFB700"/>
      </font>
    </dxf>
    <dxf>
      <font>
        <color rgb="FFFFB700"/>
      </font>
    </dxf>
    <dxf>
      <font>
        <color rgb="FFFFB700"/>
      </font>
    </dxf>
    <dxf>
      <fill>
        <patternFill patternType="solid">
          <fgColor indexed="64"/>
          <bgColor rgb="FF11213F"/>
        </patternFill>
      </fill>
    </dxf>
    <dxf>
      <fill>
        <patternFill patternType="solid">
          <fgColor indexed="64"/>
          <bgColor rgb="FF11213F"/>
        </patternFill>
      </fill>
    </dxf>
    <dxf>
      <fill>
        <patternFill patternType="solid">
          <fgColor indexed="64"/>
          <bgColor rgb="FF11213F"/>
        </patternFill>
      </fill>
    </dxf>
    <dxf>
      <fill>
        <patternFill patternType="solid">
          <fgColor indexed="64"/>
          <bgColor rgb="FF11213F"/>
        </patternFill>
      </fill>
    </dxf>
    <dxf>
      <fill>
        <patternFill patternType="solid">
          <fgColor indexed="64"/>
          <bgColor rgb="FF11213F"/>
        </patternFill>
      </fill>
    </dxf>
    <dxf>
      <fill>
        <patternFill patternType="solid">
          <fgColor indexed="64"/>
          <bgColor rgb="FF11213F"/>
        </patternFill>
      </fill>
    </dxf>
    <dxf>
      <alignment horizontal="right"/>
    </dxf>
    <dxf>
      <alignment horizontal="right"/>
    </dxf>
    <dxf>
      <alignment horizontal="right"/>
    </dxf>
    <dxf>
      <alignment horizontal="right"/>
    </dxf>
    <dxf>
      <fill>
        <patternFill>
          <fgColor theme="4" tint="0.39997558519241921"/>
        </patternFill>
      </fill>
      <alignment horizontal="general" vertical="bottom" textRotation="0" wrapText="0" indent="0" justifyLastLine="0" shrinkToFit="0" readingOrder="0"/>
    </dxf>
    <dxf>
      <fill>
        <patternFill>
          <fgColor theme="4" tint="0.39997558519241921"/>
        </patternFill>
      </fill>
      <alignment horizontal="general" vertical="bottom" textRotation="0" wrapText="0" indent="0" justifyLastLine="0" shrinkToFit="0" readingOrder="0"/>
    </dxf>
    <dxf>
      <fill>
        <patternFill>
          <fgColor theme="4" tint="0.39997558519241921"/>
        </patternFill>
      </fill>
      <alignment horizontal="general" vertical="bottom" textRotation="0" wrapText="0" indent="0" justifyLastLine="0" shrinkToFit="0" readingOrder="0"/>
    </dxf>
    <dxf>
      <fill>
        <patternFill>
          <fgColor theme="4" tint="0.39997558519241921"/>
        </patternFill>
      </fill>
      <alignment horizontal="general" vertical="bottom" textRotation="0" wrapText="0" indent="0" justifyLastLine="0" shrinkToFit="0" readingOrder="0"/>
    </dxf>
    <dxf>
      <fill>
        <patternFill>
          <fgColor theme="4" tint="0.39997558519241921"/>
        </patternFill>
      </fill>
      <alignment horizontal="general" vertical="bottom" textRotation="0" wrapText="0" indent="0" justifyLastLine="0" shrinkToFit="0" readingOrder="0"/>
    </dxf>
    <dxf>
      <fill>
        <patternFill>
          <fgColor theme="4" tint="0.39997558519241921"/>
        </patternFill>
      </fill>
      <alignment horizontal="general" vertical="bottom" textRotation="0" wrapText="0" indent="0" justifyLastLine="0" shrinkToFit="0" readingOrder="0"/>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auto="1"/>
      </font>
    </dxf>
    <dxf>
      <font>
        <color auto="1"/>
      </font>
    </dxf>
    <dxf>
      <font>
        <color auto="1"/>
      </font>
    </dxf>
    <dxf>
      <font>
        <color auto="1"/>
      </font>
    </dxf>
    <dxf>
      <font>
        <color auto="1"/>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rgb="FFFFB700"/>
      </font>
    </dxf>
    <dxf>
      <font>
        <color rgb="FFFFB700"/>
      </font>
    </dxf>
    <dxf>
      <font>
        <color rgb="FFFFB700"/>
      </font>
    </dxf>
    <dxf>
      <font>
        <color rgb="FFFFB700"/>
      </font>
    </dxf>
    <dxf>
      <font>
        <color rgb="FFFFB700"/>
      </font>
    </dxf>
    <dxf>
      <font>
        <color rgb="FFFFB700"/>
      </font>
    </dxf>
    <dxf>
      <fill>
        <patternFill>
          <bgColor rgb="FF11213F"/>
        </patternFill>
      </fill>
    </dxf>
    <dxf>
      <fill>
        <patternFill>
          <bgColor rgb="FF11213F"/>
        </patternFill>
      </fill>
    </dxf>
    <dxf>
      <fill>
        <patternFill>
          <bgColor rgb="FF11213F"/>
        </patternFill>
      </fill>
    </dxf>
    <dxf>
      <fill>
        <patternFill>
          <bgColor rgb="FF11213F"/>
        </patternFill>
      </fill>
    </dxf>
    <dxf>
      <fill>
        <patternFill>
          <bgColor rgb="FF11213F"/>
        </patternFill>
      </fill>
    </dxf>
    <dxf>
      <fill>
        <patternFill>
          <bgColor rgb="FF11213F"/>
        </patternFill>
      </fill>
    </dxf>
    <dxf>
      <font>
        <color rgb="FFFFB700"/>
      </font>
    </dxf>
    <dxf>
      <font>
        <color rgb="FFFFB700"/>
      </font>
    </dxf>
    <dxf>
      <fill>
        <patternFill patternType="solid">
          <fgColor indexed="64"/>
          <bgColor rgb="FF11213F"/>
        </patternFill>
      </fill>
    </dxf>
    <dxf>
      <fill>
        <patternFill patternType="solid">
          <fgColor indexed="64"/>
          <bgColor rgb="FF11213F"/>
        </patternFill>
      </fill>
    </dxf>
    <dxf>
      <font>
        <color rgb="FFFFB700"/>
      </font>
    </dxf>
    <dxf>
      <font>
        <color rgb="FFFFB700"/>
      </font>
    </dxf>
    <dxf>
      <font>
        <color rgb="FFFFB700"/>
      </font>
    </dxf>
    <dxf>
      <font>
        <color rgb="FFFFB700"/>
      </font>
    </dxf>
    <dxf>
      <fill>
        <patternFill patternType="solid">
          <fgColor indexed="64"/>
          <bgColor rgb="FF11213F"/>
        </patternFill>
      </fill>
    </dxf>
    <dxf>
      <fill>
        <patternFill patternType="solid">
          <fgColor indexed="64"/>
          <bgColor rgb="FF11213F"/>
        </patternFill>
      </fill>
    </dxf>
    <dxf>
      <fill>
        <patternFill patternType="solid">
          <fgColor indexed="64"/>
          <bgColor rgb="FF11213F"/>
        </patternFill>
      </fill>
    </dxf>
    <dxf>
      <fill>
        <patternFill patternType="solid">
          <fgColor indexed="64"/>
          <bgColor rgb="FF11213F"/>
        </patternFill>
      </fill>
    </dxf>
    <dxf>
      <alignment horizontal="right"/>
    </dxf>
    <dxf>
      <alignment wrapText="1"/>
    </dxf>
    <dxf>
      <alignment wrapText="1"/>
    </dxf>
    <dxf>
      <alignment wrapText="1"/>
    </dxf>
    <dxf>
      <alignment wrapText="1"/>
    </dxf>
    <dxf>
      <fill>
        <patternFill patternType="solid">
          <bgColor theme="4" tint="0.39997558519241921"/>
        </patternFill>
      </fill>
    </dxf>
    <dxf>
      <font>
        <color theme="4" tint="0.39997558519241921"/>
      </font>
    </dxf>
    <dxf>
      <font>
        <color auto="1"/>
      </font>
    </dxf>
    <dxf>
      <font>
        <color auto="1"/>
      </font>
    </dxf>
    <dxf>
      <fill>
        <patternFill patternType="none">
          <bgColor auto="1"/>
        </patternFill>
      </fill>
    </dxf>
    <dxf>
      <fill>
        <patternFill patternType="none">
          <bgColor auto="1"/>
        </patternFill>
      </fill>
    </dxf>
    <dxf>
      <fill>
        <patternFill patternType="solid">
          <fgColor indexed="64"/>
          <bgColor theme="4" tint="0.39997558519241921"/>
        </patternFill>
      </fill>
    </dxf>
    <dxf>
      <fill>
        <patternFill patternType="solid">
          <fgColor indexed="64"/>
          <bgColor theme="4" tint="0.39997558519241921"/>
        </patternFill>
      </fill>
    </dxf>
    <dxf>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rgb="FFFFB700"/>
      </font>
    </dxf>
    <dxf>
      <font>
        <color rgb="FFFFB700"/>
      </font>
    </dxf>
    <dxf>
      <fill>
        <patternFill patternType="solid">
          <fgColor indexed="64"/>
          <bgColor rgb="FF11213F"/>
        </patternFill>
      </fill>
    </dxf>
    <dxf>
      <fill>
        <patternFill patternType="solid">
          <fgColor indexed="64"/>
          <bgColor rgb="FF11213F"/>
        </patternFill>
      </fill>
    </dxf>
    <dxf>
      <font>
        <color rgb="FFFFB700"/>
      </font>
    </dxf>
    <dxf>
      <font>
        <color rgb="FFFFB700"/>
      </font>
    </dxf>
    <dxf>
      <font>
        <color rgb="FFFFB700"/>
      </font>
    </dxf>
    <dxf>
      <font>
        <color rgb="FFFFB700"/>
      </font>
    </dxf>
    <dxf>
      <font>
        <color rgb="FFFFB700"/>
      </font>
    </dxf>
    <dxf>
      <font>
        <color rgb="FFFFB700"/>
      </font>
    </dxf>
    <dxf>
      <fill>
        <patternFill patternType="solid">
          <fgColor indexed="64"/>
          <bgColor rgb="FF11213F"/>
        </patternFill>
      </fill>
    </dxf>
    <dxf>
      <fill>
        <patternFill patternType="solid">
          <fgColor indexed="64"/>
          <bgColor rgb="FF11213F"/>
        </patternFill>
      </fill>
    </dxf>
    <dxf>
      <fill>
        <patternFill patternType="solid">
          <fgColor indexed="64"/>
          <bgColor rgb="FF11213F"/>
        </patternFill>
      </fill>
    </dxf>
    <dxf>
      <fill>
        <patternFill patternType="solid">
          <fgColor indexed="64"/>
          <bgColor rgb="FF11213F"/>
        </patternFill>
      </fill>
    </dxf>
    <dxf>
      <fill>
        <patternFill patternType="solid">
          <fgColor indexed="64"/>
          <bgColor rgb="FF11213F"/>
        </patternFill>
      </fill>
    </dxf>
    <dxf>
      <fill>
        <patternFill patternType="solid">
          <fgColor indexed="64"/>
          <bgColor rgb="FF11213F"/>
        </patternFill>
      </fill>
    </dxf>
    <dxf>
      <alignment horizontal="right"/>
    </dxf>
    <dxf>
      <alignment horizontal="right"/>
    </dxf>
    <dxf>
      <alignment horizontal="right"/>
    </dxf>
    <dxf>
      <alignment horizontal="right"/>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rgb="FF11213F"/>
        </patternFill>
      </fill>
    </dxf>
    <dxf>
      <fill>
        <patternFill>
          <bgColor rgb="FF11213F"/>
        </patternFill>
      </fill>
    </dxf>
    <dxf>
      <fill>
        <patternFill>
          <bgColor rgb="FF11213F"/>
        </patternFill>
      </fill>
    </dxf>
    <dxf>
      <fill>
        <patternFill>
          <bgColor rgb="FF11213F"/>
        </patternFill>
      </fill>
    </dxf>
    <dxf>
      <font>
        <color rgb="FFFFB700"/>
      </font>
    </dxf>
    <dxf>
      <font>
        <color rgb="FFFFB700"/>
      </font>
    </dxf>
    <dxf>
      <font>
        <color rgb="FFFFB700"/>
      </font>
    </dxf>
    <dxf>
      <font>
        <color rgb="FFFFB700"/>
      </font>
    </dxf>
    <dxf>
      <font>
        <color rgb="FFFFB700"/>
      </font>
    </dxf>
    <dxf>
      <font>
        <color rgb="FFFFB700"/>
      </font>
    </dxf>
    <dxf>
      <fill>
        <patternFill patternType="solid">
          <fgColor indexed="64"/>
          <bgColor rgb="FF11213F"/>
        </patternFill>
      </fill>
    </dxf>
    <dxf>
      <fill>
        <patternFill patternType="solid">
          <fgColor indexed="64"/>
          <bgColor rgb="FF11213F"/>
        </patternFill>
      </fill>
    </dxf>
    <dxf>
      <font>
        <color rgb="FFFFB700"/>
      </font>
    </dxf>
    <dxf>
      <font>
        <color rgb="FFFFB700"/>
      </font>
    </dxf>
    <dxf>
      <fill>
        <patternFill patternType="solid">
          <fgColor indexed="64"/>
          <bgColor rgb="FF11213F"/>
        </patternFill>
      </fill>
    </dxf>
    <dxf>
      <fill>
        <patternFill patternType="solid">
          <fgColor indexed="64"/>
          <bgColor rgb="FF11213F"/>
        </patternFill>
      </fill>
    </dxf>
    <dxf>
      <fill>
        <patternFill patternType="solid">
          <fgColor indexed="64"/>
          <bgColor rgb="FF11213F"/>
        </patternFill>
      </fill>
    </dxf>
    <dxf>
      <fill>
        <patternFill patternType="solid">
          <fgColor indexed="64"/>
          <bgColor rgb="FF11213F"/>
        </patternFill>
      </fill>
    </dxf>
    <dxf>
      <alignment horizontal="right"/>
    </dxf>
    <dxf>
      <font>
        <color theme="0"/>
      </font>
      <fill>
        <patternFill patternType="solid">
          <fgColor indexed="64"/>
          <bgColor theme="4" tint="0.39997558519241921"/>
        </patternFill>
      </fill>
      <alignment wrapText="1"/>
    </dxf>
    <dxf>
      <font>
        <color theme="0"/>
      </font>
      <fill>
        <patternFill patternType="solid">
          <fgColor indexed="64"/>
          <bgColor theme="4" tint="0.39997558519241921"/>
        </patternFill>
      </fill>
      <alignment wrapText="1"/>
    </dxf>
    <dxf>
      <font>
        <color theme="0"/>
      </font>
      <fill>
        <patternFill patternType="solid">
          <fgColor indexed="64"/>
          <bgColor theme="4" tint="0.39997558519241921"/>
        </patternFill>
      </fill>
    </dxf>
    <dxf>
      <font>
        <color auto="1"/>
      </font>
    </dxf>
    <dxf>
      <font>
        <color auto="1"/>
      </font>
    </dxf>
    <dxf>
      <alignment wrapText="1"/>
    </dxf>
    <dxf>
      <alignment wrapText="1"/>
    </dxf>
    <dxf>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numFmt numFmtId="14" formatCode="0.00%"/>
      <fill>
        <patternFill patternType="solid">
          <fgColor indexed="64"/>
          <bgColor theme="4" tint="0.39997558519241921"/>
        </patternFill>
      </fill>
    </dxf>
    <dxf>
      <font>
        <color theme="0"/>
      </font>
      <numFmt numFmtId="14" formatCode="0.00%"/>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rgb="FFFFB700"/>
      </font>
    </dxf>
    <dxf>
      <font>
        <color rgb="FFFFB700"/>
      </font>
    </dxf>
    <dxf>
      <fill>
        <patternFill patternType="solid">
          <fgColor indexed="64"/>
          <bgColor rgb="FF11213F"/>
        </patternFill>
      </fill>
    </dxf>
    <dxf>
      <fill>
        <patternFill patternType="solid">
          <fgColor indexed="64"/>
          <bgColor rgb="FF11213F"/>
        </patternFill>
      </fill>
    </dxf>
    <dxf>
      <font>
        <color rgb="FFFFB700"/>
      </font>
    </dxf>
    <dxf>
      <font>
        <color rgb="FFFFB700"/>
      </font>
    </dxf>
    <dxf>
      <font>
        <color rgb="FFFFB700"/>
      </font>
    </dxf>
    <dxf>
      <font>
        <color rgb="FFFFB700"/>
      </font>
    </dxf>
    <dxf>
      <font>
        <color rgb="FFFFB700"/>
      </font>
    </dxf>
    <dxf>
      <font>
        <color rgb="FFFFB700"/>
      </font>
    </dxf>
    <dxf>
      <fill>
        <patternFill patternType="solid">
          <fgColor indexed="64"/>
          <bgColor rgb="FF11213F"/>
        </patternFill>
      </fill>
    </dxf>
    <dxf>
      <fill>
        <patternFill patternType="solid">
          <fgColor indexed="64"/>
          <bgColor rgb="FF11213F"/>
        </patternFill>
      </fill>
    </dxf>
    <dxf>
      <fill>
        <patternFill patternType="solid">
          <fgColor indexed="64"/>
          <bgColor rgb="FF11213F"/>
        </patternFill>
      </fill>
    </dxf>
    <dxf>
      <fill>
        <patternFill patternType="solid">
          <fgColor indexed="64"/>
          <bgColor rgb="FF11213F"/>
        </patternFill>
      </fill>
    </dxf>
    <dxf>
      <fill>
        <patternFill patternType="solid">
          <fgColor indexed="64"/>
          <bgColor rgb="FF11213F"/>
        </patternFill>
      </fill>
    </dxf>
    <dxf>
      <fill>
        <patternFill patternType="solid">
          <fgColor indexed="64"/>
          <bgColor rgb="FF11213F"/>
        </patternFill>
      </fill>
    </dxf>
    <dxf>
      <alignment horizontal="right"/>
    </dxf>
    <dxf>
      <alignment horizontal="right"/>
    </dxf>
    <dxf>
      <fill>
        <patternFill patternType="solid">
          <fgColor indexed="64"/>
          <bgColor theme="4" tint="0.39997558519241921"/>
        </patternFill>
      </fill>
    </dxf>
    <dxf>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auto="1"/>
      </font>
    </dxf>
    <dxf>
      <font>
        <color auto="1"/>
      </font>
    </dxf>
    <dxf>
      <font>
        <color auto="1"/>
      </font>
    </dxf>
    <dxf>
      <font>
        <color auto="1"/>
      </font>
    </dxf>
    <dxf>
      <font>
        <color auto="1"/>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rgb="FFFFB700"/>
      </font>
    </dxf>
    <dxf>
      <font>
        <color rgb="FFFFB700"/>
      </font>
    </dxf>
    <dxf>
      <font>
        <color rgb="FFFFB700"/>
      </font>
    </dxf>
    <dxf>
      <font>
        <color rgb="FFFFB700"/>
      </font>
    </dxf>
    <dxf>
      <font>
        <color rgb="FFFFB700"/>
      </font>
    </dxf>
    <dxf>
      <fill>
        <patternFill>
          <bgColor rgb="FF11213F"/>
        </patternFill>
      </fill>
    </dxf>
    <dxf>
      <fill>
        <patternFill>
          <bgColor rgb="FF11213F"/>
        </patternFill>
      </fill>
    </dxf>
    <dxf>
      <fill>
        <patternFill>
          <bgColor rgb="FF11213F"/>
        </patternFill>
      </fill>
    </dxf>
    <dxf>
      <fill>
        <patternFill>
          <bgColor rgb="FF11213F"/>
        </patternFill>
      </fill>
    </dxf>
    <dxf>
      <fill>
        <patternFill>
          <bgColor rgb="FF11213F"/>
        </patternFill>
      </fill>
    </dxf>
    <dxf>
      <font>
        <color rgb="FFFFB700"/>
      </font>
    </dxf>
    <dxf>
      <font>
        <color rgb="FFFFB700"/>
      </font>
    </dxf>
    <dxf>
      <fill>
        <patternFill patternType="solid">
          <fgColor indexed="64"/>
          <bgColor rgb="FF11213F"/>
        </patternFill>
      </fill>
    </dxf>
    <dxf>
      <fill>
        <patternFill patternType="solid">
          <fgColor indexed="64"/>
          <bgColor rgb="FF11213F"/>
        </patternFill>
      </fill>
    </dxf>
    <dxf>
      <font>
        <color rgb="FFFFB700"/>
      </font>
    </dxf>
    <dxf>
      <font>
        <color rgb="FFFFB700"/>
      </font>
    </dxf>
    <dxf>
      <font>
        <color rgb="FFFFB700"/>
      </font>
    </dxf>
    <dxf>
      <font>
        <color rgb="FFFFB700"/>
      </font>
    </dxf>
    <dxf>
      <fill>
        <patternFill patternType="solid">
          <fgColor indexed="64"/>
          <bgColor rgb="FF11213F"/>
        </patternFill>
      </fill>
    </dxf>
    <dxf>
      <fill>
        <patternFill patternType="solid">
          <fgColor indexed="64"/>
          <bgColor rgb="FF11213F"/>
        </patternFill>
      </fill>
    </dxf>
    <dxf>
      <fill>
        <patternFill patternType="solid">
          <fgColor indexed="64"/>
          <bgColor rgb="FF11213F"/>
        </patternFill>
      </fill>
    </dxf>
    <dxf>
      <fill>
        <patternFill patternType="solid">
          <fgColor indexed="64"/>
          <bgColor rgb="FF11213F"/>
        </patternFill>
      </fill>
    </dxf>
    <dxf>
      <alignment horizontal="right"/>
    </dxf>
    <dxf>
      <alignment wrapText="1"/>
    </dxf>
    <dxf>
      <alignment wrapText="1"/>
    </dxf>
    <dxf>
      <alignment wrapText="1"/>
    </dxf>
    <dxf>
      <alignment wrapText="1"/>
    </dxf>
    <dxf>
      <font>
        <color theme="0"/>
      </font>
      <fill>
        <patternFill patternType="solid">
          <fgColor indexed="64"/>
          <bgColor theme="4" tint="0.39997558519241921"/>
        </patternFill>
      </fill>
    </dxf>
    <dxf>
      <fill>
        <patternFill patternType="none">
          <bgColor auto="1"/>
        </patternFill>
      </fill>
    </dxf>
    <dxf>
      <font>
        <color theme="0"/>
      </font>
      <fill>
        <patternFill patternType="solid">
          <fgColor indexed="64"/>
          <bgColor theme="4" tint="0.39997558519241921"/>
        </patternFill>
      </fill>
    </dxf>
    <dxf>
      <font>
        <color auto="1"/>
      </font>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4" tint="0.39997558519241921"/>
      </font>
    </dxf>
    <dxf>
      <fill>
        <patternFill patternType="solid">
          <bgColor theme="4" tint="0.39997558519241921"/>
        </patternFill>
      </fill>
    </dxf>
    <dxf>
      <fill>
        <patternFill patternType="none">
          <bgColor auto="1"/>
        </patternFill>
      </fill>
    </dxf>
    <dxf>
      <font>
        <color auto="1"/>
      </font>
    </dxf>
    <dxf>
      <font>
        <color auto="1"/>
      </font>
    </dxf>
    <dxf>
      <fill>
        <patternFill patternType="solid">
          <fgColor indexed="64"/>
          <bgColor theme="4" tint="0.39997558519241921"/>
        </patternFill>
      </fill>
    </dxf>
    <dxf>
      <fill>
        <patternFill patternType="solid">
          <fgColor indexed="64"/>
          <bgColor theme="4" tint="0.39997558519241921"/>
        </patternFill>
      </fill>
    </dxf>
    <dxf>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numFmt numFmtId="14" formatCode="0.00%"/>
      <fill>
        <patternFill patternType="solid">
          <fgColor indexed="64"/>
          <bgColor theme="4" tint="0.39997558519241921"/>
        </patternFill>
      </fill>
    </dxf>
    <dxf>
      <font>
        <color theme="0"/>
      </font>
      <numFmt numFmtId="14" formatCode="0.00%"/>
      <fill>
        <patternFill patternType="solid">
          <fgColor indexed="64"/>
          <bgColor theme="4" tint="0.39997558519241921"/>
        </patternFill>
      </fill>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rgb="FFFFB700"/>
      </font>
    </dxf>
    <dxf>
      <font>
        <color rgb="FFFFB700"/>
      </font>
    </dxf>
    <dxf>
      <font>
        <color rgb="FFFFB700"/>
      </font>
    </dxf>
    <dxf>
      <font>
        <color rgb="FFFFB700"/>
      </font>
    </dxf>
    <dxf>
      <font>
        <color rgb="FFFFB700"/>
      </font>
    </dxf>
    <dxf>
      <font>
        <color rgb="FFFFB700"/>
      </font>
    </dxf>
    <dxf>
      <fill>
        <patternFill>
          <bgColor rgb="FF11213F"/>
        </patternFill>
      </fill>
    </dxf>
    <dxf>
      <fill>
        <patternFill>
          <bgColor rgb="FF11213F"/>
        </patternFill>
      </fill>
    </dxf>
    <dxf>
      <fill>
        <patternFill>
          <bgColor rgb="FF11213F"/>
        </patternFill>
      </fill>
    </dxf>
    <dxf>
      <fill>
        <patternFill>
          <bgColor rgb="FF11213F"/>
        </patternFill>
      </fill>
    </dxf>
    <dxf>
      <fill>
        <patternFill>
          <bgColor rgb="FF11213F"/>
        </patternFill>
      </fill>
    </dxf>
    <dxf>
      <fill>
        <patternFill>
          <bgColor rgb="FF11213F"/>
        </patternFill>
      </fill>
    </dxf>
    <dxf>
      <font>
        <color rgb="FFFFB700"/>
      </font>
    </dxf>
    <dxf>
      <font>
        <color rgb="FFFFB700"/>
      </font>
    </dxf>
    <dxf>
      <fill>
        <patternFill patternType="solid">
          <fgColor indexed="64"/>
          <bgColor rgb="FF11213F"/>
        </patternFill>
      </fill>
    </dxf>
    <dxf>
      <fill>
        <patternFill patternType="solid">
          <fgColor indexed="64"/>
          <bgColor rgb="FF11213F"/>
        </patternFill>
      </fill>
    </dxf>
    <dxf>
      <font>
        <color rgb="FFFFB700"/>
      </font>
    </dxf>
    <dxf>
      <font>
        <color rgb="FFFFB700"/>
      </font>
    </dxf>
    <dxf>
      <font>
        <color rgb="FFFFB700"/>
      </font>
    </dxf>
    <dxf>
      <font>
        <color rgb="FFFFB700"/>
      </font>
    </dxf>
    <dxf>
      <fill>
        <patternFill patternType="solid">
          <fgColor indexed="64"/>
          <bgColor rgb="FF11213F"/>
        </patternFill>
      </fill>
    </dxf>
    <dxf>
      <fill>
        <patternFill patternType="solid">
          <fgColor indexed="64"/>
          <bgColor rgb="FF11213F"/>
        </patternFill>
      </fill>
    </dxf>
    <dxf>
      <fill>
        <patternFill patternType="solid">
          <fgColor indexed="64"/>
          <bgColor rgb="FF11213F"/>
        </patternFill>
      </fill>
    </dxf>
    <dxf>
      <fill>
        <patternFill patternType="solid">
          <fgColor indexed="64"/>
          <bgColor rgb="FF11213F"/>
        </patternFill>
      </fill>
    </dxf>
    <dxf>
      <alignment horizontal="right"/>
    </dxf>
    <dxf>
      <alignment wrapText="1"/>
    </dxf>
    <dxf>
      <alignment wrapText="1"/>
    </dxf>
    <dxf>
      <alignment wrapText="1"/>
    </dxf>
    <dxf>
      <alignment wrapText="1"/>
    </dxf>
    <dxf>
      <font>
        <color theme="4" tint="0.39997558519241921"/>
      </font>
    </dxf>
    <dxf>
      <fill>
        <patternFill patternType="solid">
          <bgColor theme="4" tint="0.39997558519241921"/>
        </patternFill>
      </fill>
    </dxf>
    <dxf>
      <fill>
        <patternFill patternType="solid">
          <fgColor indexed="64"/>
          <bgColor theme="4" tint="0.39997558519241921"/>
        </patternFill>
      </fill>
    </dxf>
    <dxf>
      <fill>
        <patternFill patternType="solid">
          <fgColor indexed="64"/>
          <bgColor theme="4" tint="0.39997558519241921"/>
        </patternFill>
      </fill>
    </dxf>
    <dxf>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auto="1"/>
      </font>
    </dxf>
    <dxf>
      <font>
        <color auto="1"/>
      </font>
    </dxf>
    <dxf>
      <font>
        <color auto="1"/>
      </font>
    </dxf>
    <dxf>
      <font>
        <color auto="1"/>
      </font>
    </dxf>
    <dxf>
      <font>
        <color auto="1"/>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rgb="FFFFB700"/>
      </font>
    </dxf>
    <dxf>
      <font>
        <color rgb="FFFFB700"/>
      </font>
    </dxf>
    <dxf>
      <fill>
        <patternFill patternType="solid">
          <fgColor indexed="64"/>
          <bgColor rgb="FF11213F"/>
        </patternFill>
      </fill>
    </dxf>
    <dxf>
      <fill>
        <patternFill patternType="solid">
          <fgColor indexed="64"/>
          <bgColor rgb="FF11213F"/>
        </patternFill>
      </fill>
    </dxf>
    <dxf>
      <font>
        <color rgb="FFFFB700"/>
      </font>
    </dxf>
    <dxf>
      <font>
        <color rgb="FFFFB700"/>
      </font>
    </dxf>
    <dxf>
      <fill>
        <patternFill patternType="solid">
          <fgColor indexed="64"/>
          <bgColor rgb="FF11213F"/>
        </patternFill>
      </fill>
    </dxf>
    <dxf>
      <fill>
        <patternFill patternType="solid">
          <fgColor indexed="64"/>
          <bgColor rgb="FF11213F"/>
        </patternFill>
      </fill>
    </dxf>
    <dxf>
      <alignment horizontal="right"/>
    </dxf>
    <dxf>
      <font>
        <sz val="10"/>
      </font>
    </dxf>
    <dxf>
      <fill>
        <patternFill patternType="solid">
          <bgColor theme="4" tint="0.39997558519241921"/>
        </patternFill>
      </fill>
    </dxf>
    <dxf>
      <font>
        <color theme="4" tint="0.39997558519241921"/>
      </font>
    </dxf>
    <dxf>
      <numFmt numFmtId="164" formatCode="#,##0.0000"/>
    </dxf>
    <dxf>
      <numFmt numFmtId="164" formatCode="#,##0.0000"/>
    </dxf>
    <dxf>
      <numFmt numFmtId="4" formatCode="#,##0.00"/>
    </dxf>
    <dxf>
      <numFmt numFmtId="4" formatCode="#,##0.00"/>
    </dxf>
    <dxf>
      <font>
        <color auto="1"/>
      </font>
    </dxf>
    <dxf>
      <font>
        <color auto="1"/>
      </font>
    </dxf>
    <dxf>
      <fill>
        <patternFill patternType="none">
          <bgColor auto="1"/>
        </patternFill>
      </fill>
    </dxf>
    <dxf>
      <fill>
        <patternFill patternType="none">
          <bgColor auto="1"/>
        </patternFill>
      </fill>
    </dxf>
    <dxf>
      <fill>
        <patternFill patternType="solid">
          <fgColor indexed="64"/>
          <bgColor theme="4" tint="0.39997558519241921"/>
        </patternFill>
      </fill>
    </dxf>
    <dxf>
      <fill>
        <patternFill patternType="solid">
          <fgColor indexed="64"/>
          <bgColor theme="4" tint="0.39997558519241921"/>
        </patternFill>
      </fill>
    </dxf>
    <dxf>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rgb="FFFFB700"/>
      </font>
    </dxf>
    <dxf>
      <font>
        <color rgb="FFFFB700"/>
      </font>
    </dxf>
    <dxf>
      <fill>
        <patternFill patternType="solid">
          <fgColor indexed="64"/>
          <bgColor rgb="FF11213F"/>
        </patternFill>
      </fill>
    </dxf>
    <dxf>
      <fill>
        <patternFill patternType="solid">
          <fgColor indexed="64"/>
          <bgColor rgb="FF11213F"/>
        </patternFill>
      </fill>
    </dxf>
    <dxf>
      <font>
        <color rgb="FFFFB700"/>
      </font>
    </dxf>
    <dxf>
      <font>
        <color rgb="FFFFB700"/>
      </font>
    </dxf>
    <dxf>
      <fill>
        <patternFill patternType="solid">
          <fgColor indexed="64"/>
          <bgColor rgb="FF11213F"/>
        </patternFill>
      </fill>
    </dxf>
    <dxf>
      <fill>
        <patternFill patternType="solid">
          <fgColor indexed="64"/>
          <bgColor rgb="FF11213F"/>
        </patternFill>
      </fill>
    </dxf>
    <dxf>
      <font>
        <color theme="4" tint="0.39997558519241921"/>
      </font>
    </dxf>
    <dxf>
      <numFmt numFmtId="164" formatCode="#,##0.0000"/>
    </dxf>
    <dxf>
      <numFmt numFmtId="164" formatCode="#,##0.0000"/>
    </dxf>
    <dxf>
      <numFmt numFmtId="4" formatCode="#,##0.00"/>
    </dxf>
    <dxf>
      <numFmt numFmtId="4" formatCode="#,##0.00"/>
    </dxf>
    <dxf>
      <font>
        <color theme="0"/>
      </font>
      <fill>
        <patternFill patternType="solid">
          <fgColor indexed="64"/>
          <bgColor theme="4" tint="0.39997558519241921"/>
        </patternFill>
      </fill>
    </dxf>
    <dxf>
      <font>
        <color auto="1"/>
      </font>
    </dxf>
    <dxf>
      <font>
        <color auto="1"/>
      </font>
    </dxf>
    <dxf>
      <alignment wrapText="1"/>
    </dxf>
    <dxf>
      <alignment wrapText="1"/>
    </dxf>
    <dxf>
      <alignment wrapText="1"/>
    </dxf>
    <dxf>
      <fill>
        <patternFill patternType="solid">
          <fgColor indexed="64"/>
          <bgColor theme="4" tint="0.39997558519241921"/>
        </patternFill>
      </fill>
    </dxf>
    <dxf>
      <fill>
        <patternFill patternType="solid">
          <fgColor indexed="64"/>
          <bgColor theme="4" tint="0.39997558519241921"/>
        </patternFill>
      </fill>
    </dxf>
    <dxf>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
      <font>
        <color theme="0"/>
      </font>
      <numFmt numFmtId="14" formatCode="0.00%"/>
      <fill>
        <patternFill patternType="solid">
          <fgColor indexed="64"/>
          <bgColor theme="4" tint="0.39997558519241921"/>
        </patternFill>
      </fill>
    </dxf>
    <dxf>
      <font>
        <color theme="0"/>
      </font>
      <numFmt numFmtId="14" formatCode="0.00%"/>
      <fill>
        <patternFill patternType="solid">
          <fgColor indexed="64"/>
          <bgColor theme="4" tint="0.39997558519241921"/>
        </patternFill>
      </fill>
    </dxf>
    <dxf>
      <font>
        <color theme="0"/>
      </font>
      <fill>
        <patternFill patternType="solid">
          <fgColor indexed="64"/>
          <bgColor theme="4" tint="0.39997558519241921"/>
        </patternFill>
      </fill>
    </dxf>
    <dxf>
      <font>
        <color theme="0"/>
      </font>
      <fill>
        <patternFill patternType="solid">
          <fgColor indexed="64"/>
          <bgColor theme="4" tint="0.39997558519241921"/>
        </patternFill>
      </fill>
    </dxf>
  </dxfs>
  <tableStyles count="0" defaultTableStyle="TableStyleMedium2" defaultPivotStyle="PivotStyleLight16"/>
  <colors>
    <mruColors>
      <color rgb="FFFFDC85"/>
      <color rgb="FF11213F"/>
      <color rgb="FFFFB7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3.xml"/><Relationship Id="rId13" Type="http://schemas.microsoft.com/office/2007/relationships/slicerCache" Target="slicerCaches/slicerCache8.xml"/><Relationship Id="rId18" Type="http://schemas.microsoft.com/office/2007/relationships/slicerCache" Target="slicerCaches/slicerCache13.xml"/><Relationship Id="rId26" Type="http://schemas.openxmlformats.org/officeDocument/2006/relationships/sharedStrings" Target="sharedStrings.xml"/><Relationship Id="rId3" Type="http://schemas.openxmlformats.org/officeDocument/2006/relationships/worksheet" Target="worksheets/sheet3.xml"/><Relationship Id="rId21" Type="http://schemas.microsoft.com/office/2007/relationships/slicerCache" Target="slicerCaches/slicerCache16.xml"/><Relationship Id="rId7" Type="http://schemas.microsoft.com/office/2007/relationships/slicerCache" Target="slicerCaches/slicerCache2.xml"/><Relationship Id="rId12" Type="http://schemas.microsoft.com/office/2007/relationships/slicerCache" Target="slicerCaches/slicerCache7.xml"/><Relationship Id="rId17" Type="http://schemas.microsoft.com/office/2007/relationships/slicerCache" Target="slicerCaches/slicerCache12.xml"/><Relationship Id="rId25" Type="http://schemas.openxmlformats.org/officeDocument/2006/relationships/styles" Target="styles.xml"/><Relationship Id="rId2" Type="http://schemas.openxmlformats.org/officeDocument/2006/relationships/worksheet" Target="worksheets/sheet2.xml"/><Relationship Id="rId16" Type="http://schemas.microsoft.com/office/2007/relationships/slicerCache" Target="slicerCaches/slicerCache11.xml"/><Relationship Id="rId20" Type="http://schemas.microsoft.com/office/2007/relationships/slicerCache" Target="slicerCaches/slicerCache15.xml"/><Relationship Id="rId29" Type="http://schemas.openxmlformats.org/officeDocument/2006/relationships/customXml" Target="../customXml/item1.xml"/><Relationship Id="rId1" Type="http://schemas.openxmlformats.org/officeDocument/2006/relationships/worksheet" Target="worksheets/sheet1.xml"/><Relationship Id="rId6" Type="http://schemas.microsoft.com/office/2007/relationships/slicerCache" Target="slicerCaches/slicerCache1.xml"/><Relationship Id="rId11" Type="http://schemas.microsoft.com/office/2007/relationships/slicerCache" Target="slicerCaches/slicerCache6.xml"/><Relationship Id="rId24" Type="http://schemas.openxmlformats.org/officeDocument/2006/relationships/theme" Target="theme/theme1.xml"/><Relationship Id="rId5" Type="http://schemas.openxmlformats.org/officeDocument/2006/relationships/pivotCacheDefinition" Target="pivotCache/pivotCacheDefinition1.xml"/><Relationship Id="rId15" Type="http://schemas.microsoft.com/office/2007/relationships/slicerCache" Target="slicerCaches/slicerCache10.xml"/><Relationship Id="rId23" Type="http://schemas.microsoft.com/office/2007/relationships/slicerCache" Target="slicerCaches/slicerCache18.xml"/><Relationship Id="rId28" Type="http://schemas.openxmlformats.org/officeDocument/2006/relationships/calcChain" Target="calcChain.xml"/><Relationship Id="rId10" Type="http://schemas.microsoft.com/office/2007/relationships/slicerCache" Target="slicerCaches/slicerCache5.xml"/><Relationship Id="rId19" Type="http://schemas.microsoft.com/office/2007/relationships/slicerCache" Target="slicerCaches/slicerCache14.xml"/><Relationship Id="rId31" Type="http://schemas.openxmlformats.org/officeDocument/2006/relationships/customXml" Target="../customXml/item3.xml"/><Relationship Id="rId4" Type="http://schemas.openxmlformats.org/officeDocument/2006/relationships/worksheet" Target="worksheets/sheet4.xml"/><Relationship Id="rId9" Type="http://schemas.microsoft.com/office/2007/relationships/slicerCache" Target="slicerCaches/slicerCache4.xml"/><Relationship Id="rId14" Type="http://schemas.microsoft.com/office/2007/relationships/slicerCache" Target="slicerCaches/slicerCache9.xml"/><Relationship Id="rId22" Type="http://schemas.microsoft.com/office/2007/relationships/slicerCache" Target="slicerCaches/slicerCache17.xml"/><Relationship Id="rId27" Type="http://schemas.openxmlformats.org/officeDocument/2006/relationships/sheetMetadata" Target="metadata.xml"/><Relationship Id="rId30"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47625</xdr:colOff>
      <xdr:row>0</xdr:row>
      <xdr:rowOff>114300</xdr:rowOff>
    </xdr:from>
    <xdr:to>
      <xdr:col>1</xdr:col>
      <xdr:colOff>800100</xdr:colOff>
      <xdr:row>1</xdr:row>
      <xdr:rowOff>28575</xdr:rowOff>
    </xdr:to>
    <xdr:pic>
      <xdr:nvPicPr>
        <xdr:cNvPr id="13" name="Picture 1">
          <a:extLst>
            <a:ext uri="{FF2B5EF4-FFF2-40B4-BE49-F238E27FC236}">
              <a16:creationId xmlns:a16="http://schemas.microsoft.com/office/drawing/2014/main" id="{E9FA3882-BDF8-4583-9387-3DD0039F81EC}"/>
            </a:ext>
            <a:ext uri="{147F2762-F138-4A5C-976F-8EAC2B608ADB}">
              <a16:predDERef xmlns:a16="http://schemas.microsoft.com/office/drawing/2014/main" pred="{D3656A10-3597-6445-9367-0A92C1D26772}"/>
            </a:ext>
          </a:extLst>
        </xdr:cNvPr>
        <xdr:cNvPicPr>
          <a:picLocks noChangeAspect="1"/>
        </xdr:cNvPicPr>
      </xdr:nvPicPr>
      <xdr:blipFill>
        <a:blip xmlns:r="http://schemas.openxmlformats.org/officeDocument/2006/relationships" r:embed="rId1"/>
        <a:stretch>
          <a:fillRect/>
        </a:stretch>
      </xdr:blipFill>
      <xdr:spPr>
        <a:xfrm>
          <a:off x="47625" y="114300"/>
          <a:ext cx="1143000" cy="1143000"/>
        </a:xfrm>
        <a:prstGeom prst="rect">
          <a:avLst/>
        </a:prstGeom>
      </xdr:spPr>
    </xdr:pic>
    <xdr:clientData/>
  </xdr:twoCellAnchor>
  <xdr:twoCellAnchor editAs="oneCell">
    <xdr:from>
      <xdr:col>1</xdr:col>
      <xdr:colOff>828675</xdr:colOff>
      <xdr:row>0</xdr:row>
      <xdr:rowOff>104775</xdr:rowOff>
    </xdr:from>
    <xdr:to>
      <xdr:col>1</xdr:col>
      <xdr:colOff>1981200</xdr:colOff>
      <xdr:row>1</xdr:row>
      <xdr:rowOff>28575</xdr:rowOff>
    </xdr:to>
    <xdr:pic>
      <xdr:nvPicPr>
        <xdr:cNvPr id="3" name="Picture 2">
          <a:extLst>
            <a:ext uri="{FF2B5EF4-FFF2-40B4-BE49-F238E27FC236}">
              <a16:creationId xmlns:a16="http://schemas.microsoft.com/office/drawing/2014/main" id="{F069DE08-B57E-420E-AC48-7A119BB07C32}"/>
            </a:ext>
            <a:ext uri="{147F2762-F138-4A5C-976F-8EAC2B608ADB}">
              <a16:predDERef xmlns:a16="http://schemas.microsoft.com/office/drawing/2014/main" pred="{E9FA3882-BDF8-4583-9387-3DD0039F81EC}"/>
            </a:ext>
          </a:extLst>
        </xdr:cNvPr>
        <xdr:cNvPicPr>
          <a:picLocks noChangeAspect="1"/>
        </xdr:cNvPicPr>
      </xdr:nvPicPr>
      <xdr:blipFill>
        <a:blip xmlns:r="http://schemas.openxmlformats.org/officeDocument/2006/relationships" r:embed="rId2"/>
        <a:stretch>
          <a:fillRect/>
        </a:stretch>
      </xdr:blipFill>
      <xdr:spPr>
        <a:xfrm>
          <a:off x="1219200" y="104775"/>
          <a:ext cx="1152525" cy="1152525"/>
        </a:xfrm>
        <a:prstGeom prst="rect">
          <a:avLst/>
        </a:prstGeom>
      </xdr:spPr>
    </xdr:pic>
    <xdr:clientData/>
  </xdr:twoCellAnchor>
  <xdr:twoCellAnchor editAs="oneCell">
    <xdr:from>
      <xdr:col>1</xdr:col>
      <xdr:colOff>2200275</xdr:colOff>
      <xdr:row>0</xdr:row>
      <xdr:rowOff>238125</xdr:rowOff>
    </xdr:from>
    <xdr:to>
      <xdr:col>1</xdr:col>
      <xdr:colOff>3048000</xdr:colOff>
      <xdr:row>0</xdr:row>
      <xdr:rowOff>1085850</xdr:rowOff>
    </xdr:to>
    <xdr:pic>
      <xdr:nvPicPr>
        <xdr:cNvPr id="4" name="Picture 3">
          <a:extLst>
            <a:ext uri="{FF2B5EF4-FFF2-40B4-BE49-F238E27FC236}">
              <a16:creationId xmlns:a16="http://schemas.microsoft.com/office/drawing/2014/main" id="{F1499340-2109-4230-ABDD-7CF3EF452DD6}"/>
            </a:ext>
            <a:ext uri="{147F2762-F138-4A5C-976F-8EAC2B608ADB}">
              <a16:predDERef xmlns:a16="http://schemas.microsoft.com/office/drawing/2014/main" pred="{F069DE08-B57E-420E-AC48-7A119BB07C32}"/>
            </a:ext>
          </a:extLst>
        </xdr:cNvPr>
        <xdr:cNvPicPr>
          <a:picLocks noChangeAspect="1"/>
        </xdr:cNvPicPr>
      </xdr:nvPicPr>
      <xdr:blipFill>
        <a:blip xmlns:r="http://schemas.openxmlformats.org/officeDocument/2006/relationships" r:embed="rId3"/>
        <a:stretch>
          <a:fillRect/>
        </a:stretch>
      </xdr:blipFill>
      <xdr:spPr>
        <a:xfrm>
          <a:off x="2590800" y="238125"/>
          <a:ext cx="847725" cy="847725"/>
        </a:xfrm>
        <a:prstGeom prst="rect">
          <a:avLst/>
        </a:prstGeom>
      </xdr:spPr>
    </xdr:pic>
    <xdr:clientData/>
  </xdr:twoCellAnchor>
  <xdr:twoCellAnchor editAs="oneCell">
    <xdr:from>
      <xdr:col>1</xdr:col>
      <xdr:colOff>2943225</xdr:colOff>
      <xdr:row>0</xdr:row>
      <xdr:rowOff>323850</xdr:rowOff>
    </xdr:from>
    <xdr:to>
      <xdr:col>1</xdr:col>
      <xdr:colOff>4895850</xdr:colOff>
      <xdr:row>0</xdr:row>
      <xdr:rowOff>1047750</xdr:rowOff>
    </xdr:to>
    <xdr:pic>
      <xdr:nvPicPr>
        <xdr:cNvPr id="14" name="Picture 8">
          <a:extLst>
            <a:ext uri="{FF2B5EF4-FFF2-40B4-BE49-F238E27FC236}">
              <a16:creationId xmlns:a16="http://schemas.microsoft.com/office/drawing/2014/main" id="{DD36FF0A-22F2-4931-AE46-9DF58296C15A}"/>
            </a:ext>
            <a:ext uri="{147F2762-F138-4A5C-976F-8EAC2B608ADB}">
              <a16:predDERef xmlns:a16="http://schemas.microsoft.com/office/drawing/2014/main" pred="{F1499340-2109-4230-ABDD-7CF3EF452DD6}"/>
            </a:ext>
          </a:extLst>
        </xdr:cNvPr>
        <xdr:cNvPicPr>
          <a:picLocks noChangeAspect="1"/>
        </xdr:cNvPicPr>
      </xdr:nvPicPr>
      <xdr:blipFill>
        <a:blip xmlns:r="http://schemas.openxmlformats.org/officeDocument/2006/relationships" r:embed="rId4"/>
        <a:stretch>
          <a:fillRect/>
        </a:stretch>
      </xdr:blipFill>
      <xdr:spPr>
        <a:xfrm>
          <a:off x="3333750" y="323850"/>
          <a:ext cx="1952625" cy="7239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323850</xdr:colOff>
      <xdr:row>0</xdr:row>
      <xdr:rowOff>1143000</xdr:rowOff>
    </xdr:to>
    <xdr:pic>
      <xdr:nvPicPr>
        <xdr:cNvPr id="2" name="Picture 1">
          <a:extLst>
            <a:ext uri="{FF2B5EF4-FFF2-40B4-BE49-F238E27FC236}">
              <a16:creationId xmlns:a16="http://schemas.microsoft.com/office/drawing/2014/main" id="{52418375-8674-489A-A49E-EDFA490E9F0D}"/>
            </a:ext>
            <a:ext uri="{147F2762-F138-4A5C-976F-8EAC2B608ADB}">
              <a16:predDERef xmlns:a16="http://schemas.microsoft.com/office/drawing/2014/main" pred="{D3656A10-3597-6445-9367-0A92C1D26772}"/>
            </a:ext>
          </a:extLst>
        </xdr:cNvPr>
        <xdr:cNvPicPr>
          <a:picLocks noChangeAspect="1"/>
        </xdr:cNvPicPr>
      </xdr:nvPicPr>
      <xdr:blipFill>
        <a:blip xmlns:r="http://schemas.openxmlformats.org/officeDocument/2006/relationships" r:embed="rId1"/>
        <a:stretch>
          <a:fillRect/>
        </a:stretch>
      </xdr:blipFill>
      <xdr:spPr>
        <a:xfrm>
          <a:off x="0" y="0"/>
          <a:ext cx="1143000" cy="1143000"/>
        </a:xfrm>
        <a:prstGeom prst="rect">
          <a:avLst/>
        </a:prstGeom>
      </xdr:spPr>
    </xdr:pic>
    <xdr:clientData/>
  </xdr:twoCellAnchor>
  <xdr:twoCellAnchor editAs="oneCell">
    <xdr:from>
      <xdr:col>1</xdr:col>
      <xdr:colOff>342900</xdr:colOff>
      <xdr:row>0</xdr:row>
      <xdr:rowOff>9525</xdr:rowOff>
    </xdr:from>
    <xdr:to>
      <xdr:col>2</xdr:col>
      <xdr:colOff>809625</xdr:colOff>
      <xdr:row>0</xdr:row>
      <xdr:rowOff>1162050</xdr:rowOff>
    </xdr:to>
    <xdr:pic>
      <xdr:nvPicPr>
        <xdr:cNvPr id="4" name="Picture 3">
          <a:extLst>
            <a:ext uri="{FF2B5EF4-FFF2-40B4-BE49-F238E27FC236}">
              <a16:creationId xmlns:a16="http://schemas.microsoft.com/office/drawing/2014/main" id="{AA597483-6184-4BF1-AF5D-D17F9B9E815E}"/>
            </a:ext>
            <a:ext uri="{147F2762-F138-4A5C-976F-8EAC2B608ADB}">
              <a16:predDERef xmlns:a16="http://schemas.microsoft.com/office/drawing/2014/main" pred="{52418375-8674-489A-A49E-EDFA490E9F0D}"/>
            </a:ext>
          </a:extLst>
        </xdr:cNvPr>
        <xdr:cNvPicPr>
          <a:picLocks noChangeAspect="1"/>
        </xdr:cNvPicPr>
      </xdr:nvPicPr>
      <xdr:blipFill>
        <a:blip xmlns:r="http://schemas.openxmlformats.org/officeDocument/2006/relationships" r:embed="rId2"/>
        <a:stretch>
          <a:fillRect/>
        </a:stretch>
      </xdr:blipFill>
      <xdr:spPr>
        <a:xfrm>
          <a:off x="1162050" y="9525"/>
          <a:ext cx="1152525" cy="1152525"/>
        </a:xfrm>
        <a:prstGeom prst="rect">
          <a:avLst/>
        </a:prstGeom>
      </xdr:spPr>
    </xdr:pic>
    <xdr:clientData/>
  </xdr:twoCellAnchor>
  <xdr:twoCellAnchor editAs="oneCell">
    <xdr:from>
      <xdr:col>2</xdr:col>
      <xdr:colOff>971550</xdr:colOff>
      <xdr:row>0</xdr:row>
      <xdr:rowOff>171450</xdr:rowOff>
    </xdr:from>
    <xdr:to>
      <xdr:col>2</xdr:col>
      <xdr:colOff>1819275</xdr:colOff>
      <xdr:row>0</xdr:row>
      <xdr:rowOff>1019175</xdr:rowOff>
    </xdr:to>
    <xdr:pic>
      <xdr:nvPicPr>
        <xdr:cNvPr id="5" name="Picture 4">
          <a:extLst>
            <a:ext uri="{FF2B5EF4-FFF2-40B4-BE49-F238E27FC236}">
              <a16:creationId xmlns:a16="http://schemas.microsoft.com/office/drawing/2014/main" id="{C231508D-E2F1-4C6A-ACC2-0A42FC56BEE4}"/>
            </a:ext>
            <a:ext uri="{147F2762-F138-4A5C-976F-8EAC2B608ADB}">
              <a16:predDERef xmlns:a16="http://schemas.microsoft.com/office/drawing/2014/main" pred="{AA597483-6184-4BF1-AF5D-D17F9B9E815E}"/>
            </a:ext>
          </a:extLst>
        </xdr:cNvPr>
        <xdr:cNvPicPr>
          <a:picLocks noChangeAspect="1"/>
        </xdr:cNvPicPr>
      </xdr:nvPicPr>
      <xdr:blipFill>
        <a:blip xmlns:r="http://schemas.openxmlformats.org/officeDocument/2006/relationships" r:embed="rId3"/>
        <a:stretch>
          <a:fillRect/>
        </a:stretch>
      </xdr:blipFill>
      <xdr:spPr>
        <a:xfrm>
          <a:off x="2476500" y="171450"/>
          <a:ext cx="847725" cy="847725"/>
        </a:xfrm>
        <a:prstGeom prst="rect">
          <a:avLst/>
        </a:prstGeom>
      </xdr:spPr>
    </xdr:pic>
    <xdr:clientData/>
  </xdr:twoCellAnchor>
  <xdr:twoCellAnchor editAs="oneCell">
    <xdr:from>
      <xdr:col>2</xdr:col>
      <xdr:colOff>1809750</xdr:colOff>
      <xdr:row>0</xdr:row>
      <xdr:rowOff>257175</xdr:rowOff>
    </xdr:from>
    <xdr:to>
      <xdr:col>4</xdr:col>
      <xdr:colOff>19050</xdr:colOff>
      <xdr:row>0</xdr:row>
      <xdr:rowOff>981075</xdr:rowOff>
    </xdr:to>
    <xdr:pic>
      <xdr:nvPicPr>
        <xdr:cNvPr id="11" name="Picture 8">
          <a:extLst>
            <a:ext uri="{FF2B5EF4-FFF2-40B4-BE49-F238E27FC236}">
              <a16:creationId xmlns:a16="http://schemas.microsoft.com/office/drawing/2014/main" id="{0C06DA40-FC4E-4301-95AF-02A0A583BEBE}"/>
            </a:ext>
            <a:ext uri="{147F2762-F138-4A5C-976F-8EAC2B608ADB}">
              <a16:predDERef xmlns:a16="http://schemas.microsoft.com/office/drawing/2014/main" pred="{C231508D-E2F1-4C6A-ACC2-0A42FC56BEE4}"/>
            </a:ext>
          </a:extLst>
        </xdr:cNvPr>
        <xdr:cNvPicPr>
          <a:picLocks noChangeAspect="1"/>
        </xdr:cNvPicPr>
      </xdr:nvPicPr>
      <xdr:blipFill>
        <a:blip xmlns:r="http://schemas.openxmlformats.org/officeDocument/2006/relationships" r:embed="rId4"/>
        <a:stretch>
          <a:fillRect/>
        </a:stretch>
      </xdr:blipFill>
      <xdr:spPr>
        <a:xfrm>
          <a:off x="3314700" y="257175"/>
          <a:ext cx="1952625" cy="7239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4763</xdr:colOff>
      <xdr:row>29</xdr:row>
      <xdr:rowOff>7483</xdr:rowOff>
    </xdr:from>
    <xdr:to>
      <xdr:col>5</xdr:col>
      <xdr:colOff>423335</xdr:colOff>
      <xdr:row>33</xdr:row>
      <xdr:rowOff>183014</xdr:rowOff>
    </xdr:to>
    <mc:AlternateContent xmlns:mc="http://schemas.openxmlformats.org/markup-compatibility/2006" xmlns:a14="http://schemas.microsoft.com/office/drawing/2010/main">
      <mc:Choice Requires="a14">
        <xdr:graphicFrame macro="">
          <xdr:nvGraphicFramePr>
            <xdr:cNvPr id="2" name="Woman-owned enterprise">
              <a:extLst>
                <a:ext uri="{FF2B5EF4-FFF2-40B4-BE49-F238E27FC236}">
                  <a16:creationId xmlns:a16="http://schemas.microsoft.com/office/drawing/2014/main" id="{A3498979-5186-D281-EA62-E3A63F0436CD}"/>
                </a:ext>
              </a:extLst>
            </xdr:cNvPr>
            <xdr:cNvGraphicFramePr/>
          </xdr:nvGraphicFramePr>
          <xdr:xfrm>
            <a:off x="0" y="0"/>
            <a:ext cx="0" cy="0"/>
          </xdr:xfrm>
          <a:graphic>
            <a:graphicData uri="http://schemas.microsoft.com/office/drawing/2010/slicer">
              <sle:slicer xmlns:sle="http://schemas.microsoft.com/office/drawing/2010/slicer" name="Woman-owned enterprise"/>
            </a:graphicData>
          </a:graphic>
        </xdr:graphicFrame>
      </mc:Choice>
      <mc:Fallback xmlns="">
        <xdr:sp macro="" textlink="">
          <xdr:nvSpPr>
            <xdr:cNvPr id="0" name=""/>
            <xdr:cNvSpPr>
              <a:spLocks noTextEdit="1"/>
            </xdr:cNvSpPr>
          </xdr:nvSpPr>
          <xdr:spPr>
            <a:xfrm>
              <a:off x="8080603" y="7069590"/>
              <a:ext cx="1826911" cy="910318"/>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4</xdr:col>
      <xdr:colOff>0</xdr:colOff>
      <xdr:row>98</xdr:row>
      <xdr:rowOff>180974</xdr:rowOff>
    </xdr:from>
    <xdr:to>
      <xdr:col>5</xdr:col>
      <xdr:colOff>423334</xdr:colOff>
      <xdr:row>104</xdr:row>
      <xdr:rowOff>19049</xdr:rowOff>
    </xdr:to>
    <mc:AlternateContent xmlns:mc="http://schemas.openxmlformats.org/markup-compatibility/2006" xmlns:a14="http://schemas.microsoft.com/office/drawing/2010/main">
      <mc:Choice Requires="a14">
        <xdr:graphicFrame macro="">
          <xdr:nvGraphicFramePr>
            <xdr:cNvPr id="3" name="Woman-owned enterprise 1">
              <a:extLst>
                <a:ext uri="{FF2B5EF4-FFF2-40B4-BE49-F238E27FC236}">
                  <a16:creationId xmlns:a16="http://schemas.microsoft.com/office/drawing/2014/main" id="{F72B0BF8-CC55-B660-DAE2-086076B53D38}"/>
                </a:ext>
              </a:extLst>
            </xdr:cNvPr>
            <xdr:cNvGraphicFramePr/>
          </xdr:nvGraphicFramePr>
          <xdr:xfrm>
            <a:off x="0" y="0"/>
            <a:ext cx="0" cy="0"/>
          </xdr:xfrm>
          <a:graphic>
            <a:graphicData uri="http://schemas.microsoft.com/office/drawing/2010/slicer">
              <sle:slicer xmlns:sle="http://schemas.microsoft.com/office/drawing/2010/slicer" name="Woman-owned enterprise 1"/>
            </a:graphicData>
          </a:graphic>
        </xdr:graphicFrame>
      </mc:Choice>
      <mc:Fallback xmlns="">
        <xdr:sp macro="" textlink="">
          <xdr:nvSpPr>
            <xdr:cNvPr id="0" name=""/>
            <xdr:cNvSpPr>
              <a:spLocks noTextEdit="1"/>
            </xdr:cNvSpPr>
          </xdr:nvSpPr>
          <xdr:spPr>
            <a:xfrm>
              <a:off x="8662988" y="9439274"/>
              <a:ext cx="1826684" cy="92392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4</xdr:col>
      <xdr:colOff>9525</xdr:colOff>
      <xdr:row>158</xdr:row>
      <xdr:rowOff>0</xdr:rowOff>
    </xdr:from>
    <xdr:to>
      <xdr:col>5</xdr:col>
      <xdr:colOff>432330</xdr:colOff>
      <xdr:row>163</xdr:row>
      <xdr:rowOff>4763</xdr:rowOff>
    </xdr:to>
    <mc:AlternateContent xmlns:mc="http://schemas.openxmlformats.org/markup-compatibility/2006" xmlns:a14="http://schemas.microsoft.com/office/drawing/2010/main">
      <mc:Choice Requires="a14">
        <xdr:graphicFrame macro="">
          <xdr:nvGraphicFramePr>
            <xdr:cNvPr id="4" name="Woman-owned enterprise 2">
              <a:extLst>
                <a:ext uri="{FF2B5EF4-FFF2-40B4-BE49-F238E27FC236}">
                  <a16:creationId xmlns:a16="http://schemas.microsoft.com/office/drawing/2014/main" id="{E385E0F2-D155-8B31-B9B3-4DBB0DF336D9}"/>
                </a:ext>
              </a:extLst>
            </xdr:cNvPr>
            <xdr:cNvGraphicFramePr/>
          </xdr:nvGraphicFramePr>
          <xdr:xfrm>
            <a:off x="0" y="0"/>
            <a:ext cx="0" cy="0"/>
          </xdr:xfrm>
          <a:graphic>
            <a:graphicData uri="http://schemas.microsoft.com/office/drawing/2010/slicer">
              <sle:slicer xmlns:sle="http://schemas.microsoft.com/office/drawing/2010/slicer" name="Woman-owned enterprise 2"/>
            </a:graphicData>
          </a:graphic>
        </xdr:graphicFrame>
      </mc:Choice>
      <mc:Fallback xmlns="">
        <xdr:sp macro="" textlink="">
          <xdr:nvSpPr>
            <xdr:cNvPr id="0" name=""/>
            <xdr:cNvSpPr>
              <a:spLocks noTextEdit="1"/>
            </xdr:cNvSpPr>
          </xdr:nvSpPr>
          <xdr:spPr>
            <a:xfrm>
              <a:off x="8672513" y="11068050"/>
              <a:ext cx="1826155" cy="909638"/>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4</xdr:col>
      <xdr:colOff>9525</xdr:colOff>
      <xdr:row>216</xdr:row>
      <xdr:rowOff>6879</xdr:rowOff>
    </xdr:from>
    <xdr:to>
      <xdr:col>5</xdr:col>
      <xdr:colOff>432330</xdr:colOff>
      <xdr:row>220</xdr:row>
      <xdr:rowOff>167746</xdr:rowOff>
    </xdr:to>
    <mc:AlternateContent xmlns:mc="http://schemas.openxmlformats.org/markup-compatibility/2006" xmlns:a14="http://schemas.microsoft.com/office/drawing/2010/main">
      <mc:Choice Requires="a14">
        <xdr:graphicFrame macro="">
          <xdr:nvGraphicFramePr>
            <xdr:cNvPr id="5" name="Woman-owned enterprise 3">
              <a:extLst>
                <a:ext uri="{FF2B5EF4-FFF2-40B4-BE49-F238E27FC236}">
                  <a16:creationId xmlns:a16="http://schemas.microsoft.com/office/drawing/2014/main" id="{CB67F576-87B5-061B-5663-F95EA7345B8A}"/>
                </a:ext>
              </a:extLst>
            </xdr:cNvPr>
            <xdr:cNvGraphicFramePr/>
          </xdr:nvGraphicFramePr>
          <xdr:xfrm>
            <a:off x="0" y="0"/>
            <a:ext cx="0" cy="0"/>
          </xdr:xfrm>
          <a:graphic>
            <a:graphicData uri="http://schemas.microsoft.com/office/drawing/2010/slicer">
              <sle:slicer xmlns:sle="http://schemas.microsoft.com/office/drawing/2010/slicer" name="Woman-owned enterprise 3"/>
            </a:graphicData>
          </a:graphic>
        </xdr:graphicFrame>
      </mc:Choice>
      <mc:Fallback xmlns="">
        <xdr:sp macro="" textlink="">
          <xdr:nvSpPr>
            <xdr:cNvPr id="0" name=""/>
            <xdr:cNvSpPr>
              <a:spLocks noTextEdit="1"/>
            </xdr:cNvSpPr>
          </xdr:nvSpPr>
          <xdr:spPr>
            <a:xfrm>
              <a:off x="8672513" y="12522729"/>
              <a:ext cx="1826155" cy="884767"/>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4</xdr:col>
      <xdr:colOff>1</xdr:colOff>
      <xdr:row>274</xdr:row>
      <xdr:rowOff>4762</xdr:rowOff>
    </xdr:from>
    <xdr:to>
      <xdr:col>5</xdr:col>
      <xdr:colOff>423335</xdr:colOff>
      <xdr:row>278</xdr:row>
      <xdr:rowOff>161927</xdr:rowOff>
    </xdr:to>
    <mc:AlternateContent xmlns:mc="http://schemas.openxmlformats.org/markup-compatibility/2006" xmlns:a14="http://schemas.microsoft.com/office/drawing/2010/main">
      <mc:Choice Requires="a14">
        <xdr:graphicFrame macro="">
          <xdr:nvGraphicFramePr>
            <xdr:cNvPr id="7" name="Woman-owned enterprise 5">
              <a:extLst>
                <a:ext uri="{FF2B5EF4-FFF2-40B4-BE49-F238E27FC236}">
                  <a16:creationId xmlns:a16="http://schemas.microsoft.com/office/drawing/2014/main" id="{3D0390FB-6631-2836-5911-71F57DB578AB}"/>
                </a:ext>
              </a:extLst>
            </xdr:cNvPr>
            <xdr:cNvGraphicFramePr/>
          </xdr:nvGraphicFramePr>
          <xdr:xfrm>
            <a:off x="0" y="0"/>
            <a:ext cx="0" cy="0"/>
          </xdr:xfrm>
          <a:graphic>
            <a:graphicData uri="http://schemas.microsoft.com/office/drawing/2010/slicer">
              <sle:slicer xmlns:sle="http://schemas.microsoft.com/office/drawing/2010/slicer" name="Woman-owned enterprise 5"/>
            </a:graphicData>
          </a:graphic>
        </xdr:graphicFrame>
      </mc:Choice>
      <mc:Fallback xmlns="">
        <xdr:sp macro="" textlink="">
          <xdr:nvSpPr>
            <xdr:cNvPr id="0" name=""/>
            <xdr:cNvSpPr>
              <a:spLocks noTextEdit="1"/>
            </xdr:cNvSpPr>
          </xdr:nvSpPr>
          <xdr:spPr>
            <a:xfrm>
              <a:off x="8662989" y="13968412"/>
              <a:ext cx="1826684" cy="881064"/>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4</xdr:col>
      <xdr:colOff>4763</xdr:colOff>
      <xdr:row>334</xdr:row>
      <xdr:rowOff>4763</xdr:rowOff>
    </xdr:from>
    <xdr:to>
      <xdr:col>5</xdr:col>
      <xdr:colOff>423335</xdr:colOff>
      <xdr:row>338</xdr:row>
      <xdr:rowOff>152401</xdr:rowOff>
    </xdr:to>
    <mc:AlternateContent xmlns:mc="http://schemas.openxmlformats.org/markup-compatibility/2006" xmlns:a14="http://schemas.microsoft.com/office/drawing/2010/main">
      <mc:Choice Requires="a14">
        <xdr:graphicFrame macro="">
          <xdr:nvGraphicFramePr>
            <xdr:cNvPr id="8" name="Woman-owned enterprise 4">
              <a:extLst>
                <a:ext uri="{FF2B5EF4-FFF2-40B4-BE49-F238E27FC236}">
                  <a16:creationId xmlns:a16="http://schemas.microsoft.com/office/drawing/2014/main" id="{86C44A4D-9914-EAEA-DD79-F2BEE5EC5449}"/>
                </a:ext>
              </a:extLst>
            </xdr:cNvPr>
            <xdr:cNvGraphicFramePr/>
          </xdr:nvGraphicFramePr>
          <xdr:xfrm>
            <a:off x="0" y="0"/>
            <a:ext cx="0" cy="0"/>
          </xdr:xfrm>
          <a:graphic>
            <a:graphicData uri="http://schemas.microsoft.com/office/drawing/2010/slicer">
              <sle:slicer xmlns:sle="http://schemas.microsoft.com/office/drawing/2010/slicer" name="Woman-owned enterprise 4"/>
            </a:graphicData>
          </a:graphic>
        </xdr:graphicFrame>
      </mc:Choice>
      <mc:Fallback xmlns="">
        <xdr:sp macro="" textlink="">
          <xdr:nvSpPr>
            <xdr:cNvPr id="0" name=""/>
            <xdr:cNvSpPr>
              <a:spLocks noTextEdit="1"/>
            </xdr:cNvSpPr>
          </xdr:nvSpPr>
          <xdr:spPr>
            <a:xfrm>
              <a:off x="8667751" y="15778163"/>
              <a:ext cx="1826684" cy="871538"/>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4</xdr:col>
      <xdr:colOff>9524</xdr:colOff>
      <xdr:row>410</xdr:row>
      <xdr:rowOff>428625</xdr:rowOff>
    </xdr:from>
    <xdr:to>
      <xdr:col>5</xdr:col>
      <xdr:colOff>423334</xdr:colOff>
      <xdr:row>416</xdr:row>
      <xdr:rowOff>33338</xdr:rowOff>
    </xdr:to>
    <mc:AlternateContent xmlns:mc="http://schemas.openxmlformats.org/markup-compatibility/2006" xmlns:a14="http://schemas.microsoft.com/office/drawing/2010/main">
      <mc:Choice Requires="a14">
        <xdr:graphicFrame macro="">
          <xdr:nvGraphicFramePr>
            <xdr:cNvPr id="9" name="Woman-owned enterprise 6">
              <a:extLst>
                <a:ext uri="{FF2B5EF4-FFF2-40B4-BE49-F238E27FC236}">
                  <a16:creationId xmlns:a16="http://schemas.microsoft.com/office/drawing/2014/main" id="{AD730CF1-BA79-61E6-330B-959193BA7F8F}"/>
                </a:ext>
              </a:extLst>
            </xdr:cNvPr>
            <xdr:cNvGraphicFramePr/>
          </xdr:nvGraphicFramePr>
          <xdr:xfrm>
            <a:off x="0" y="0"/>
            <a:ext cx="0" cy="0"/>
          </xdr:xfrm>
          <a:graphic>
            <a:graphicData uri="http://schemas.microsoft.com/office/drawing/2010/slicer">
              <sle:slicer xmlns:sle="http://schemas.microsoft.com/office/drawing/2010/slicer" name="Woman-owned enterprise 6"/>
            </a:graphicData>
          </a:graphic>
        </xdr:graphicFrame>
      </mc:Choice>
      <mc:Fallback xmlns="">
        <xdr:sp macro="" textlink="">
          <xdr:nvSpPr>
            <xdr:cNvPr id="0" name=""/>
            <xdr:cNvSpPr>
              <a:spLocks noTextEdit="1"/>
            </xdr:cNvSpPr>
          </xdr:nvSpPr>
          <xdr:spPr>
            <a:xfrm>
              <a:off x="8672512" y="20907375"/>
              <a:ext cx="1821922" cy="952501"/>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4</xdr:col>
      <xdr:colOff>4763</xdr:colOff>
      <xdr:row>468</xdr:row>
      <xdr:rowOff>14287</xdr:rowOff>
    </xdr:from>
    <xdr:to>
      <xdr:col>5</xdr:col>
      <xdr:colOff>423335</xdr:colOff>
      <xdr:row>473</xdr:row>
      <xdr:rowOff>23810</xdr:rowOff>
    </xdr:to>
    <mc:AlternateContent xmlns:mc="http://schemas.openxmlformats.org/markup-compatibility/2006" xmlns:a14="http://schemas.microsoft.com/office/drawing/2010/main">
      <mc:Choice Requires="a14">
        <xdr:graphicFrame macro="">
          <xdr:nvGraphicFramePr>
            <xdr:cNvPr id="10" name="Woman-owned enterprise 7">
              <a:extLst>
                <a:ext uri="{FF2B5EF4-FFF2-40B4-BE49-F238E27FC236}">
                  <a16:creationId xmlns:a16="http://schemas.microsoft.com/office/drawing/2014/main" id="{C5692160-4C3C-B213-EF81-FB235D0739D3}"/>
                </a:ext>
              </a:extLst>
            </xdr:cNvPr>
            <xdr:cNvGraphicFramePr/>
          </xdr:nvGraphicFramePr>
          <xdr:xfrm>
            <a:off x="0" y="0"/>
            <a:ext cx="0" cy="0"/>
          </xdr:xfrm>
          <a:graphic>
            <a:graphicData uri="http://schemas.microsoft.com/office/drawing/2010/slicer">
              <sle:slicer xmlns:sle="http://schemas.microsoft.com/office/drawing/2010/slicer" name="Woman-owned enterprise 7"/>
            </a:graphicData>
          </a:graphic>
        </xdr:graphicFrame>
      </mc:Choice>
      <mc:Fallback xmlns="">
        <xdr:sp macro="" textlink="">
          <xdr:nvSpPr>
            <xdr:cNvPr id="0" name=""/>
            <xdr:cNvSpPr>
              <a:spLocks noTextEdit="1"/>
            </xdr:cNvSpPr>
          </xdr:nvSpPr>
          <xdr:spPr>
            <a:xfrm>
              <a:off x="8667751" y="22202775"/>
              <a:ext cx="1826684" cy="91439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oneCellAnchor>
    <xdr:from>
      <xdr:col>19</xdr:col>
      <xdr:colOff>547686</xdr:colOff>
      <xdr:row>526</xdr:row>
      <xdr:rowOff>1800225</xdr:rowOff>
    </xdr:from>
    <xdr:ext cx="1890714" cy="952500"/>
    <mc:AlternateContent xmlns:mc="http://schemas.openxmlformats.org/markup-compatibility/2006" xmlns:a14="http://schemas.microsoft.com/office/drawing/2010/main">
      <mc:Choice Requires="a14">
        <xdr:graphicFrame macro="">
          <xdr:nvGraphicFramePr>
            <xdr:cNvPr id="18" name="Industry">
              <a:extLst>
                <a:ext uri="{FF2B5EF4-FFF2-40B4-BE49-F238E27FC236}">
                  <a16:creationId xmlns:a16="http://schemas.microsoft.com/office/drawing/2014/main" id="{AC9ABC0E-ACAB-AF9C-7C59-E84693ECDC89}"/>
                </a:ext>
              </a:extLst>
            </xdr:cNvPr>
            <xdr:cNvGraphicFramePr/>
          </xdr:nvGraphicFramePr>
          <xdr:xfrm>
            <a:off x="0" y="0"/>
            <a:ext cx="0" cy="0"/>
          </xdr:xfrm>
          <a:graphic>
            <a:graphicData uri="http://schemas.microsoft.com/office/drawing/2010/slicer">
              <sle:slicer xmlns:sle="http://schemas.microsoft.com/office/drawing/2010/slicer" name="Industry"/>
            </a:graphicData>
          </a:graphic>
        </xdr:graphicFrame>
      </mc:Choice>
      <mc:Fallback xmlns="">
        <xdr:sp macro="" textlink="">
          <xdr:nvSpPr>
            <xdr:cNvPr id="0" name=""/>
            <xdr:cNvSpPr>
              <a:spLocks noTextEdit="1"/>
            </xdr:cNvSpPr>
          </xdr:nvSpPr>
          <xdr:spPr>
            <a:xfrm>
              <a:off x="31784924" y="24441150"/>
              <a:ext cx="1890714" cy="9525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oneCellAnchor>
  <xdr:twoCellAnchor editAs="oneCell">
    <xdr:from>
      <xdr:col>6</xdr:col>
      <xdr:colOff>14285</xdr:colOff>
      <xdr:row>586</xdr:row>
      <xdr:rowOff>176212</xdr:rowOff>
    </xdr:from>
    <xdr:to>
      <xdr:col>7</xdr:col>
      <xdr:colOff>221188</xdr:colOff>
      <xdr:row>592</xdr:row>
      <xdr:rowOff>28576</xdr:rowOff>
    </xdr:to>
    <mc:AlternateContent xmlns:mc="http://schemas.openxmlformats.org/markup-compatibility/2006" xmlns:a14="http://schemas.microsoft.com/office/drawing/2010/main">
      <mc:Choice Requires="a14">
        <xdr:graphicFrame macro="">
          <xdr:nvGraphicFramePr>
            <xdr:cNvPr id="19" name="Size range (No of employees)">
              <a:extLst>
                <a:ext uri="{FF2B5EF4-FFF2-40B4-BE49-F238E27FC236}">
                  <a16:creationId xmlns:a16="http://schemas.microsoft.com/office/drawing/2014/main" id="{24D7464F-D5A8-A533-EC93-C198AD99AA38}"/>
                </a:ext>
              </a:extLst>
            </xdr:cNvPr>
            <xdr:cNvGraphicFramePr/>
          </xdr:nvGraphicFramePr>
          <xdr:xfrm>
            <a:off x="0" y="0"/>
            <a:ext cx="0" cy="0"/>
          </xdr:xfrm>
          <a:graphic>
            <a:graphicData uri="http://schemas.microsoft.com/office/drawing/2010/slicer">
              <sle:slicer xmlns:sle="http://schemas.microsoft.com/office/drawing/2010/slicer" name="Size range (No of employees)"/>
            </a:graphicData>
          </a:graphic>
        </xdr:graphicFrame>
      </mc:Choice>
      <mc:Fallback xmlns="">
        <xdr:sp macro="" textlink="">
          <xdr:nvSpPr>
            <xdr:cNvPr id="0" name=""/>
            <xdr:cNvSpPr>
              <a:spLocks noTextEdit="1"/>
            </xdr:cNvSpPr>
          </xdr:nvSpPr>
          <xdr:spPr>
            <a:xfrm>
              <a:off x="11687173" y="25884187"/>
              <a:ext cx="1845203" cy="938213"/>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6</xdr:col>
      <xdr:colOff>14287</xdr:colOff>
      <xdr:row>647</xdr:row>
      <xdr:rowOff>14287</xdr:rowOff>
    </xdr:from>
    <xdr:to>
      <xdr:col>7</xdr:col>
      <xdr:colOff>197377</xdr:colOff>
      <xdr:row>651</xdr:row>
      <xdr:rowOff>142875</xdr:rowOff>
    </xdr:to>
    <mc:AlternateContent xmlns:mc="http://schemas.openxmlformats.org/markup-compatibility/2006" xmlns:a14="http://schemas.microsoft.com/office/drawing/2010/main">
      <mc:Choice Requires="a14">
        <xdr:graphicFrame macro="">
          <xdr:nvGraphicFramePr>
            <xdr:cNvPr id="20" name="Size range (incomes)">
              <a:extLst>
                <a:ext uri="{FF2B5EF4-FFF2-40B4-BE49-F238E27FC236}">
                  <a16:creationId xmlns:a16="http://schemas.microsoft.com/office/drawing/2014/main" id="{21E83C94-FA1D-B9A4-4958-B71B3A23D3DF}"/>
                </a:ext>
              </a:extLst>
            </xdr:cNvPr>
            <xdr:cNvGraphicFramePr/>
          </xdr:nvGraphicFramePr>
          <xdr:xfrm>
            <a:off x="0" y="0"/>
            <a:ext cx="0" cy="0"/>
          </xdr:xfrm>
          <a:graphic>
            <a:graphicData uri="http://schemas.microsoft.com/office/drawing/2010/slicer">
              <sle:slicer xmlns:sle="http://schemas.microsoft.com/office/drawing/2010/slicer" name="Size range (incomes)"/>
            </a:graphicData>
          </a:graphic>
        </xdr:graphicFrame>
      </mc:Choice>
      <mc:Fallback xmlns="">
        <xdr:sp macro="" textlink="">
          <xdr:nvSpPr>
            <xdr:cNvPr id="0" name=""/>
            <xdr:cNvSpPr>
              <a:spLocks noTextEdit="1"/>
            </xdr:cNvSpPr>
          </xdr:nvSpPr>
          <xdr:spPr>
            <a:xfrm>
              <a:off x="11687175" y="27712987"/>
              <a:ext cx="1821390" cy="852487"/>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8</xdr:col>
      <xdr:colOff>14287</xdr:colOff>
      <xdr:row>707</xdr:row>
      <xdr:rowOff>14287</xdr:rowOff>
    </xdr:from>
    <xdr:to>
      <xdr:col>9</xdr:col>
      <xdr:colOff>336022</xdr:colOff>
      <xdr:row>711</xdr:row>
      <xdr:rowOff>123826</xdr:rowOff>
    </xdr:to>
    <mc:AlternateContent xmlns:mc="http://schemas.openxmlformats.org/markup-compatibility/2006" xmlns:a14="http://schemas.microsoft.com/office/drawing/2010/main">
      <mc:Choice Requires="a14">
        <xdr:graphicFrame macro="">
          <xdr:nvGraphicFramePr>
            <xdr:cNvPr id="21" name="Entity lifespan">
              <a:extLst>
                <a:ext uri="{FF2B5EF4-FFF2-40B4-BE49-F238E27FC236}">
                  <a16:creationId xmlns:a16="http://schemas.microsoft.com/office/drawing/2014/main" id="{A87BA90F-7CF2-57D4-F491-A5E6F5E9CDD2}"/>
                </a:ext>
              </a:extLst>
            </xdr:cNvPr>
            <xdr:cNvGraphicFramePr/>
          </xdr:nvGraphicFramePr>
          <xdr:xfrm>
            <a:off x="0" y="0"/>
            <a:ext cx="0" cy="0"/>
          </xdr:xfrm>
          <a:graphic>
            <a:graphicData uri="http://schemas.microsoft.com/office/drawing/2010/slicer">
              <sle:slicer xmlns:sle="http://schemas.microsoft.com/office/drawing/2010/slicer" name="Entity lifespan"/>
            </a:graphicData>
          </a:graphic>
        </xdr:graphicFrame>
      </mc:Choice>
      <mc:Fallback xmlns="">
        <xdr:sp macro="" textlink="">
          <xdr:nvSpPr>
            <xdr:cNvPr id="0" name=""/>
            <xdr:cNvSpPr>
              <a:spLocks noTextEdit="1"/>
            </xdr:cNvSpPr>
          </xdr:nvSpPr>
          <xdr:spPr>
            <a:xfrm>
              <a:off x="14697075" y="29522737"/>
              <a:ext cx="1826685" cy="83343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25</xdr:col>
      <xdr:colOff>14288</xdr:colOff>
      <xdr:row>767</xdr:row>
      <xdr:rowOff>0</xdr:rowOff>
    </xdr:from>
    <xdr:to>
      <xdr:col>27</xdr:col>
      <xdr:colOff>357188</xdr:colOff>
      <xdr:row>771</xdr:row>
      <xdr:rowOff>123824</xdr:rowOff>
    </xdr:to>
    <mc:AlternateContent xmlns:mc="http://schemas.openxmlformats.org/markup-compatibility/2006" xmlns:a14="http://schemas.microsoft.com/office/drawing/2010/main">
      <mc:Choice Requires="a14">
        <xdr:graphicFrame macro="">
          <xdr:nvGraphicFramePr>
            <xdr:cNvPr id="22" name="Region">
              <a:extLst>
                <a:ext uri="{FF2B5EF4-FFF2-40B4-BE49-F238E27FC236}">
                  <a16:creationId xmlns:a16="http://schemas.microsoft.com/office/drawing/2014/main" id="{3B7879CD-F666-89B4-B151-284DAE3B72E9}"/>
                </a:ext>
              </a:extLst>
            </xdr:cNvPr>
            <xdr:cNvGraphicFramePr/>
          </xdr:nvGraphicFramePr>
          <xdr:xfrm>
            <a:off x="0" y="0"/>
            <a:ext cx="0" cy="0"/>
          </xdr:xfrm>
          <a:graphic>
            <a:graphicData uri="http://schemas.microsoft.com/office/drawing/2010/slicer">
              <sle:slicer xmlns:sle="http://schemas.microsoft.com/office/drawing/2010/slicer" name="Region"/>
            </a:graphicData>
          </a:graphic>
        </xdr:graphicFrame>
      </mc:Choice>
      <mc:Fallback xmlns="">
        <xdr:sp macro="" textlink="">
          <xdr:nvSpPr>
            <xdr:cNvPr id="0" name=""/>
            <xdr:cNvSpPr>
              <a:spLocks noTextEdit="1"/>
            </xdr:cNvSpPr>
          </xdr:nvSpPr>
          <xdr:spPr>
            <a:xfrm>
              <a:off x="40281226" y="31318200"/>
              <a:ext cx="1819275" cy="847724"/>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0</xdr:colOff>
      <xdr:row>0</xdr:row>
      <xdr:rowOff>0</xdr:rowOff>
    </xdr:from>
    <xdr:to>
      <xdr:col>0</xdr:col>
      <xdr:colOff>1143000</xdr:colOff>
      <xdr:row>1</xdr:row>
      <xdr:rowOff>104775</xdr:rowOff>
    </xdr:to>
    <xdr:pic>
      <xdr:nvPicPr>
        <xdr:cNvPr id="6" name="Picture 5">
          <a:extLst>
            <a:ext uri="{FF2B5EF4-FFF2-40B4-BE49-F238E27FC236}">
              <a16:creationId xmlns:a16="http://schemas.microsoft.com/office/drawing/2014/main" id="{FD5D6C5B-BCBC-4B92-B215-5148D7354138}"/>
            </a:ext>
            <a:ext uri="{147F2762-F138-4A5C-976F-8EAC2B608ADB}">
              <a16:predDERef xmlns:a16="http://schemas.microsoft.com/office/drawing/2014/main" pred="{3B7879CD-F666-89B4-B151-284DAE3B72E9}"/>
            </a:ext>
          </a:extLst>
        </xdr:cNvPr>
        <xdr:cNvPicPr>
          <a:picLocks noChangeAspect="1"/>
        </xdr:cNvPicPr>
      </xdr:nvPicPr>
      <xdr:blipFill>
        <a:blip xmlns:r="http://schemas.openxmlformats.org/officeDocument/2006/relationships" r:embed="rId1"/>
        <a:stretch>
          <a:fillRect/>
        </a:stretch>
      </xdr:blipFill>
      <xdr:spPr>
        <a:xfrm>
          <a:off x="0" y="0"/>
          <a:ext cx="1143000" cy="1143000"/>
        </a:xfrm>
        <a:prstGeom prst="rect">
          <a:avLst/>
        </a:prstGeom>
      </xdr:spPr>
    </xdr:pic>
    <xdr:clientData/>
  </xdr:twoCellAnchor>
  <xdr:twoCellAnchor editAs="oneCell">
    <xdr:from>
      <xdr:col>0</xdr:col>
      <xdr:colOff>1209675</xdr:colOff>
      <xdr:row>0</xdr:row>
      <xdr:rowOff>0</xdr:rowOff>
    </xdr:from>
    <xdr:to>
      <xdr:col>0</xdr:col>
      <xdr:colOff>2362200</xdr:colOff>
      <xdr:row>1</xdr:row>
      <xdr:rowOff>114300</xdr:rowOff>
    </xdr:to>
    <xdr:pic>
      <xdr:nvPicPr>
        <xdr:cNvPr id="11" name="Picture 10">
          <a:extLst>
            <a:ext uri="{FF2B5EF4-FFF2-40B4-BE49-F238E27FC236}">
              <a16:creationId xmlns:a16="http://schemas.microsoft.com/office/drawing/2014/main" id="{88F58723-2614-4C5D-ACFD-81F6A1BF4881}"/>
            </a:ext>
            <a:ext uri="{147F2762-F138-4A5C-976F-8EAC2B608ADB}">
              <a16:predDERef xmlns:a16="http://schemas.microsoft.com/office/drawing/2014/main" pred="{FD5D6C5B-BCBC-4B92-B215-5148D7354138}"/>
            </a:ext>
          </a:extLst>
        </xdr:cNvPr>
        <xdr:cNvPicPr>
          <a:picLocks noChangeAspect="1"/>
        </xdr:cNvPicPr>
      </xdr:nvPicPr>
      <xdr:blipFill>
        <a:blip xmlns:r="http://schemas.openxmlformats.org/officeDocument/2006/relationships" r:embed="rId2"/>
        <a:stretch>
          <a:fillRect/>
        </a:stretch>
      </xdr:blipFill>
      <xdr:spPr>
        <a:xfrm>
          <a:off x="1209675" y="0"/>
          <a:ext cx="1152525" cy="1152525"/>
        </a:xfrm>
        <a:prstGeom prst="rect">
          <a:avLst/>
        </a:prstGeom>
      </xdr:spPr>
    </xdr:pic>
    <xdr:clientData/>
  </xdr:twoCellAnchor>
  <xdr:twoCellAnchor editAs="oneCell">
    <xdr:from>
      <xdr:col>0</xdr:col>
      <xdr:colOff>2486025</xdr:colOff>
      <xdr:row>0</xdr:row>
      <xdr:rowOff>152400</xdr:rowOff>
    </xdr:from>
    <xdr:to>
      <xdr:col>0</xdr:col>
      <xdr:colOff>3333750</xdr:colOff>
      <xdr:row>0</xdr:row>
      <xdr:rowOff>1000125</xdr:rowOff>
    </xdr:to>
    <xdr:pic>
      <xdr:nvPicPr>
        <xdr:cNvPr id="12" name="Picture 11">
          <a:extLst>
            <a:ext uri="{FF2B5EF4-FFF2-40B4-BE49-F238E27FC236}">
              <a16:creationId xmlns:a16="http://schemas.microsoft.com/office/drawing/2014/main" id="{8A8ACB73-B406-4930-B867-26E31941A1A8}"/>
            </a:ext>
            <a:ext uri="{147F2762-F138-4A5C-976F-8EAC2B608ADB}">
              <a16:predDERef xmlns:a16="http://schemas.microsoft.com/office/drawing/2014/main" pred="{88F58723-2614-4C5D-ACFD-81F6A1BF4881}"/>
            </a:ext>
          </a:extLst>
        </xdr:cNvPr>
        <xdr:cNvPicPr>
          <a:picLocks noChangeAspect="1"/>
        </xdr:cNvPicPr>
      </xdr:nvPicPr>
      <xdr:blipFill>
        <a:blip xmlns:r="http://schemas.openxmlformats.org/officeDocument/2006/relationships" r:embed="rId3"/>
        <a:stretch>
          <a:fillRect/>
        </a:stretch>
      </xdr:blipFill>
      <xdr:spPr>
        <a:xfrm>
          <a:off x="2486025" y="152400"/>
          <a:ext cx="847725" cy="847725"/>
        </a:xfrm>
        <a:prstGeom prst="rect">
          <a:avLst/>
        </a:prstGeom>
      </xdr:spPr>
    </xdr:pic>
    <xdr:clientData/>
  </xdr:twoCellAnchor>
  <xdr:twoCellAnchor editAs="oneCell">
    <xdr:from>
      <xdr:col>4</xdr:col>
      <xdr:colOff>60551</xdr:colOff>
      <xdr:row>826</xdr:row>
      <xdr:rowOff>439511</xdr:rowOff>
    </xdr:from>
    <xdr:to>
      <xdr:col>5</xdr:col>
      <xdr:colOff>503464</xdr:colOff>
      <xdr:row>832</xdr:row>
      <xdr:rowOff>61233</xdr:rowOff>
    </xdr:to>
    <mc:AlternateContent xmlns:mc="http://schemas.openxmlformats.org/markup-compatibility/2006" xmlns:a14="http://schemas.microsoft.com/office/drawing/2010/main">
      <mc:Choice Requires="a14">
        <xdr:graphicFrame macro="">
          <xdr:nvGraphicFramePr>
            <xdr:cNvPr id="23" name="Borrowing status">
              <a:extLst>
                <a:ext uri="{FF2B5EF4-FFF2-40B4-BE49-F238E27FC236}">
                  <a16:creationId xmlns:a16="http://schemas.microsoft.com/office/drawing/2014/main" id="{BC3A05DB-A93A-B3B7-45C3-AF5054983814}"/>
                </a:ext>
              </a:extLst>
            </xdr:cNvPr>
            <xdr:cNvGraphicFramePr/>
          </xdr:nvGraphicFramePr>
          <xdr:xfrm>
            <a:off x="0" y="0"/>
            <a:ext cx="0" cy="0"/>
          </xdr:xfrm>
          <a:graphic>
            <a:graphicData uri="http://schemas.microsoft.com/office/drawing/2010/slicer">
              <sle:slicer xmlns:sle="http://schemas.microsoft.com/office/drawing/2010/slicer" name="Borrowing status"/>
            </a:graphicData>
          </a:graphic>
        </xdr:graphicFrame>
      </mc:Choice>
      <mc:Fallback xmlns="">
        <xdr:sp macro="" textlink="">
          <xdr:nvSpPr>
            <xdr:cNvPr id="0" name=""/>
            <xdr:cNvSpPr>
              <a:spLocks noTextEdit="1"/>
            </xdr:cNvSpPr>
          </xdr:nvSpPr>
          <xdr:spPr>
            <a:xfrm>
              <a:off x="8136391" y="35375851"/>
              <a:ext cx="1851252" cy="98243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4</xdr:col>
      <xdr:colOff>6122</xdr:colOff>
      <xdr:row>910</xdr:row>
      <xdr:rowOff>183015</xdr:rowOff>
    </xdr:from>
    <xdr:to>
      <xdr:col>5</xdr:col>
      <xdr:colOff>426583</xdr:colOff>
      <xdr:row>916</xdr:row>
      <xdr:rowOff>149679</xdr:rowOff>
    </xdr:to>
    <mc:AlternateContent xmlns:mc="http://schemas.openxmlformats.org/markup-compatibility/2006" xmlns:a14="http://schemas.microsoft.com/office/drawing/2010/main">
      <mc:Choice Requires="a14">
        <xdr:graphicFrame macro="">
          <xdr:nvGraphicFramePr>
            <xdr:cNvPr id="25" name="Borrowing status 1">
              <a:extLst>
                <a:ext uri="{FF2B5EF4-FFF2-40B4-BE49-F238E27FC236}">
                  <a16:creationId xmlns:a16="http://schemas.microsoft.com/office/drawing/2014/main" id="{9D0B89E9-A470-21BF-AD49-4EC7911F78D6}"/>
                </a:ext>
              </a:extLst>
            </xdr:cNvPr>
            <xdr:cNvGraphicFramePr/>
          </xdr:nvGraphicFramePr>
          <xdr:xfrm>
            <a:off x="0" y="0"/>
            <a:ext cx="0" cy="0"/>
          </xdr:xfrm>
          <a:graphic>
            <a:graphicData uri="http://schemas.microsoft.com/office/drawing/2010/slicer">
              <sle:slicer xmlns:sle="http://schemas.microsoft.com/office/drawing/2010/slicer" name="Borrowing status 1"/>
            </a:graphicData>
          </a:graphic>
        </xdr:graphicFrame>
      </mc:Choice>
      <mc:Fallback xmlns="">
        <xdr:sp macro="" textlink="">
          <xdr:nvSpPr>
            <xdr:cNvPr id="0" name=""/>
            <xdr:cNvSpPr>
              <a:spLocks noTextEdit="1"/>
            </xdr:cNvSpPr>
          </xdr:nvSpPr>
          <xdr:spPr>
            <a:xfrm>
              <a:off x="8081962" y="42154248"/>
              <a:ext cx="1828800" cy="1068841"/>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4</xdr:col>
      <xdr:colOff>12926</xdr:colOff>
      <xdr:row>977</xdr:row>
      <xdr:rowOff>6124</xdr:rowOff>
    </xdr:from>
    <xdr:to>
      <xdr:col>5</xdr:col>
      <xdr:colOff>433387</xdr:colOff>
      <xdr:row>983</xdr:row>
      <xdr:rowOff>6805</xdr:rowOff>
    </xdr:to>
    <mc:AlternateContent xmlns:mc="http://schemas.openxmlformats.org/markup-compatibility/2006" xmlns:a14="http://schemas.microsoft.com/office/drawing/2010/main">
      <mc:Choice Requires="a14">
        <xdr:graphicFrame macro="">
          <xdr:nvGraphicFramePr>
            <xdr:cNvPr id="26" name="Borrowing status 2">
              <a:extLst>
                <a:ext uri="{FF2B5EF4-FFF2-40B4-BE49-F238E27FC236}">
                  <a16:creationId xmlns:a16="http://schemas.microsoft.com/office/drawing/2014/main" id="{72856D1B-562E-C920-C430-2DFD8D1A3542}"/>
                </a:ext>
              </a:extLst>
            </xdr:cNvPr>
            <xdr:cNvGraphicFramePr/>
          </xdr:nvGraphicFramePr>
          <xdr:xfrm>
            <a:off x="0" y="0"/>
            <a:ext cx="0" cy="0"/>
          </xdr:xfrm>
          <a:graphic>
            <a:graphicData uri="http://schemas.microsoft.com/office/drawing/2010/slicer">
              <sle:slicer xmlns:sle="http://schemas.microsoft.com/office/drawing/2010/slicer" name="Borrowing status 2"/>
            </a:graphicData>
          </a:graphic>
        </xdr:graphicFrame>
      </mc:Choice>
      <mc:Fallback xmlns="">
        <xdr:sp macro="" textlink="">
          <xdr:nvSpPr>
            <xdr:cNvPr id="0" name=""/>
            <xdr:cNvSpPr>
              <a:spLocks noTextEdit="1"/>
            </xdr:cNvSpPr>
          </xdr:nvSpPr>
          <xdr:spPr>
            <a:xfrm>
              <a:off x="8088766" y="45100195"/>
              <a:ext cx="1828800" cy="110286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3</xdr:col>
      <xdr:colOff>1564139</xdr:colOff>
      <xdr:row>1041</xdr:row>
      <xdr:rowOff>183016</xdr:rowOff>
    </xdr:from>
    <xdr:to>
      <xdr:col>5</xdr:col>
      <xdr:colOff>419779</xdr:colOff>
      <xdr:row>1047</xdr:row>
      <xdr:rowOff>178933</xdr:rowOff>
    </xdr:to>
    <mc:AlternateContent xmlns:mc="http://schemas.openxmlformats.org/markup-compatibility/2006" xmlns:a14="http://schemas.microsoft.com/office/drawing/2010/main">
      <mc:Choice Requires="a14">
        <xdr:graphicFrame macro="">
          <xdr:nvGraphicFramePr>
            <xdr:cNvPr id="27" name="Borrowing status 3">
              <a:extLst>
                <a:ext uri="{FF2B5EF4-FFF2-40B4-BE49-F238E27FC236}">
                  <a16:creationId xmlns:a16="http://schemas.microsoft.com/office/drawing/2014/main" id="{F154B617-0E6E-EC01-3A65-9590807BDEF6}"/>
                </a:ext>
              </a:extLst>
            </xdr:cNvPr>
            <xdr:cNvGraphicFramePr/>
          </xdr:nvGraphicFramePr>
          <xdr:xfrm>
            <a:off x="0" y="0"/>
            <a:ext cx="0" cy="0"/>
          </xdr:xfrm>
          <a:graphic>
            <a:graphicData uri="http://schemas.microsoft.com/office/drawing/2010/slicer">
              <sle:slicer xmlns:sle="http://schemas.microsoft.com/office/drawing/2010/slicer" name="Borrowing status 3"/>
            </a:graphicData>
          </a:graphic>
        </xdr:graphicFrame>
      </mc:Choice>
      <mc:Fallback xmlns="">
        <xdr:sp macro="" textlink="">
          <xdr:nvSpPr>
            <xdr:cNvPr id="0" name=""/>
            <xdr:cNvSpPr>
              <a:spLocks noTextEdit="1"/>
            </xdr:cNvSpPr>
          </xdr:nvSpPr>
          <xdr:spPr>
            <a:xfrm>
              <a:off x="8075158" y="47848837"/>
              <a:ext cx="1828800" cy="109809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4</xdr:col>
      <xdr:colOff>26533</xdr:colOff>
      <xdr:row>1112</xdr:row>
      <xdr:rowOff>8844</xdr:rowOff>
    </xdr:from>
    <xdr:to>
      <xdr:col>5</xdr:col>
      <xdr:colOff>446994</xdr:colOff>
      <xdr:row>1118</xdr:row>
      <xdr:rowOff>40821</xdr:rowOff>
    </xdr:to>
    <mc:AlternateContent xmlns:mc="http://schemas.openxmlformats.org/markup-compatibility/2006" xmlns:a14="http://schemas.microsoft.com/office/drawing/2010/main">
      <mc:Choice Requires="a14">
        <xdr:graphicFrame macro="">
          <xdr:nvGraphicFramePr>
            <xdr:cNvPr id="28" name="Borrowing status 4">
              <a:extLst>
                <a:ext uri="{FF2B5EF4-FFF2-40B4-BE49-F238E27FC236}">
                  <a16:creationId xmlns:a16="http://schemas.microsoft.com/office/drawing/2014/main" id="{89982E67-1100-B649-1FE9-CA6866389A4B}"/>
                </a:ext>
              </a:extLst>
            </xdr:cNvPr>
            <xdr:cNvGraphicFramePr/>
          </xdr:nvGraphicFramePr>
          <xdr:xfrm>
            <a:off x="0" y="0"/>
            <a:ext cx="0" cy="0"/>
          </xdr:xfrm>
          <a:graphic>
            <a:graphicData uri="http://schemas.microsoft.com/office/drawing/2010/slicer">
              <sle:slicer xmlns:sle="http://schemas.microsoft.com/office/drawing/2010/slicer" name="Borrowing status 4"/>
            </a:graphicData>
          </a:graphic>
        </xdr:graphicFrame>
      </mc:Choice>
      <mc:Fallback xmlns="">
        <xdr:sp macro="" textlink="">
          <xdr:nvSpPr>
            <xdr:cNvPr id="0" name=""/>
            <xdr:cNvSpPr>
              <a:spLocks noTextEdit="1"/>
            </xdr:cNvSpPr>
          </xdr:nvSpPr>
          <xdr:spPr>
            <a:xfrm>
              <a:off x="8102373" y="51532291"/>
              <a:ext cx="1828800" cy="113415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3267075</xdr:colOff>
      <xdr:row>0</xdr:row>
      <xdr:rowOff>257175</xdr:rowOff>
    </xdr:from>
    <xdr:to>
      <xdr:col>2</xdr:col>
      <xdr:colOff>495300</xdr:colOff>
      <xdr:row>0</xdr:row>
      <xdr:rowOff>981075</xdr:rowOff>
    </xdr:to>
    <xdr:pic>
      <xdr:nvPicPr>
        <xdr:cNvPr id="29" name="Picture 15">
          <a:extLst>
            <a:ext uri="{FF2B5EF4-FFF2-40B4-BE49-F238E27FC236}">
              <a16:creationId xmlns:a16="http://schemas.microsoft.com/office/drawing/2014/main" id="{7623EFD5-6255-4CEA-A529-278659F5C341}"/>
            </a:ext>
            <a:ext uri="{147F2762-F138-4A5C-976F-8EAC2B608ADB}">
              <a16:predDERef xmlns:a16="http://schemas.microsoft.com/office/drawing/2014/main" pred="{89982E67-1100-B649-1FE9-CA6866389A4B}"/>
            </a:ext>
          </a:extLst>
        </xdr:cNvPr>
        <xdr:cNvPicPr>
          <a:picLocks noChangeAspect="1"/>
        </xdr:cNvPicPr>
      </xdr:nvPicPr>
      <xdr:blipFill>
        <a:blip xmlns:r="http://schemas.openxmlformats.org/officeDocument/2006/relationships" r:embed="rId4"/>
        <a:stretch>
          <a:fillRect/>
        </a:stretch>
      </xdr:blipFill>
      <xdr:spPr>
        <a:xfrm>
          <a:off x="3267075" y="257175"/>
          <a:ext cx="1952625" cy="7239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1143000</xdr:colOff>
      <xdr:row>1</xdr:row>
      <xdr:rowOff>66675</xdr:rowOff>
    </xdr:to>
    <xdr:pic>
      <xdr:nvPicPr>
        <xdr:cNvPr id="2" name="Picture 1">
          <a:extLst>
            <a:ext uri="{FF2B5EF4-FFF2-40B4-BE49-F238E27FC236}">
              <a16:creationId xmlns:a16="http://schemas.microsoft.com/office/drawing/2014/main" id="{F764AB09-74AB-459E-9604-1B2A55305E2A}"/>
            </a:ext>
            <a:ext uri="{147F2762-F138-4A5C-976F-8EAC2B608ADB}">
              <a16:predDERef xmlns:a16="http://schemas.microsoft.com/office/drawing/2014/main" pred="{3B7879CD-F666-89B4-B151-284DAE3B72E9}"/>
            </a:ext>
          </a:extLst>
        </xdr:cNvPr>
        <xdr:cNvPicPr>
          <a:picLocks noChangeAspect="1"/>
        </xdr:cNvPicPr>
      </xdr:nvPicPr>
      <xdr:blipFill>
        <a:blip xmlns:r="http://schemas.openxmlformats.org/officeDocument/2006/relationships" r:embed="rId1"/>
        <a:stretch>
          <a:fillRect/>
        </a:stretch>
      </xdr:blipFill>
      <xdr:spPr>
        <a:xfrm>
          <a:off x="0" y="0"/>
          <a:ext cx="1143000" cy="1143000"/>
        </a:xfrm>
        <a:prstGeom prst="rect">
          <a:avLst/>
        </a:prstGeom>
      </xdr:spPr>
    </xdr:pic>
    <xdr:clientData/>
  </xdr:twoCellAnchor>
  <xdr:twoCellAnchor editAs="oneCell">
    <xdr:from>
      <xdr:col>0</xdr:col>
      <xdr:colOff>1238250</xdr:colOff>
      <xdr:row>0</xdr:row>
      <xdr:rowOff>0</xdr:rowOff>
    </xdr:from>
    <xdr:to>
      <xdr:col>1</xdr:col>
      <xdr:colOff>714375</xdr:colOff>
      <xdr:row>1</xdr:row>
      <xdr:rowOff>76200</xdr:rowOff>
    </xdr:to>
    <xdr:pic>
      <xdr:nvPicPr>
        <xdr:cNvPr id="4" name="Picture 3">
          <a:extLst>
            <a:ext uri="{FF2B5EF4-FFF2-40B4-BE49-F238E27FC236}">
              <a16:creationId xmlns:a16="http://schemas.microsoft.com/office/drawing/2014/main" id="{2019CAF6-BAAC-43F5-A964-FC6557B185B7}"/>
            </a:ext>
            <a:ext uri="{147F2762-F138-4A5C-976F-8EAC2B608ADB}">
              <a16:predDERef xmlns:a16="http://schemas.microsoft.com/office/drawing/2014/main" pred="{F764AB09-74AB-459E-9604-1B2A55305E2A}"/>
            </a:ext>
          </a:extLst>
        </xdr:cNvPr>
        <xdr:cNvPicPr>
          <a:picLocks noChangeAspect="1"/>
        </xdr:cNvPicPr>
      </xdr:nvPicPr>
      <xdr:blipFill>
        <a:blip xmlns:r="http://schemas.openxmlformats.org/officeDocument/2006/relationships" r:embed="rId2"/>
        <a:stretch>
          <a:fillRect/>
        </a:stretch>
      </xdr:blipFill>
      <xdr:spPr>
        <a:xfrm>
          <a:off x="1238250" y="0"/>
          <a:ext cx="1152525" cy="1152525"/>
        </a:xfrm>
        <a:prstGeom prst="rect">
          <a:avLst/>
        </a:prstGeom>
      </xdr:spPr>
    </xdr:pic>
    <xdr:clientData/>
  </xdr:twoCellAnchor>
  <xdr:twoCellAnchor editAs="oneCell">
    <xdr:from>
      <xdr:col>1</xdr:col>
      <xdr:colOff>876300</xdr:colOff>
      <xdr:row>0</xdr:row>
      <xdr:rowOff>161925</xdr:rowOff>
    </xdr:from>
    <xdr:to>
      <xdr:col>2</xdr:col>
      <xdr:colOff>47625</xdr:colOff>
      <xdr:row>0</xdr:row>
      <xdr:rowOff>1009650</xdr:rowOff>
    </xdr:to>
    <xdr:pic>
      <xdr:nvPicPr>
        <xdr:cNvPr id="5" name="Picture 4">
          <a:extLst>
            <a:ext uri="{FF2B5EF4-FFF2-40B4-BE49-F238E27FC236}">
              <a16:creationId xmlns:a16="http://schemas.microsoft.com/office/drawing/2014/main" id="{FC4828AB-CC7A-450A-BA83-17450BA932AC}"/>
            </a:ext>
            <a:ext uri="{147F2762-F138-4A5C-976F-8EAC2B608ADB}">
              <a16:predDERef xmlns:a16="http://schemas.microsoft.com/office/drawing/2014/main" pred="{2019CAF6-BAAC-43F5-A964-FC6557B185B7}"/>
            </a:ext>
          </a:extLst>
        </xdr:cNvPr>
        <xdr:cNvPicPr>
          <a:picLocks noChangeAspect="1"/>
        </xdr:cNvPicPr>
      </xdr:nvPicPr>
      <xdr:blipFill>
        <a:blip xmlns:r="http://schemas.openxmlformats.org/officeDocument/2006/relationships" r:embed="rId3"/>
        <a:stretch>
          <a:fillRect/>
        </a:stretch>
      </xdr:blipFill>
      <xdr:spPr>
        <a:xfrm>
          <a:off x="2552700" y="161925"/>
          <a:ext cx="847725" cy="847725"/>
        </a:xfrm>
        <a:prstGeom prst="rect">
          <a:avLst/>
        </a:prstGeom>
      </xdr:spPr>
    </xdr:pic>
    <xdr:clientData/>
  </xdr:twoCellAnchor>
  <xdr:twoCellAnchor editAs="oneCell">
    <xdr:from>
      <xdr:col>1</xdr:col>
      <xdr:colOff>1628775</xdr:colOff>
      <xdr:row>0</xdr:row>
      <xdr:rowOff>257175</xdr:rowOff>
    </xdr:from>
    <xdr:to>
      <xdr:col>3</xdr:col>
      <xdr:colOff>228600</xdr:colOff>
      <xdr:row>0</xdr:row>
      <xdr:rowOff>981075</xdr:rowOff>
    </xdr:to>
    <xdr:pic>
      <xdr:nvPicPr>
        <xdr:cNvPr id="11" name="Picture 8">
          <a:extLst>
            <a:ext uri="{FF2B5EF4-FFF2-40B4-BE49-F238E27FC236}">
              <a16:creationId xmlns:a16="http://schemas.microsoft.com/office/drawing/2014/main" id="{98D823D5-2D3D-4ED7-8980-F3FDCA604972}"/>
            </a:ext>
            <a:ext uri="{147F2762-F138-4A5C-976F-8EAC2B608ADB}">
              <a16:predDERef xmlns:a16="http://schemas.microsoft.com/office/drawing/2014/main" pred="{FC4828AB-CC7A-450A-BA83-17450BA932AC}"/>
            </a:ext>
          </a:extLst>
        </xdr:cNvPr>
        <xdr:cNvPicPr>
          <a:picLocks noChangeAspect="1"/>
        </xdr:cNvPicPr>
      </xdr:nvPicPr>
      <xdr:blipFill>
        <a:blip xmlns:r="http://schemas.openxmlformats.org/officeDocument/2006/relationships" r:embed="rId4"/>
        <a:stretch>
          <a:fillRect/>
        </a:stretch>
      </xdr:blipFill>
      <xdr:spPr>
        <a:xfrm>
          <a:off x="3305175" y="257175"/>
          <a:ext cx="1952625" cy="723900"/>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ovan Ognjanovic" refreshedDate="45866.881005902775" createdVersion="8" refreshedVersion="8" minRefreshableVersion="3" recordCount="501" xr:uid="{631D753F-A604-49C7-B1EA-2AF3E32F9051}">
  <cacheSource type="worksheet">
    <worksheetSource ref="A3:CI1048576" sheet="Input Data Here"/>
  </cacheSource>
  <cacheFields count="87">
    <cacheField name="CompanyID" numFmtId="0">
      <sharedItems containsString="0" containsBlank="1" containsNumber="1" containsInteger="1" minValue="11111" maxValue="11610"/>
    </cacheField>
    <cacheField name="Region" numFmtId="0">
      <sharedItems containsBlank="1" count="46">
        <s v="Region 1"/>
        <s v="Region 9"/>
        <s v="Region 5"/>
        <s v="Region 4"/>
        <s v="Region 7"/>
        <s v="Region 8"/>
        <s v="Region 11"/>
        <s v="Region 6"/>
        <s v="Region 15"/>
        <s v="Region 2"/>
        <s v="Region 3"/>
        <s v="Region 10"/>
        <s v="Region 13"/>
        <s v="Region 20"/>
        <s v="Region 18"/>
        <s v="Region 14"/>
        <s v="Region 12"/>
        <s v="Region 23"/>
        <s v="Region 19"/>
        <s v="Region 17"/>
        <s v="Region 21"/>
        <s v="Region 16"/>
        <m/>
        <s v="Skopje" u="1"/>
        <s v="Debar" u="1"/>
        <s v="Strumica" u="1"/>
        <s v="Kumanovo" u="1"/>
        <s v="Shtip" u="1"/>
        <s v="Veles" u="1"/>
        <s v="Gostivar" u="1"/>
        <s v="Tetovo" u="1"/>
        <s v="Prilep" u="1"/>
        <s v="Bitola" u="1"/>
        <s v="Ohrid" u="1"/>
        <s v="Bogdanci" u="1"/>
        <s v="Gevgelija" u="1"/>
        <s v="Radovish" u="1"/>
        <s v="Struga" u="1"/>
        <s v="Negotino" u="1"/>
        <s v="Probishtip" u="1"/>
        <s v="Kichevo" u="1"/>
        <s v="Valandovo" u="1"/>
        <s v="Sveti Nikole" u="1"/>
        <s v="Kochani" u="1"/>
        <s v="Pehchevo" u="1"/>
        <s v="Kavadarci" u="1"/>
      </sharedItems>
    </cacheField>
    <cacheField name="Share of women owners" numFmtId="9">
      <sharedItems containsString="0" containsBlank="1" containsNumber="1" minValue="0" maxValue="1"/>
    </cacheField>
    <cacheField name="Women in key executive roles" numFmtId="0">
      <sharedItems containsBlank="1"/>
    </cacheField>
    <cacheField name="Has a board of directors" numFmtId="0">
      <sharedItems containsBlank="1"/>
    </cacheField>
    <cacheField name="% of women on board of directors" numFmtId="9">
      <sharedItems containsString="0" containsBlank="1" containsNumber="1" minValue="0.15" maxValue="0.75"/>
    </cacheField>
    <cacheField name="Woman-owned enterprise" numFmtId="9">
      <sharedItems containsBlank="1" count="3">
        <s v="Yes"/>
        <s v="No"/>
        <m/>
      </sharedItems>
    </cacheField>
    <cacheField name="Size range (No of employees)" numFmtId="0">
      <sharedItems containsBlank="1" count="6">
        <s v="n/a"/>
        <s v=" &lt;=50"/>
        <s v=" &lt;= 10"/>
        <s v=" &gt;250 "/>
        <s v=" &lt;=250"/>
        <m/>
      </sharedItems>
    </cacheField>
    <cacheField name="Size range (incomes)" numFmtId="0">
      <sharedItems containsBlank="1" count="5">
        <s v="n/a"/>
        <s v=" &gt;2 mil EUR"/>
        <s v=" &lt;=500k EUR"/>
        <s v=" &lt;=2 mil EUR"/>
        <m/>
      </sharedItems>
    </cacheField>
    <cacheField name="Entity founding" numFmtId="14">
      <sharedItems containsNonDate="0" containsDate="1" containsString="0" containsBlank="1" minDate="1999-01-01T00:00:00" maxDate="2025-01-02T00:00:00"/>
    </cacheField>
    <cacheField name="Age of business" numFmtId="0">
      <sharedItems containsString="0" containsBlank="1" containsNumber="1" containsInteger="1" minValue="0" maxValue="26"/>
    </cacheField>
    <cacheField name="Entity lifespan" numFmtId="0">
      <sharedItems containsBlank="1" count="7">
        <s v="&lt;12 months"/>
        <s v="1-3 years"/>
        <s v="3-5 years"/>
        <s v="5-10 years"/>
        <s v="10-20 years"/>
        <s v="&gt;20 years"/>
        <m/>
      </sharedItems>
    </cacheField>
    <cacheField name="Client since" numFmtId="14">
      <sharedItems containsNonDate="0" containsDate="1" containsString="0" containsBlank="1" minDate="1999-01-01T00:00:00" maxDate="2025-01-02T00:00:00"/>
    </cacheField>
    <cacheField name="Duration of client relationship" numFmtId="0">
      <sharedItems containsString="0" containsBlank="1" containsNumber="1" containsInteger="1" minValue="0" maxValue="26"/>
    </cacheField>
    <cacheField name="Category of duration of client relationship" numFmtId="0">
      <sharedItems containsBlank="1"/>
    </cacheField>
    <cacheField name="Key person date of birth" numFmtId="0">
      <sharedItems containsNonDate="0" containsDate="1" containsString="0" containsBlank="1" minDate="1965-01-01T00:00:00" maxDate="2000-01-02T00:00:00"/>
    </cacheField>
    <cacheField name="Key person age" numFmtId="0">
      <sharedItems containsString="0" containsBlank="1" containsNumber="1" containsInteger="1" minValue="25" maxValue="60"/>
    </cacheField>
    <cacheField name="Key person age group" numFmtId="0">
      <sharedItems containsBlank="1" count="5">
        <s v="25-34"/>
        <s v="35-44"/>
        <s v="45-54"/>
        <s v="55-64"/>
        <m/>
      </sharedItems>
    </cacheField>
    <cacheField name="Industry" numFmtId="0">
      <sharedItems containsBlank="1" count="19">
        <s v="Wholesale and retail trade; repair of motor vehicles and motorcycles"/>
        <s v="Manufacturing"/>
        <s v="Administrative and support service activities"/>
        <s v="Professional, scientific and technical activities"/>
        <s v="Construction"/>
        <s v="Accommodation and food service activities"/>
        <s v="Human health and social work activities"/>
        <s v="Transportation and storage"/>
        <s v="Agriculture, forestry and fishing"/>
        <s v="Other service activities"/>
        <s v="Mining and quarrying"/>
        <s v="Information and communication"/>
        <s v="Real estate activities"/>
        <s v="Arts, entertainment and recreation"/>
        <s v="Electricity, gas, steam and air conditioning supply"/>
        <s v="Financial and insurance activities"/>
        <s v="Water supply; sewerage, waste management and remediation activities"/>
        <s v="Education"/>
        <m/>
      </sharedItems>
    </cacheField>
    <cacheField name="Loan" numFmtId="0">
      <sharedItems containsString="0" containsBlank="1" containsNumber="1" containsInteger="1" minValue="1" maxValue="1"/>
    </cacheField>
    <cacheField name="Electronic banking" numFmtId="0">
      <sharedItems containsString="0" containsBlank="1" containsNumber="1" containsInteger="1" minValue="1" maxValue="1"/>
    </cacheField>
    <cacheField name="Savings account" numFmtId="0">
      <sharedItems containsString="0" containsBlank="1" containsNumber="1" containsInteger="1" minValue="1" maxValue="1"/>
    </cacheField>
    <cacheField name="Guarantee" numFmtId="0">
      <sharedItems containsString="0" containsBlank="1" containsNumber="1" containsInteger="1" minValue="1" maxValue="1"/>
    </cacheField>
    <cacheField name="Merchant services" numFmtId="0">
      <sharedItems containsString="0" containsBlank="1" containsNumber="1" containsInteger="1" minValue="1" maxValue="1"/>
    </cacheField>
    <cacheField name="Brokerage" numFmtId="0">
      <sharedItems containsString="0" containsBlank="1" containsNumber="1" containsInteger="1" minValue="1" maxValue="1"/>
    </cacheField>
    <cacheField name="Insurance services" numFmtId="0">
      <sharedItems containsString="0" containsBlank="1" containsNumber="1" containsInteger="1" minValue="1" maxValue="1"/>
    </cacheField>
    <cacheField name="Other service" numFmtId="0">
      <sharedItems containsNonDate="0" containsString="0" containsBlank="1"/>
    </cacheField>
    <cacheField name="Other service2" numFmtId="0">
      <sharedItems containsNonDate="0" containsString="0" containsBlank="1"/>
    </cacheField>
    <cacheField name="Other service3" numFmtId="0">
      <sharedItems containsNonDate="0" containsString="0" containsBlank="1"/>
    </cacheField>
    <cacheField name="Other service4" numFmtId="0">
      <sharedItems containsNonDate="0" containsString="0" containsBlank="1"/>
    </cacheField>
    <cacheField name="Other service5" numFmtId="0">
      <sharedItems containsNonDate="0" containsString="0" containsBlank="1"/>
    </cacheField>
    <cacheField name="Other service6" numFmtId="0">
      <sharedItems containsNonDate="0" containsString="0" containsBlank="1"/>
    </cacheField>
    <cacheField name="Other service7" numFmtId="0">
      <sharedItems containsNonDate="0" containsString="0" containsBlank="1"/>
    </cacheField>
    <cacheField name="Other service8" numFmtId="0">
      <sharedItems containsNonDate="0" containsString="0" containsBlank="1"/>
    </cacheField>
    <cacheField name="Other service9" numFmtId="0">
      <sharedItems containsNonDate="0" containsString="0" containsBlank="1"/>
    </cacheField>
    <cacheField name="Other service10" numFmtId="0">
      <sharedItems containsNonDate="0" containsString="0" containsBlank="1"/>
    </cacheField>
    <cacheField name="Other service11" numFmtId="0">
      <sharedItems containsNonDate="0" containsString="0" containsBlank="1"/>
    </cacheField>
    <cacheField name="Other service12" numFmtId="0">
      <sharedItems containsNonDate="0" containsString="0" containsBlank="1"/>
    </cacheField>
    <cacheField name="Other service13" numFmtId="0">
      <sharedItems containsNonDate="0" containsString="0" containsBlank="1"/>
    </cacheField>
    <cacheField name="Other service14" numFmtId="0">
      <sharedItems containsNonDate="0" containsString="0" containsBlank="1"/>
    </cacheField>
    <cacheField name="Other service15" numFmtId="0">
      <sharedItems containsNonDate="0" containsString="0" containsBlank="1"/>
    </cacheField>
    <cacheField name="Other service16" numFmtId="0">
      <sharedItems containsNonDate="0" containsString="0" containsBlank="1"/>
    </cacheField>
    <cacheField name="Other service17" numFmtId="0">
      <sharedItems containsNonDate="0" containsString="0" containsBlank="1"/>
    </cacheField>
    <cacheField name="Other service18" numFmtId="0">
      <sharedItems containsNonDate="0" containsString="0" containsBlank="1"/>
    </cacheField>
    <cacheField name="Other service19" numFmtId="0">
      <sharedItems containsNonDate="0" containsString="0" containsBlank="1"/>
    </cacheField>
    <cacheField name="Other service20" numFmtId="0">
      <sharedItems containsNonDate="0" containsString="0" containsBlank="1"/>
    </cacheField>
    <cacheField name="Other service21" numFmtId="0">
      <sharedItems containsNonDate="0" containsString="0" containsBlank="1"/>
    </cacheField>
    <cacheField name="Other service22" numFmtId="0">
      <sharedItems containsNonDate="0" containsString="0" containsBlank="1"/>
    </cacheField>
    <cacheField name="Other service23" numFmtId="0">
      <sharedItems containsNonDate="0" containsString="0" containsBlank="1"/>
    </cacheField>
    <cacheField name="Other service24" numFmtId="0">
      <sharedItems containsNonDate="0" containsString="0" containsBlank="1"/>
    </cacheField>
    <cacheField name="Other service25" numFmtId="0">
      <sharedItems containsNonDate="0" containsString="0" containsBlank="1"/>
    </cacheField>
    <cacheField name="Other service26" numFmtId="0">
      <sharedItems containsNonDate="0" containsString="0" containsBlank="1"/>
    </cacheField>
    <cacheField name="Other service27" numFmtId="0">
      <sharedItems containsNonDate="0" containsString="0" containsBlank="1"/>
    </cacheField>
    <cacheField name="Other service28" numFmtId="0">
      <sharedItems containsNonDate="0" containsString="0" containsBlank="1"/>
    </cacheField>
    <cacheField name="Other service29" numFmtId="0">
      <sharedItems containsNonDate="0" containsString="0" containsBlank="1"/>
    </cacheField>
    <cacheField name="Other service30" numFmtId="0">
      <sharedItems containsNonDate="0" containsString="0" containsBlank="1"/>
    </cacheField>
    <cacheField name="Other service31" numFmtId="0">
      <sharedItems containsNonDate="0" containsString="0" containsBlank="1"/>
    </cacheField>
    <cacheField name="Other service32" numFmtId="0">
      <sharedItems containsNonDate="0" containsString="0" containsBlank="1"/>
    </cacheField>
    <cacheField name="Other service33" numFmtId="0">
      <sharedItems containsNonDate="0" containsString="0" containsBlank="1"/>
    </cacheField>
    <cacheField name="Other service34" numFmtId="0">
      <sharedItems containsNonDate="0" containsString="0" containsBlank="1"/>
    </cacheField>
    <cacheField name="Other service35" numFmtId="0">
      <sharedItems containsNonDate="0" containsString="0" containsBlank="1"/>
    </cacheField>
    <cacheField name="Other service36" numFmtId="0">
      <sharedItems containsNonDate="0" containsString="0" containsBlank="1"/>
    </cacheField>
    <cacheField name="Other service37" numFmtId="0">
      <sharedItems containsNonDate="0" containsString="0" containsBlank="1"/>
    </cacheField>
    <cacheField name="Other service38" numFmtId="0">
      <sharedItems containsNonDate="0" containsString="0" containsBlank="1"/>
    </cacheField>
    <cacheField name="Other service39" numFmtId="0">
      <sharedItems containsNonDate="0" containsString="0" containsBlank="1"/>
    </cacheField>
    <cacheField name="Other service40" numFmtId="0">
      <sharedItems containsNonDate="0" containsString="0" containsBlank="1"/>
    </cacheField>
    <cacheField name="Other service41" numFmtId="0">
      <sharedItems containsNonDate="0" containsString="0" containsBlank="1"/>
    </cacheField>
    <cacheField name="Other service42" numFmtId="0">
      <sharedItems containsNonDate="0" containsString="0" containsBlank="1"/>
    </cacheField>
    <cacheField name="Other service43" numFmtId="0">
      <sharedItems containsNonDate="0" containsString="0" containsBlank="1"/>
    </cacheField>
    <cacheField name="Number of services used" numFmtId="0">
      <sharedItems containsString="0" containsBlank="1" containsNumber="1" containsInteger="1" minValue="3" maxValue="7"/>
    </cacheField>
    <cacheField name="Borrowing status" numFmtId="0">
      <sharedItems containsBlank="1" count="3">
        <s v="Non Loan"/>
        <s v="Loan"/>
        <m/>
      </sharedItems>
    </cacheField>
    <cacheField name="Is active client" numFmtId="0">
      <sharedItems containsBlank="1"/>
    </cacheField>
    <cacheField name="Segment" numFmtId="0">
      <sharedItems containsBlank="1"/>
    </cacheField>
    <cacheField name="Portfolio" numFmtId="0">
      <sharedItems containsBlank="1"/>
    </cacheField>
    <cacheField name="Blocked more than 12 months" numFmtId="0">
      <sharedItems containsBlank="1"/>
    </cacheField>
    <cacheField name="Loans exposure" numFmtId="0">
      <sharedItems containsBlank="1" containsMixedTypes="1" containsNumber="1" containsInteger="1" minValue="44422" maxValue="4999251"/>
    </cacheField>
    <cacheField name="Exposure range" numFmtId="0">
      <sharedItems containsBlank="1"/>
    </cacheField>
    <cacheField name="Current account" numFmtId="0">
      <sharedItems containsString="0" containsBlank="1" containsNumber="1" containsInteger="1" minValue="1022" maxValue="1999850"/>
    </cacheField>
    <cacheField name="Other deposits" numFmtId="0">
      <sharedItems containsNonDate="0" containsString="0" containsBlank="1"/>
    </cacheField>
    <cacheField name="Total Deposits" numFmtId="0">
      <sharedItems containsString="0" containsBlank="1" containsNumber="1" containsInteger="1" minValue="1022" maxValue="1999850"/>
    </cacheField>
    <cacheField name="Loan type" numFmtId="0">
      <sharedItems containsBlank="1" count="3">
        <m/>
        <s v="Investment loan"/>
        <s v="Working capital"/>
      </sharedItems>
    </cacheField>
    <cacheField name="Loan collateral" numFmtId="0">
      <sharedItems containsBlank="1" count="3">
        <m/>
        <s v="Mortgage"/>
        <s v="Receivables pledge"/>
      </sharedItems>
    </cacheField>
    <cacheField name="No. Of Loans" numFmtId="0">
      <sharedItems containsBlank="1" containsMixedTypes="1" containsNumber="1" containsInteger="1" minValue="1" maxValue="10"/>
    </cacheField>
    <cacheField name="Average value per outstanding loans" numFmtId="0">
      <sharedItems containsBlank="1" containsMixedTypes="1" containsNumber="1" minValue="4442.2" maxValue="4468281"/>
    </cacheField>
    <cacheField name="Loan Exposure as % of Deposits" numFmtId="0">
      <sharedItems containsBlank="1" containsMixedTypes="1" containsNumber="1" minValue="4.1690514080443726E-2" maxValue="1217.1927592954989"/>
    </cacheField>
    <cacheField name="Loans as % of deposits (categories)" numFmtId="0">
      <sharedItems containsBlank="1"/>
    </cacheField>
    <cacheField name="NPL status" numFmtId="0">
      <sharedItems containsBlank="1" count="7">
        <s v="n/a"/>
        <s v="Performing"/>
        <s v="PAR30"/>
        <s v="PAR180+"/>
        <s v="PAR90"/>
        <s v="PAR180"/>
        <m/>
      </sharedItems>
    </cacheField>
  </cacheFields>
  <extLst>
    <ext xmlns:x14="http://schemas.microsoft.com/office/spreadsheetml/2009/9/main" uri="{725AE2AE-9491-48be-B2B4-4EB974FC3084}">
      <x14:pivotCacheDefinition pivotCacheId="397025580"/>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01">
  <r>
    <n v="11111"/>
    <x v="0"/>
    <n v="0.2"/>
    <s v="Yes"/>
    <s v="No"/>
    <m/>
    <x v="0"/>
    <x v="0"/>
    <x v="0"/>
    <d v="2025-01-01T00:00:00"/>
    <n v="0"/>
    <x v="0"/>
    <d v="2025-01-01T00:00:00"/>
    <n v="0"/>
    <s v="&lt;12 months"/>
    <d v="2000-01-01T00:00:00"/>
    <n v="25"/>
    <x v="0"/>
    <x v="0"/>
    <m/>
    <n v="1"/>
    <n v="1"/>
    <n v="1"/>
    <n v="1"/>
    <m/>
    <m/>
    <m/>
    <m/>
    <m/>
    <m/>
    <m/>
    <m/>
    <m/>
    <m/>
    <m/>
    <m/>
    <m/>
    <m/>
    <m/>
    <m/>
    <m/>
    <m/>
    <m/>
    <m/>
    <m/>
    <m/>
    <m/>
    <m/>
    <m/>
    <m/>
    <m/>
    <m/>
    <m/>
    <m/>
    <m/>
    <m/>
    <m/>
    <m/>
    <m/>
    <m/>
    <m/>
    <m/>
    <m/>
    <m/>
    <m/>
    <m/>
    <m/>
    <m/>
    <m/>
    <n v="4"/>
    <x v="0"/>
    <s v="Active"/>
    <s v="Small"/>
    <s v="Business client advisor"/>
    <s v="No"/>
    <s v=""/>
    <s v=""/>
    <n v="1213984"/>
    <m/>
    <n v="1213984"/>
    <x v="0"/>
    <x v="0"/>
    <s v=""/>
    <s v=""/>
    <s v=""/>
    <m/>
    <x v="0"/>
  </r>
  <r>
    <n v="11112"/>
    <x v="0"/>
    <n v="1"/>
    <s v="No"/>
    <s v="No"/>
    <m/>
    <x v="0"/>
    <x v="1"/>
    <x v="1"/>
    <d v="2024-06-30T00:00:00"/>
    <n v="1"/>
    <x v="1"/>
    <d v="2024-06-30T00:00:00"/>
    <n v="1"/>
    <s v="1-3 years"/>
    <d v="1995-01-01T00:00:00"/>
    <n v="30"/>
    <x v="0"/>
    <x v="0"/>
    <n v="1"/>
    <m/>
    <n v="1"/>
    <m/>
    <n v="1"/>
    <m/>
    <n v="1"/>
    <m/>
    <m/>
    <m/>
    <m/>
    <m/>
    <m/>
    <m/>
    <m/>
    <m/>
    <m/>
    <m/>
    <m/>
    <m/>
    <m/>
    <m/>
    <m/>
    <m/>
    <m/>
    <m/>
    <m/>
    <m/>
    <m/>
    <m/>
    <m/>
    <m/>
    <m/>
    <m/>
    <m/>
    <m/>
    <m/>
    <m/>
    <m/>
    <m/>
    <m/>
    <m/>
    <m/>
    <m/>
    <m/>
    <m/>
    <m/>
    <m/>
    <m/>
    <m/>
    <n v="4"/>
    <x v="1"/>
    <s v="Active"/>
    <s v="Medium"/>
    <s v="Business client advisor"/>
    <s v="No"/>
    <n v="670411"/>
    <s v="250k-750k"/>
    <n v="1460105"/>
    <m/>
    <n v="1460105"/>
    <x v="1"/>
    <x v="1"/>
    <n v="9"/>
    <n v="74490.111111111109"/>
    <n v="0.45915259519007195"/>
    <s v="1x"/>
    <x v="1"/>
  </r>
  <r>
    <n v="11113"/>
    <x v="1"/>
    <n v="0"/>
    <s v="Yes"/>
    <s v="Yes"/>
    <n v="0.15"/>
    <x v="1"/>
    <x v="0"/>
    <x v="0"/>
    <d v="2024-01-01T00:00:00"/>
    <n v="1"/>
    <x v="1"/>
    <d v="2024-01-01T00:00:00"/>
    <n v="1"/>
    <s v="1-3 years"/>
    <d v="1990-01-01T00:00:00"/>
    <n v="35"/>
    <x v="1"/>
    <x v="1"/>
    <m/>
    <n v="1"/>
    <m/>
    <n v="1"/>
    <m/>
    <n v="1"/>
    <m/>
    <m/>
    <m/>
    <m/>
    <m/>
    <m/>
    <m/>
    <m/>
    <m/>
    <m/>
    <m/>
    <m/>
    <m/>
    <m/>
    <m/>
    <m/>
    <m/>
    <m/>
    <m/>
    <m/>
    <m/>
    <m/>
    <m/>
    <m/>
    <m/>
    <m/>
    <m/>
    <m/>
    <m/>
    <m/>
    <m/>
    <m/>
    <m/>
    <m/>
    <m/>
    <m/>
    <m/>
    <m/>
    <m/>
    <m/>
    <m/>
    <m/>
    <m/>
    <m/>
    <n v="3"/>
    <x v="0"/>
    <s v="Active"/>
    <s v="Medium"/>
    <s v="Business client advisor"/>
    <s v="No"/>
    <s v=""/>
    <s v=""/>
    <n v="1847413"/>
    <m/>
    <n v="1847413"/>
    <x v="0"/>
    <x v="0"/>
    <s v=""/>
    <s v=""/>
    <s v=""/>
    <s v=""/>
    <x v="0"/>
  </r>
  <r>
    <n v="11114"/>
    <x v="2"/>
    <n v="0.4"/>
    <s v="No"/>
    <s v="Yes"/>
    <n v="0.5"/>
    <x v="1"/>
    <x v="2"/>
    <x v="2"/>
    <d v="2023-06-30T00:00:00"/>
    <n v="2"/>
    <x v="1"/>
    <d v="2023-06-30T00:00:00"/>
    <n v="2"/>
    <s v="1-3 years"/>
    <d v="1985-01-01T00:00:00"/>
    <n v="40"/>
    <x v="1"/>
    <x v="2"/>
    <n v="1"/>
    <m/>
    <n v="1"/>
    <m/>
    <n v="1"/>
    <m/>
    <n v="1"/>
    <m/>
    <m/>
    <m/>
    <m/>
    <m/>
    <m/>
    <m/>
    <m/>
    <m/>
    <m/>
    <m/>
    <m/>
    <m/>
    <m/>
    <m/>
    <m/>
    <m/>
    <m/>
    <m/>
    <m/>
    <m/>
    <m/>
    <m/>
    <m/>
    <m/>
    <m/>
    <m/>
    <m/>
    <m/>
    <m/>
    <m/>
    <m/>
    <m/>
    <m/>
    <m/>
    <m/>
    <m/>
    <m/>
    <m/>
    <m/>
    <m/>
    <m/>
    <m/>
    <n v="4"/>
    <x v="1"/>
    <s v="Active"/>
    <s v="Small"/>
    <s v="Business client advisor"/>
    <s v="No"/>
    <n v="2515826"/>
    <s v="750k-5 mil"/>
    <n v="428081"/>
    <m/>
    <n v="428081"/>
    <x v="2"/>
    <x v="1"/>
    <n v="4"/>
    <n v="628956.5"/>
    <n v="5.8769858975287388"/>
    <s v="5-10x"/>
    <x v="1"/>
  </r>
  <r>
    <n v="11115"/>
    <x v="3"/>
    <n v="0.15"/>
    <s v="Yes"/>
    <s v="No"/>
    <m/>
    <x v="1"/>
    <x v="0"/>
    <x v="0"/>
    <d v="2023-01-01T00:00:00"/>
    <n v="2"/>
    <x v="1"/>
    <d v="2023-01-01T00:00:00"/>
    <n v="2"/>
    <s v="1-3 years"/>
    <d v="1980-01-01T00:00:00"/>
    <n v="45"/>
    <x v="2"/>
    <x v="3"/>
    <m/>
    <n v="1"/>
    <n v="1"/>
    <n v="1"/>
    <n v="1"/>
    <n v="1"/>
    <n v="1"/>
    <m/>
    <m/>
    <m/>
    <m/>
    <m/>
    <m/>
    <m/>
    <m/>
    <m/>
    <m/>
    <m/>
    <m/>
    <m/>
    <m/>
    <m/>
    <m/>
    <m/>
    <m/>
    <m/>
    <m/>
    <m/>
    <m/>
    <m/>
    <m/>
    <m/>
    <m/>
    <m/>
    <m/>
    <m/>
    <m/>
    <m/>
    <m/>
    <m/>
    <m/>
    <m/>
    <m/>
    <m/>
    <m/>
    <m/>
    <m/>
    <m/>
    <m/>
    <m/>
    <n v="6"/>
    <x v="0"/>
    <s v="Active"/>
    <s v="Very small"/>
    <s v="Very small unit"/>
    <s v="No"/>
    <s v=""/>
    <s v=""/>
    <n v="579963"/>
    <m/>
    <n v="579963"/>
    <x v="0"/>
    <x v="0"/>
    <s v=""/>
    <s v=""/>
    <s v=""/>
    <s v=""/>
    <x v="0"/>
  </r>
  <r>
    <n v="11116"/>
    <x v="0"/>
    <n v="0.2"/>
    <s v="No"/>
    <s v="No"/>
    <m/>
    <x v="1"/>
    <x v="0"/>
    <x v="1"/>
    <d v="2022-06-30T00:00:00"/>
    <n v="3"/>
    <x v="2"/>
    <d v="2022-06-30T00:00:00"/>
    <n v="3"/>
    <s v="3-5 years"/>
    <d v="1975-01-01T00:00:00"/>
    <n v="50"/>
    <x v="2"/>
    <x v="0"/>
    <m/>
    <m/>
    <n v="1"/>
    <m/>
    <n v="1"/>
    <m/>
    <n v="1"/>
    <m/>
    <m/>
    <m/>
    <m/>
    <m/>
    <m/>
    <m/>
    <m/>
    <m/>
    <m/>
    <m/>
    <m/>
    <m/>
    <m/>
    <m/>
    <m/>
    <m/>
    <m/>
    <m/>
    <m/>
    <m/>
    <m/>
    <m/>
    <m/>
    <m/>
    <m/>
    <m/>
    <m/>
    <m/>
    <m/>
    <m/>
    <m/>
    <m/>
    <m/>
    <m/>
    <m/>
    <m/>
    <m/>
    <m/>
    <m/>
    <m/>
    <m/>
    <m/>
    <n v="3"/>
    <x v="0"/>
    <s v="Active"/>
    <s v="Very small"/>
    <s v="Very small unit"/>
    <s v="No"/>
    <s v=""/>
    <s v=""/>
    <n v="473417"/>
    <m/>
    <n v="473417"/>
    <x v="0"/>
    <x v="0"/>
    <s v=""/>
    <s v=""/>
    <s v=""/>
    <s v=""/>
    <x v="0"/>
  </r>
  <r>
    <n v="11117"/>
    <x v="0"/>
    <n v="0.3"/>
    <s v="Yes"/>
    <s v="Yes"/>
    <n v="0.15"/>
    <x v="1"/>
    <x v="1"/>
    <x v="3"/>
    <d v="2022-01-01T00:00:00"/>
    <n v="3"/>
    <x v="2"/>
    <d v="2022-01-01T00:00:00"/>
    <n v="3"/>
    <s v="3-5 years"/>
    <d v="1970-01-01T00:00:00"/>
    <n v="55"/>
    <x v="3"/>
    <x v="3"/>
    <n v="1"/>
    <n v="1"/>
    <n v="1"/>
    <n v="1"/>
    <n v="1"/>
    <m/>
    <m/>
    <m/>
    <m/>
    <m/>
    <m/>
    <m/>
    <m/>
    <m/>
    <m/>
    <m/>
    <m/>
    <m/>
    <m/>
    <m/>
    <m/>
    <m/>
    <m/>
    <m/>
    <m/>
    <m/>
    <m/>
    <m/>
    <m/>
    <m/>
    <m/>
    <m/>
    <m/>
    <m/>
    <m/>
    <m/>
    <m/>
    <m/>
    <m/>
    <m/>
    <m/>
    <m/>
    <m/>
    <m/>
    <m/>
    <m/>
    <m/>
    <m/>
    <m/>
    <m/>
    <n v="5"/>
    <x v="1"/>
    <s v="Active"/>
    <s v="Small"/>
    <s v="Business client advisor"/>
    <s v="No"/>
    <n v="1051584"/>
    <s v="750k-5 mil"/>
    <n v="1632820"/>
    <m/>
    <n v="1632820"/>
    <x v="2"/>
    <x v="2"/>
    <n v="2"/>
    <n v="525792"/>
    <n v="0.64402934799916711"/>
    <s v="1x"/>
    <x v="1"/>
  </r>
  <r>
    <n v="11118"/>
    <x v="0"/>
    <n v="0.4"/>
    <s v="No"/>
    <s v="Yes"/>
    <n v="0.3"/>
    <x v="1"/>
    <x v="0"/>
    <x v="0"/>
    <d v="2021-06-30T00:00:00"/>
    <n v="4"/>
    <x v="2"/>
    <d v="2021-06-30T00:00:00"/>
    <n v="4"/>
    <s v="3-5 years"/>
    <d v="1965-01-01T00:00:00"/>
    <n v="60"/>
    <x v="3"/>
    <x v="0"/>
    <m/>
    <m/>
    <n v="1"/>
    <m/>
    <n v="1"/>
    <m/>
    <n v="1"/>
    <m/>
    <m/>
    <m/>
    <m/>
    <m/>
    <m/>
    <m/>
    <m/>
    <m/>
    <m/>
    <m/>
    <m/>
    <m/>
    <m/>
    <m/>
    <m/>
    <m/>
    <m/>
    <m/>
    <m/>
    <m/>
    <m/>
    <m/>
    <m/>
    <m/>
    <m/>
    <m/>
    <m/>
    <m/>
    <m/>
    <m/>
    <m/>
    <m/>
    <m/>
    <m/>
    <m/>
    <m/>
    <m/>
    <m/>
    <m/>
    <m/>
    <m/>
    <m/>
    <n v="3"/>
    <x v="0"/>
    <s v="Active"/>
    <s v="Small"/>
    <s v="Business client advisor"/>
    <s v="No"/>
    <s v=""/>
    <s v=""/>
    <n v="508529"/>
    <m/>
    <n v="508529"/>
    <x v="0"/>
    <x v="0"/>
    <s v=""/>
    <s v=""/>
    <s v=""/>
    <s v=""/>
    <x v="0"/>
  </r>
  <r>
    <n v="11119"/>
    <x v="2"/>
    <n v="0.5"/>
    <s v="Yes"/>
    <s v="No"/>
    <m/>
    <x v="0"/>
    <x v="0"/>
    <x v="0"/>
    <d v="2021-01-01T00:00:00"/>
    <n v="4"/>
    <x v="2"/>
    <d v="2021-01-01T00:00:00"/>
    <n v="4"/>
    <s v="3-5 years"/>
    <d v="2000-01-01T00:00:00"/>
    <n v="25"/>
    <x v="0"/>
    <x v="3"/>
    <m/>
    <n v="1"/>
    <m/>
    <n v="1"/>
    <m/>
    <n v="1"/>
    <m/>
    <m/>
    <m/>
    <m/>
    <m/>
    <m/>
    <m/>
    <m/>
    <m/>
    <m/>
    <m/>
    <m/>
    <m/>
    <m/>
    <m/>
    <m/>
    <m/>
    <m/>
    <m/>
    <m/>
    <m/>
    <m/>
    <m/>
    <m/>
    <m/>
    <m/>
    <m/>
    <m/>
    <m/>
    <m/>
    <m/>
    <m/>
    <m/>
    <m/>
    <m/>
    <m/>
    <m/>
    <m/>
    <m/>
    <m/>
    <m/>
    <m/>
    <m/>
    <m/>
    <n v="3"/>
    <x v="0"/>
    <s v="Active"/>
    <s v="Very small"/>
    <s v="Very small unit"/>
    <s v="No"/>
    <s v=""/>
    <s v=""/>
    <n v="973948"/>
    <m/>
    <n v="973948"/>
    <x v="0"/>
    <x v="0"/>
    <s v=""/>
    <s v=""/>
    <s v=""/>
    <s v=""/>
    <x v="0"/>
  </r>
  <r>
    <n v="11120"/>
    <x v="0"/>
    <n v="0.6"/>
    <s v="No"/>
    <s v="No"/>
    <m/>
    <x v="0"/>
    <x v="0"/>
    <x v="2"/>
    <d v="2020-06-30T00:00:00"/>
    <n v="5"/>
    <x v="3"/>
    <d v="2020-06-30T00:00:00"/>
    <n v="5"/>
    <s v="5-10 years"/>
    <d v="1995-01-01T00:00:00"/>
    <n v="30"/>
    <x v="0"/>
    <x v="4"/>
    <m/>
    <m/>
    <n v="1"/>
    <m/>
    <n v="1"/>
    <m/>
    <n v="1"/>
    <m/>
    <m/>
    <m/>
    <m/>
    <m/>
    <m/>
    <m/>
    <m/>
    <m/>
    <m/>
    <m/>
    <m/>
    <m/>
    <m/>
    <m/>
    <m/>
    <m/>
    <m/>
    <m/>
    <m/>
    <m/>
    <m/>
    <m/>
    <m/>
    <m/>
    <m/>
    <m/>
    <m/>
    <m/>
    <m/>
    <m/>
    <m/>
    <m/>
    <m/>
    <m/>
    <m/>
    <m/>
    <m/>
    <m/>
    <m/>
    <m/>
    <m/>
    <m/>
    <n v="3"/>
    <x v="0"/>
    <s v="Active"/>
    <s v="Very small"/>
    <s v="Very small unit"/>
    <s v="No"/>
    <s v=""/>
    <s v=""/>
    <n v="1572404"/>
    <m/>
    <n v="1572404"/>
    <x v="0"/>
    <x v="0"/>
    <s v=""/>
    <s v=""/>
    <s v=""/>
    <s v=""/>
    <x v="0"/>
  </r>
  <r>
    <n v="11121"/>
    <x v="0"/>
    <n v="0.7"/>
    <s v="Yes"/>
    <s v="Yes"/>
    <n v="0.4"/>
    <x v="0"/>
    <x v="0"/>
    <x v="2"/>
    <d v="2020-01-01T00:00:00"/>
    <n v="5"/>
    <x v="3"/>
    <d v="2020-01-01T00:00:00"/>
    <n v="5"/>
    <s v="5-10 years"/>
    <d v="1990-01-01T00:00:00"/>
    <n v="35"/>
    <x v="1"/>
    <x v="3"/>
    <m/>
    <n v="1"/>
    <n v="1"/>
    <n v="1"/>
    <n v="1"/>
    <n v="1"/>
    <n v="1"/>
    <m/>
    <m/>
    <m/>
    <m/>
    <m/>
    <m/>
    <m/>
    <m/>
    <m/>
    <m/>
    <m/>
    <m/>
    <m/>
    <m/>
    <m/>
    <m/>
    <m/>
    <m/>
    <m/>
    <m/>
    <m/>
    <m/>
    <m/>
    <m/>
    <m/>
    <m/>
    <m/>
    <m/>
    <m/>
    <m/>
    <m/>
    <m/>
    <m/>
    <m/>
    <m/>
    <m/>
    <m/>
    <m/>
    <m/>
    <m/>
    <m/>
    <m/>
    <m/>
    <n v="6"/>
    <x v="0"/>
    <s v="Active"/>
    <s v="Very small"/>
    <s v="Very small unit"/>
    <s v="No"/>
    <s v=""/>
    <s v=""/>
    <n v="1184233"/>
    <m/>
    <n v="1184233"/>
    <x v="0"/>
    <x v="0"/>
    <s v=""/>
    <s v=""/>
    <s v=""/>
    <s v=""/>
    <x v="0"/>
  </r>
  <r>
    <n v="11122"/>
    <x v="4"/>
    <n v="0.8"/>
    <s v="No"/>
    <s v="Yes"/>
    <n v="0.75"/>
    <x v="0"/>
    <x v="0"/>
    <x v="0"/>
    <d v="2019-06-30T00:00:00"/>
    <n v="6"/>
    <x v="3"/>
    <d v="2019-06-30T00:00:00"/>
    <n v="6"/>
    <s v="5-10 years"/>
    <d v="1985-01-01T00:00:00"/>
    <n v="40"/>
    <x v="1"/>
    <x v="1"/>
    <m/>
    <m/>
    <n v="1"/>
    <m/>
    <n v="1"/>
    <m/>
    <n v="1"/>
    <m/>
    <m/>
    <m/>
    <m/>
    <m/>
    <m/>
    <m/>
    <m/>
    <m/>
    <m/>
    <m/>
    <m/>
    <m/>
    <m/>
    <m/>
    <m/>
    <m/>
    <m/>
    <m/>
    <m/>
    <m/>
    <m/>
    <m/>
    <m/>
    <m/>
    <m/>
    <m/>
    <m/>
    <m/>
    <m/>
    <m/>
    <m/>
    <m/>
    <m/>
    <m/>
    <m/>
    <m/>
    <m/>
    <m/>
    <m/>
    <m/>
    <m/>
    <m/>
    <n v="3"/>
    <x v="0"/>
    <s v="Active"/>
    <s v="Small"/>
    <s v="Business client advisor"/>
    <s v="No"/>
    <s v=""/>
    <s v=""/>
    <n v="920342"/>
    <m/>
    <n v="920342"/>
    <x v="0"/>
    <x v="0"/>
    <s v=""/>
    <s v=""/>
    <s v=""/>
    <s v=""/>
    <x v="0"/>
  </r>
  <r>
    <n v="11123"/>
    <x v="5"/>
    <n v="0.75"/>
    <s v="Yes"/>
    <s v="No"/>
    <m/>
    <x v="0"/>
    <x v="0"/>
    <x v="2"/>
    <d v="2019-01-01T00:00:00"/>
    <n v="6"/>
    <x v="3"/>
    <d v="2019-01-01T00:00:00"/>
    <n v="6"/>
    <s v="5-10 years"/>
    <d v="1980-01-01T00:00:00"/>
    <n v="45"/>
    <x v="2"/>
    <x v="0"/>
    <m/>
    <n v="1"/>
    <n v="1"/>
    <n v="1"/>
    <n v="1"/>
    <m/>
    <m/>
    <m/>
    <m/>
    <m/>
    <m/>
    <m/>
    <m/>
    <m/>
    <m/>
    <m/>
    <m/>
    <m/>
    <m/>
    <m/>
    <m/>
    <m/>
    <m/>
    <m/>
    <m/>
    <m/>
    <m/>
    <m/>
    <m/>
    <m/>
    <m/>
    <m/>
    <m/>
    <m/>
    <m/>
    <m/>
    <m/>
    <m/>
    <m/>
    <m/>
    <m/>
    <m/>
    <m/>
    <m/>
    <m/>
    <m/>
    <m/>
    <m/>
    <m/>
    <m/>
    <n v="4"/>
    <x v="0"/>
    <s v="Active"/>
    <s v="Very small"/>
    <s v="Very small unit"/>
    <s v="No"/>
    <s v=""/>
    <s v=""/>
    <n v="1661177"/>
    <m/>
    <n v="1661177"/>
    <x v="0"/>
    <x v="0"/>
    <s v=""/>
    <s v=""/>
    <s v=""/>
    <s v=""/>
    <x v="0"/>
  </r>
  <r>
    <n v="11124"/>
    <x v="6"/>
    <n v="1"/>
    <s v="No"/>
    <s v="No"/>
    <m/>
    <x v="0"/>
    <x v="0"/>
    <x v="0"/>
    <d v="2018-06-30T00:00:00"/>
    <n v="7"/>
    <x v="3"/>
    <d v="2018-06-30T00:00:00"/>
    <n v="7"/>
    <s v="5-10 years"/>
    <d v="1975-01-01T00:00:00"/>
    <n v="50"/>
    <x v="2"/>
    <x v="0"/>
    <m/>
    <m/>
    <n v="1"/>
    <m/>
    <n v="1"/>
    <m/>
    <n v="1"/>
    <m/>
    <m/>
    <m/>
    <m/>
    <m/>
    <m/>
    <m/>
    <m/>
    <m/>
    <m/>
    <m/>
    <m/>
    <m/>
    <m/>
    <m/>
    <m/>
    <m/>
    <m/>
    <m/>
    <m/>
    <m/>
    <m/>
    <m/>
    <m/>
    <m/>
    <m/>
    <m/>
    <m/>
    <m/>
    <m/>
    <m/>
    <m/>
    <m/>
    <m/>
    <m/>
    <m/>
    <m/>
    <m/>
    <m/>
    <m/>
    <m/>
    <m/>
    <m/>
    <n v="3"/>
    <x v="0"/>
    <s v="Active"/>
    <s v="Very small"/>
    <s v="NN Profile"/>
    <s v="No"/>
    <s v=""/>
    <s v=""/>
    <n v="67136"/>
    <m/>
    <n v="67136"/>
    <x v="0"/>
    <x v="0"/>
    <s v=""/>
    <s v=""/>
    <s v=""/>
    <s v=""/>
    <x v="0"/>
  </r>
  <r>
    <n v="11125"/>
    <x v="3"/>
    <n v="0"/>
    <s v="Yes"/>
    <s v="Yes"/>
    <n v="0.15"/>
    <x v="1"/>
    <x v="0"/>
    <x v="3"/>
    <d v="2018-01-01T00:00:00"/>
    <n v="7"/>
    <x v="3"/>
    <d v="2018-01-01T00:00:00"/>
    <n v="7"/>
    <s v="5-10 years"/>
    <d v="1970-01-01T00:00:00"/>
    <n v="55"/>
    <x v="3"/>
    <x v="0"/>
    <m/>
    <n v="1"/>
    <m/>
    <n v="1"/>
    <m/>
    <n v="1"/>
    <m/>
    <m/>
    <m/>
    <m/>
    <m/>
    <m/>
    <m/>
    <m/>
    <m/>
    <m/>
    <m/>
    <m/>
    <m/>
    <m/>
    <m/>
    <m/>
    <m/>
    <m/>
    <m/>
    <m/>
    <m/>
    <m/>
    <m/>
    <m/>
    <m/>
    <m/>
    <m/>
    <m/>
    <m/>
    <m/>
    <m/>
    <m/>
    <m/>
    <m/>
    <m/>
    <m/>
    <m/>
    <m/>
    <m/>
    <m/>
    <m/>
    <m/>
    <m/>
    <m/>
    <n v="3"/>
    <x v="0"/>
    <s v="Active"/>
    <s v="Very small"/>
    <s v="Very small unit"/>
    <s v="No"/>
    <s v=""/>
    <s v=""/>
    <n v="1104884"/>
    <m/>
    <n v="1104884"/>
    <x v="0"/>
    <x v="0"/>
    <s v=""/>
    <s v=""/>
    <s v=""/>
    <s v=""/>
    <x v="0"/>
  </r>
  <r>
    <n v="11126"/>
    <x v="0"/>
    <n v="0.4"/>
    <s v="No"/>
    <s v="Yes"/>
    <n v="0.5"/>
    <x v="1"/>
    <x v="0"/>
    <x v="2"/>
    <d v="2017-06-30T00:00:00"/>
    <n v="8"/>
    <x v="3"/>
    <d v="2017-06-30T00:00:00"/>
    <n v="8"/>
    <s v="5-10 years"/>
    <d v="1965-01-01T00:00:00"/>
    <n v="60"/>
    <x v="3"/>
    <x v="5"/>
    <m/>
    <m/>
    <n v="1"/>
    <m/>
    <n v="1"/>
    <m/>
    <n v="1"/>
    <m/>
    <m/>
    <m/>
    <m/>
    <m/>
    <m/>
    <m/>
    <m/>
    <m/>
    <m/>
    <m/>
    <m/>
    <m/>
    <m/>
    <m/>
    <m/>
    <m/>
    <m/>
    <m/>
    <m/>
    <m/>
    <m/>
    <m/>
    <m/>
    <m/>
    <m/>
    <m/>
    <m/>
    <m/>
    <m/>
    <m/>
    <m/>
    <m/>
    <m/>
    <m/>
    <m/>
    <m/>
    <m/>
    <m/>
    <m/>
    <m/>
    <m/>
    <m/>
    <n v="3"/>
    <x v="0"/>
    <s v="Active"/>
    <s v="Very small"/>
    <s v="Very small unit"/>
    <s v="No"/>
    <s v=""/>
    <s v=""/>
    <n v="1074180"/>
    <m/>
    <n v="1074180"/>
    <x v="0"/>
    <x v="0"/>
    <s v=""/>
    <s v=""/>
    <s v=""/>
    <s v=""/>
    <x v="0"/>
  </r>
  <r>
    <n v="11127"/>
    <x v="0"/>
    <n v="0.15"/>
    <s v="Yes"/>
    <s v="No"/>
    <m/>
    <x v="1"/>
    <x v="0"/>
    <x v="2"/>
    <d v="2017-01-01T00:00:00"/>
    <n v="8"/>
    <x v="3"/>
    <d v="2017-01-01T00:00:00"/>
    <n v="8"/>
    <s v="5-10 years"/>
    <d v="2000-01-01T00:00:00"/>
    <n v="25"/>
    <x v="0"/>
    <x v="6"/>
    <m/>
    <n v="1"/>
    <n v="1"/>
    <n v="1"/>
    <n v="1"/>
    <n v="1"/>
    <n v="1"/>
    <m/>
    <m/>
    <m/>
    <m/>
    <m/>
    <m/>
    <m/>
    <m/>
    <m/>
    <m/>
    <m/>
    <m/>
    <m/>
    <m/>
    <m/>
    <m/>
    <m/>
    <m/>
    <m/>
    <m/>
    <m/>
    <m/>
    <m/>
    <m/>
    <m/>
    <m/>
    <m/>
    <m/>
    <m/>
    <m/>
    <m/>
    <m/>
    <m/>
    <m/>
    <m/>
    <m/>
    <m/>
    <m/>
    <m/>
    <m/>
    <m/>
    <m/>
    <m/>
    <n v="6"/>
    <x v="0"/>
    <s v="Active"/>
    <s v="Very small"/>
    <s v="Very small unit"/>
    <s v="No"/>
    <s v=""/>
    <s v=""/>
    <n v="986214"/>
    <m/>
    <n v="986214"/>
    <x v="0"/>
    <x v="0"/>
    <s v=""/>
    <s v=""/>
    <s v=""/>
    <s v=""/>
    <x v="0"/>
  </r>
  <r>
    <n v="11128"/>
    <x v="5"/>
    <n v="0.2"/>
    <s v="No"/>
    <s v="No"/>
    <m/>
    <x v="1"/>
    <x v="2"/>
    <x v="3"/>
    <d v="2016-06-30T00:00:00"/>
    <n v="9"/>
    <x v="3"/>
    <d v="2016-06-30T00:00:00"/>
    <n v="9"/>
    <s v="5-10 years"/>
    <d v="1995-01-01T00:00:00"/>
    <n v="30"/>
    <x v="0"/>
    <x v="4"/>
    <n v="1"/>
    <m/>
    <n v="1"/>
    <m/>
    <n v="1"/>
    <m/>
    <n v="1"/>
    <m/>
    <m/>
    <m/>
    <m/>
    <m/>
    <m/>
    <m/>
    <m/>
    <m/>
    <m/>
    <m/>
    <m/>
    <m/>
    <m/>
    <m/>
    <m/>
    <m/>
    <m/>
    <m/>
    <m/>
    <m/>
    <m/>
    <m/>
    <m/>
    <m/>
    <m/>
    <m/>
    <m/>
    <m/>
    <m/>
    <m/>
    <m/>
    <m/>
    <m/>
    <m/>
    <m/>
    <m/>
    <m/>
    <m/>
    <m/>
    <m/>
    <m/>
    <m/>
    <n v="4"/>
    <x v="1"/>
    <s v="Active"/>
    <s v="Medium"/>
    <s v="Business client advisor"/>
    <s v="No"/>
    <n v="1106035"/>
    <s v="750k-5 mil"/>
    <n v="78645"/>
    <m/>
    <n v="78645"/>
    <x v="1"/>
    <x v="1"/>
    <n v="9"/>
    <n v="122892.77777777778"/>
    <n v="14.063640409434802"/>
    <s v="10-20x"/>
    <x v="1"/>
  </r>
  <r>
    <n v="11129"/>
    <x v="0"/>
    <n v="0.3"/>
    <s v="Yes"/>
    <s v="Yes"/>
    <n v="0.15"/>
    <x v="1"/>
    <x v="0"/>
    <x v="2"/>
    <d v="2016-01-01T00:00:00"/>
    <n v="9"/>
    <x v="3"/>
    <d v="2016-01-01T00:00:00"/>
    <n v="9"/>
    <s v="5-10 years"/>
    <d v="1990-01-01T00:00:00"/>
    <n v="35"/>
    <x v="1"/>
    <x v="3"/>
    <m/>
    <n v="1"/>
    <n v="1"/>
    <n v="1"/>
    <n v="1"/>
    <m/>
    <m/>
    <m/>
    <m/>
    <m/>
    <m/>
    <m/>
    <m/>
    <m/>
    <m/>
    <m/>
    <m/>
    <m/>
    <m/>
    <m/>
    <m/>
    <m/>
    <m/>
    <m/>
    <m/>
    <m/>
    <m/>
    <m/>
    <m/>
    <m/>
    <m/>
    <m/>
    <m/>
    <m/>
    <m/>
    <m/>
    <m/>
    <m/>
    <m/>
    <m/>
    <m/>
    <m/>
    <m/>
    <m/>
    <m/>
    <m/>
    <m/>
    <m/>
    <m/>
    <m/>
    <n v="4"/>
    <x v="0"/>
    <s v="Active"/>
    <s v="Very small"/>
    <s v="Very small unit"/>
    <s v="No"/>
    <s v=""/>
    <s v=""/>
    <n v="577893"/>
    <m/>
    <n v="577893"/>
    <x v="0"/>
    <x v="0"/>
    <s v=""/>
    <s v=""/>
    <s v=""/>
    <s v=""/>
    <x v="0"/>
  </r>
  <r>
    <n v="11130"/>
    <x v="0"/>
    <n v="0.4"/>
    <s v="No"/>
    <s v="Yes"/>
    <n v="0.3"/>
    <x v="1"/>
    <x v="0"/>
    <x v="0"/>
    <d v="2015-06-30T00:00:00"/>
    <n v="10"/>
    <x v="4"/>
    <d v="2015-06-30T00:00:00"/>
    <n v="10"/>
    <s v="10-20 years"/>
    <d v="1985-01-01T00:00:00"/>
    <n v="40"/>
    <x v="1"/>
    <x v="4"/>
    <m/>
    <m/>
    <n v="1"/>
    <m/>
    <n v="1"/>
    <m/>
    <n v="1"/>
    <m/>
    <m/>
    <m/>
    <m/>
    <m/>
    <m/>
    <m/>
    <m/>
    <m/>
    <m/>
    <m/>
    <m/>
    <m/>
    <m/>
    <m/>
    <m/>
    <m/>
    <m/>
    <m/>
    <m/>
    <m/>
    <m/>
    <m/>
    <m/>
    <m/>
    <m/>
    <m/>
    <m/>
    <m/>
    <m/>
    <m/>
    <m/>
    <m/>
    <m/>
    <m/>
    <m/>
    <m/>
    <m/>
    <m/>
    <m/>
    <m/>
    <m/>
    <m/>
    <n v="3"/>
    <x v="0"/>
    <s v="Active"/>
    <s v="Medium"/>
    <s v="Business client advisor"/>
    <s v="No"/>
    <s v=""/>
    <s v=""/>
    <n v="912616"/>
    <m/>
    <n v="912616"/>
    <x v="0"/>
    <x v="0"/>
    <s v=""/>
    <s v=""/>
    <s v=""/>
    <s v=""/>
    <x v="0"/>
  </r>
  <r>
    <n v="11131"/>
    <x v="0"/>
    <n v="0.5"/>
    <s v="Yes"/>
    <s v="No"/>
    <m/>
    <x v="0"/>
    <x v="0"/>
    <x v="0"/>
    <d v="2015-01-01T00:00:00"/>
    <n v="10"/>
    <x v="4"/>
    <d v="2015-01-01T00:00:00"/>
    <n v="10"/>
    <s v="10-20 years"/>
    <d v="1980-01-01T00:00:00"/>
    <n v="45"/>
    <x v="2"/>
    <x v="0"/>
    <m/>
    <n v="1"/>
    <m/>
    <n v="1"/>
    <m/>
    <n v="1"/>
    <m/>
    <m/>
    <m/>
    <m/>
    <m/>
    <m/>
    <m/>
    <m/>
    <m/>
    <m/>
    <m/>
    <m/>
    <m/>
    <m/>
    <m/>
    <m/>
    <m/>
    <m/>
    <m/>
    <m/>
    <m/>
    <m/>
    <m/>
    <m/>
    <m/>
    <m/>
    <m/>
    <m/>
    <m/>
    <m/>
    <m/>
    <m/>
    <m/>
    <m/>
    <m/>
    <m/>
    <m/>
    <m/>
    <m/>
    <m/>
    <m/>
    <m/>
    <m/>
    <m/>
    <n v="3"/>
    <x v="0"/>
    <s v="Active"/>
    <s v="Small"/>
    <s v="Business client advisor"/>
    <s v="No"/>
    <s v=""/>
    <s v=""/>
    <n v="503490"/>
    <m/>
    <n v="503490"/>
    <x v="0"/>
    <x v="0"/>
    <s v=""/>
    <s v=""/>
    <s v=""/>
    <s v=""/>
    <x v="0"/>
  </r>
  <r>
    <n v="11132"/>
    <x v="0"/>
    <n v="0.6"/>
    <s v="No"/>
    <s v="No"/>
    <m/>
    <x v="0"/>
    <x v="0"/>
    <x v="2"/>
    <d v="2014-01-01T00:00:00"/>
    <n v="11"/>
    <x v="4"/>
    <d v="2014-01-01T00:00:00"/>
    <n v="11"/>
    <s v="10-20 years"/>
    <d v="1975-01-01T00:00:00"/>
    <n v="50"/>
    <x v="2"/>
    <x v="7"/>
    <m/>
    <m/>
    <n v="1"/>
    <m/>
    <n v="1"/>
    <m/>
    <n v="1"/>
    <m/>
    <m/>
    <m/>
    <m/>
    <m/>
    <m/>
    <m/>
    <m/>
    <m/>
    <m/>
    <m/>
    <m/>
    <m/>
    <m/>
    <m/>
    <m/>
    <m/>
    <m/>
    <m/>
    <m/>
    <m/>
    <m/>
    <m/>
    <m/>
    <m/>
    <m/>
    <m/>
    <m/>
    <m/>
    <m/>
    <m/>
    <m/>
    <m/>
    <m/>
    <m/>
    <m/>
    <m/>
    <m/>
    <m/>
    <m/>
    <m/>
    <m/>
    <m/>
    <n v="3"/>
    <x v="0"/>
    <s v="Active"/>
    <s v="Very small"/>
    <s v="Online branch"/>
    <s v="No"/>
    <s v=""/>
    <s v=""/>
    <n v="420088"/>
    <m/>
    <n v="420088"/>
    <x v="0"/>
    <x v="0"/>
    <s v=""/>
    <s v=""/>
    <s v=""/>
    <s v=""/>
    <x v="0"/>
  </r>
  <r>
    <n v="11133"/>
    <x v="0"/>
    <n v="0.7"/>
    <s v="Yes"/>
    <s v="Yes"/>
    <n v="0.4"/>
    <x v="0"/>
    <x v="0"/>
    <x v="0"/>
    <d v="2013-01-01T00:00:00"/>
    <n v="12"/>
    <x v="4"/>
    <d v="2013-01-01T00:00:00"/>
    <n v="12"/>
    <s v="10-20 years"/>
    <d v="1970-01-01T00:00:00"/>
    <n v="55"/>
    <x v="3"/>
    <x v="7"/>
    <n v="1"/>
    <n v="1"/>
    <n v="1"/>
    <n v="1"/>
    <n v="1"/>
    <n v="1"/>
    <n v="1"/>
    <m/>
    <m/>
    <m/>
    <m/>
    <m/>
    <m/>
    <m/>
    <m/>
    <m/>
    <m/>
    <m/>
    <m/>
    <m/>
    <m/>
    <m/>
    <m/>
    <m/>
    <m/>
    <m/>
    <m/>
    <m/>
    <m/>
    <m/>
    <m/>
    <m/>
    <m/>
    <m/>
    <m/>
    <m/>
    <m/>
    <m/>
    <m/>
    <m/>
    <m/>
    <m/>
    <m/>
    <m/>
    <m/>
    <m/>
    <m/>
    <m/>
    <m/>
    <m/>
    <n v="7"/>
    <x v="1"/>
    <s v="Active"/>
    <s v="Small"/>
    <s v="PQMU"/>
    <s v="No"/>
    <n v="318658"/>
    <s v="250k-750k"/>
    <n v="1419942"/>
    <m/>
    <n v="1419942"/>
    <x v="2"/>
    <x v="2"/>
    <n v="7"/>
    <n v="45522.571428571428"/>
    <n v="0.22441620854936328"/>
    <s v="1x"/>
    <x v="1"/>
  </r>
  <r>
    <n v="11134"/>
    <x v="0"/>
    <n v="0.8"/>
    <s v="No"/>
    <s v="Yes"/>
    <n v="0.75"/>
    <x v="0"/>
    <x v="0"/>
    <x v="2"/>
    <d v="2012-01-01T00:00:00"/>
    <n v="13"/>
    <x v="4"/>
    <d v="2012-01-01T00:00:00"/>
    <n v="13"/>
    <s v="10-20 years"/>
    <d v="1965-01-01T00:00:00"/>
    <n v="60"/>
    <x v="3"/>
    <x v="1"/>
    <m/>
    <m/>
    <n v="1"/>
    <m/>
    <n v="1"/>
    <m/>
    <n v="1"/>
    <m/>
    <m/>
    <m/>
    <m/>
    <m/>
    <m/>
    <m/>
    <m/>
    <m/>
    <m/>
    <m/>
    <m/>
    <m/>
    <m/>
    <m/>
    <m/>
    <m/>
    <m/>
    <m/>
    <m/>
    <m/>
    <m/>
    <m/>
    <m/>
    <m/>
    <m/>
    <m/>
    <m/>
    <m/>
    <m/>
    <m/>
    <m/>
    <m/>
    <m/>
    <m/>
    <m/>
    <m/>
    <m/>
    <m/>
    <m/>
    <m/>
    <m/>
    <m/>
    <n v="3"/>
    <x v="0"/>
    <s v="Active"/>
    <s v="Very small"/>
    <s v="Very small unit"/>
    <s v="No"/>
    <s v=""/>
    <s v=""/>
    <n v="566215"/>
    <m/>
    <n v="566215"/>
    <x v="0"/>
    <x v="0"/>
    <s v=""/>
    <s v=""/>
    <s v=""/>
    <s v=""/>
    <x v="0"/>
  </r>
  <r>
    <n v="11135"/>
    <x v="0"/>
    <n v="0.75"/>
    <s v="Yes"/>
    <s v="No"/>
    <m/>
    <x v="0"/>
    <x v="0"/>
    <x v="2"/>
    <d v="2011-01-01T00:00:00"/>
    <n v="14"/>
    <x v="4"/>
    <d v="2011-01-01T00:00:00"/>
    <n v="14"/>
    <s v="10-20 years"/>
    <d v="2000-01-01T00:00:00"/>
    <n v="25"/>
    <x v="0"/>
    <x v="0"/>
    <m/>
    <n v="1"/>
    <n v="1"/>
    <n v="1"/>
    <n v="1"/>
    <m/>
    <m/>
    <m/>
    <m/>
    <m/>
    <m/>
    <m/>
    <m/>
    <m/>
    <m/>
    <m/>
    <m/>
    <m/>
    <m/>
    <m/>
    <m/>
    <m/>
    <m/>
    <m/>
    <m/>
    <m/>
    <m/>
    <m/>
    <m/>
    <m/>
    <m/>
    <m/>
    <m/>
    <m/>
    <m/>
    <m/>
    <m/>
    <m/>
    <m/>
    <m/>
    <m/>
    <m/>
    <m/>
    <m/>
    <m/>
    <m/>
    <m/>
    <m/>
    <m/>
    <m/>
    <n v="4"/>
    <x v="0"/>
    <s v="Active"/>
    <s v="Very small"/>
    <s v="Online branch"/>
    <s v="No"/>
    <s v=""/>
    <s v=""/>
    <n v="673872"/>
    <m/>
    <n v="673872"/>
    <x v="0"/>
    <x v="0"/>
    <s v=""/>
    <s v=""/>
    <s v=""/>
    <s v=""/>
    <x v="0"/>
  </r>
  <r>
    <n v="11136"/>
    <x v="4"/>
    <n v="1"/>
    <s v="No"/>
    <s v="No"/>
    <m/>
    <x v="0"/>
    <x v="0"/>
    <x v="2"/>
    <d v="2010-01-01T00:00:00"/>
    <n v="15"/>
    <x v="4"/>
    <d v="2010-01-01T00:00:00"/>
    <n v="15"/>
    <s v="10-20 years"/>
    <d v="1995-01-01T00:00:00"/>
    <n v="30"/>
    <x v="0"/>
    <x v="7"/>
    <m/>
    <m/>
    <n v="1"/>
    <m/>
    <n v="1"/>
    <m/>
    <n v="1"/>
    <m/>
    <m/>
    <m/>
    <m/>
    <m/>
    <m/>
    <m/>
    <m/>
    <m/>
    <m/>
    <m/>
    <m/>
    <m/>
    <m/>
    <m/>
    <m/>
    <m/>
    <m/>
    <m/>
    <m/>
    <m/>
    <m/>
    <m/>
    <m/>
    <m/>
    <m/>
    <m/>
    <m/>
    <m/>
    <m/>
    <m/>
    <m/>
    <m/>
    <m/>
    <m/>
    <m/>
    <m/>
    <m/>
    <m/>
    <m/>
    <m/>
    <m/>
    <m/>
    <n v="3"/>
    <x v="0"/>
    <s v="Active"/>
    <s v="Very small"/>
    <s v="Online branch"/>
    <s v="No"/>
    <s v=""/>
    <s v=""/>
    <n v="1164002"/>
    <m/>
    <n v="1164002"/>
    <x v="0"/>
    <x v="0"/>
    <s v=""/>
    <s v=""/>
    <s v=""/>
    <s v=""/>
    <x v="0"/>
  </r>
  <r>
    <n v="11137"/>
    <x v="5"/>
    <n v="0"/>
    <s v="Yes"/>
    <s v="Yes"/>
    <n v="0.15"/>
    <x v="1"/>
    <x v="0"/>
    <x v="0"/>
    <d v="2009-01-01T00:00:00"/>
    <n v="16"/>
    <x v="4"/>
    <d v="2009-01-01T00:00:00"/>
    <n v="16"/>
    <s v="10-20 years"/>
    <d v="1990-01-01T00:00:00"/>
    <n v="35"/>
    <x v="1"/>
    <x v="0"/>
    <m/>
    <n v="1"/>
    <m/>
    <n v="1"/>
    <m/>
    <n v="1"/>
    <m/>
    <m/>
    <m/>
    <m/>
    <m/>
    <m/>
    <m/>
    <m/>
    <m/>
    <m/>
    <m/>
    <m/>
    <m/>
    <m/>
    <m/>
    <m/>
    <m/>
    <m/>
    <m/>
    <m/>
    <m/>
    <m/>
    <m/>
    <m/>
    <m/>
    <m/>
    <m/>
    <m/>
    <m/>
    <m/>
    <m/>
    <m/>
    <m/>
    <m/>
    <m/>
    <m/>
    <m/>
    <m/>
    <m/>
    <m/>
    <m/>
    <m/>
    <m/>
    <m/>
    <n v="3"/>
    <x v="0"/>
    <s v="Active"/>
    <s v="Small"/>
    <s v="Business client advisor"/>
    <s v="No"/>
    <s v=""/>
    <s v=""/>
    <n v="162235"/>
    <m/>
    <n v="162235"/>
    <x v="0"/>
    <x v="0"/>
    <s v=""/>
    <s v=""/>
    <s v=""/>
    <s v=""/>
    <x v="0"/>
  </r>
  <r>
    <n v="11138"/>
    <x v="0"/>
    <n v="0.4"/>
    <s v="No"/>
    <s v="Yes"/>
    <n v="0.5"/>
    <x v="1"/>
    <x v="0"/>
    <x v="2"/>
    <d v="2008-01-01T00:00:00"/>
    <n v="17"/>
    <x v="4"/>
    <d v="2008-01-01T00:00:00"/>
    <n v="17"/>
    <s v="10-20 years"/>
    <d v="1985-01-01T00:00:00"/>
    <n v="40"/>
    <x v="1"/>
    <x v="0"/>
    <m/>
    <m/>
    <n v="1"/>
    <m/>
    <n v="1"/>
    <m/>
    <n v="1"/>
    <m/>
    <m/>
    <m/>
    <m/>
    <m/>
    <m/>
    <m/>
    <m/>
    <m/>
    <m/>
    <m/>
    <m/>
    <m/>
    <m/>
    <m/>
    <m/>
    <m/>
    <m/>
    <m/>
    <m/>
    <m/>
    <m/>
    <m/>
    <m/>
    <m/>
    <m/>
    <m/>
    <m/>
    <m/>
    <m/>
    <m/>
    <m/>
    <m/>
    <m/>
    <m/>
    <m/>
    <m/>
    <m/>
    <m/>
    <m/>
    <m/>
    <m/>
    <m/>
    <n v="3"/>
    <x v="0"/>
    <s v="Active"/>
    <s v="Very small"/>
    <s v="Very small unit"/>
    <s v="No"/>
    <s v=""/>
    <s v=""/>
    <n v="860470"/>
    <m/>
    <n v="860470"/>
    <x v="0"/>
    <x v="0"/>
    <s v=""/>
    <s v=""/>
    <s v=""/>
    <s v=""/>
    <x v="0"/>
  </r>
  <r>
    <n v="11139"/>
    <x v="3"/>
    <n v="0.15"/>
    <s v="Yes"/>
    <s v="No"/>
    <m/>
    <x v="1"/>
    <x v="1"/>
    <x v="3"/>
    <d v="2007-01-01T00:00:00"/>
    <n v="18"/>
    <x v="4"/>
    <d v="2007-01-01T00:00:00"/>
    <n v="18"/>
    <s v="10-20 years"/>
    <d v="1980-01-01T00:00:00"/>
    <n v="45"/>
    <x v="2"/>
    <x v="0"/>
    <n v="1"/>
    <n v="1"/>
    <n v="1"/>
    <n v="1"/>
    <n v="1"/>
    <n v="1"/>
    <n v="1"/>
    <m/>
    <m/>
    <m/>
    <m/>
    <m/>
    <m/>
    <m/>
    <m/>
    <m/>
    <m/>
    <m/>
    <m/>
    <m/>
    <m/>
    <m/>
    <m/>
    <m/>
    <m/>
    <m/>
    <m/>
    <m/>
    <m/>
    <m/>
    <m/>
    <m/>
    <m/>
    <m/>
    <m/>
    <m/>
    <m/>
    <m/>
    <m/>
    <m/>
    <m/>
    <m/>
    <m/>
    <m/>
    <m/>
    <m/>
    <m/>
    <m/>
    <m/>
    <m/>
    <n v="7"/>
    <x v="1"/>
    <s v="Active"/>
    <s v="Very small"/>
    <s v="Very small unit"/>
    <s v="No"/>
    <n v="3996989"/>
    <s v="750k-5 mil"/>
    <n v="468400"/>
    <m/>
    <n v="468400"/>
    <x v="1"/>
    <x v="2"/>
    <n v="8"/>
    <n v="499623.625"/>
    <n v="8.5332813834329642"/>
    <s v="5-10x"/>
    <x v="1"/>
  </r>
  <r>
    <n v="11140"/>
    <x v="3"/>
    <n v="0.2"/>
    <s v="No"/>
    <s v="No"/>
    <m/>
    <x v="1"/>
    <x v="0"/>
    <x v="2"/>
    <d v="2006-01-01T00:00:00"/>
    <n v="19"/>
    <x v="4"/>
    <d v="2006-01-01T00:00:00"/>
    <n v="19"/>
    <s v="10-20 years"/>
    <d v="1975-01-01T00:00:00"/>
    <n v="50"/>
    <x v="2"/>
    <x v="7"/>
    <n v="1"/>
    <m/>
    <n v="1"/>
    <m/>
    <n v="1"/>
    <m/>
    <n v="1"/>
    <m/>
    <m/>
    <m/>
    <m/>
    <m/>
    <m/>
    <m/>
    <m/>
    <m/>
    <m/>
    <m/>
    <m/>
    <m/>
    <m/>
    <m/>
    <m/>
    <m/>
    <m/>
    <m/>
    <m/>
    <m/>
    <m/>
    <m/>
    <m/>
    <m/>
    <m/>
    <m/>
    <m/>
    <m/>
    <m/>
    <m/>
    <m/>
    <m/>
    <m/>
    <m/>
    <m/>
    <m/>
    <m/>
    <m/>
    <m/>
    <m/>
    <m/>
    <m/>
    <n v="4"/>
    <x v="1"/>
    <s v="Active"/>
    <s v="Very small"/>
    <s v="Very small unit"/>
    <s v="No"/>
    <n v="1470576"/>
    <s v="750k-5 mil"/>
    <n v="1993487"/>
    <m/>
    <n v="1993487"/>
    <x v="1"/>
    <x v="1"/>
    <n v="2"/>
    <n v="735288"/>
    <n v="0.73769028842425355"/>
    <s v="1x"/>
    <x v="0"/>
  </r>
  <r>
    <n v="11141"/>
    <x v="0"/>
    <n v="0.3"/>
    <s v="Yes"/>
    <s v="Yes"/>
    <n v="0.15"/>
    <x v="1"/>
    <x v="2"/>
    <x v="2"/>
    <d v="2005-01-01T00:00:00"/>
    <n v="20"/>
    <x v="5"/>
    <d v="2005-01-01T00:00:00"/>
    <n v="20"/>
    <s v="&gt;20 years"/>
    <d v="1970-01-01T00:00:00"/>
    <n v="55"/>
    <x v="3"/>
    <x v="3"/>
    <n v="1"/>
    <n v="1"/>
    <n v="1"/>
    <n v="1"/>
    <n v="1"/>
    <m/>
    <m/>
    <m/>
    <m/>
    <m/>
    <m/>
    <m/>
    <m/>
    <m/>
    <m/>
    <m/>
    <m/>
    <m/>
    <m/>
    <m/>
    <m/>
    <m/>
    <m/>
    <m/>
    <m/>
    <m/>
    <m/>
    <m/>
    <m/>
    <m/>
    <m/>
    <m/>
    <m/>
    <m/>
    <m/>
    <m/>
    <m/>
    <m/>
    <m/>
    <m/>
    <m/>
    <m/>
    <m/>
    <m/>
    <m/>
    <m/>
    <m/>
    <m/>
    <m/>
    <m/>
    <n v="5"/>
    <x v="1"/>
    <s v="Active"/>
    <s v="Very small"/>
    <s v="Very small unit"/>
    <s v="No"/>
    <n v="2737785"/>
    <s v="750k-5 mil"/>
    <n v="35519"/>
    <m/>
    <n v="35519"/>
    <x v="2"/>
    <x v="2"/>
    <n v="6"/>
    <n v="456297.5"/>
    <n v="77.079450434978469"/>
    <s v="50-100x"/>
    <x v="1"/>
  </r>
  <r>
    <n v="11142"/>
    <x v="2"/>
    <n v="0.4"/>
    <s v="No"/>
    <s v="Yes"/>
    <n v="0.3"/>
    <x v="1"/>
    <x v="0"/>
    <x v="0"/>
    <d v="2004-01-01T00:00:00"/>
    <n v="21"/>
    <x v="5"/>
    <d v="2004-01-01T00:00:00"/>
    <n v="21"/>
    <s v="&gt;20 years"/>
    <d v="1965-01-01T00:00:00"/>
    <n v="60"/>
    <x v="3"/>
    <x v="0"/>
    <m/>
    <m/>
    <n v="1"/>
    <m/>
    <n v="1"/>
    <m/>
    <n v="1"/>
    <m/>
    <m/>
    <m/>
    <m/>
    <m/>
    <m/>
    <m/>
    <m/>
    <m/>
    <m/>
    <m/>
    <m/>
    <m/>
    <m/>
    <m/>
    <m/>
    <m/>
    <m/>
    <m/>
    <m/>
    <m/>
    <m/>
    <m/>
    <m/>
    <m/>
    <m/>
    <m/>
    <m/>
    <m/>
    <m/>
    <m/>
    <m/>
    <m/>
    <m/>
    <m/>
    <m/>
    <m/>
    <m/>
    <m/>
    <m/>
    <m/>
    <m/>
    <m/>
    <n v="3"/>
    <x v="0"/>
    <s v="Active"/>
    <s v="Small"/>
    <s v="Business client advisor"/>
    <s v="No"/>
    <s v=""/>
    <s v=""/>
    <n v="1697980"/>
    <m/>
    <n v="1697980"/>
    <x v="0"/>
    <x v="0"/>
    <s v=""/>
    <s v=""/>
    <s v=""/>
    <s v=""/>
    <x v="0"/>
  </r>
  <r>
    <n v="11143"/>
    <x v="3"/>
    <n v="0.5"/>
    <s v="Yes"/>
    <s v="No"/>
    <m/>
    <x v="0"/>
    <x v="0"/>
    <x v="2"/>
    <d v="2003-01-01T00:00:00"/>
    <n v="22"/>
    <x v="5"/>
    <d v="2003-01-01T00:00:00"/>
    <n v="22"/>
    <s v="&gt;20 years"/>
    <d v="2000-01-01T00:00:00"/>
    <n v="25"/>
    <x v="0"/>
    <x v="0"/>
    <m/>
    <n v="1"/>
    <m/>
    <n v="1"/>
    <m/>
    <n v="1"/>
    <m/>
    <m/>
    <m/>
    <m/>
    <m/>
    <m/>
    <m/>
    <m/>
    <m/>
    <m/>
    <m/>
    <m/>
    <m/>
    <m/>
    <m/>
    <m/>
    <m/>
    <m/>
    <m/>
    <m/>
    <m/>
    <m/>
    <m/>
    <m/>
    <m/>
    <m/>
    <m/>
    <m/>
    <m/>
    <m/>
    <m/>
    <m/>
    <m/>
    <m/>
    <m/>
    <m/>
    <m/>
    <m/>
    <m/>
    <m/>
    <m/>
    <m/>
    <m/>
    <m/>
    <n v="3"/>
    <x v="0"/>
    <s v="Active"/>
    <s v="Very small"/>
    <s v="Online branch"/>
    <s v="No"/>
    <s v=""/>
    <s v=""/>
    <n v="1948435"/>
    <m/>
    <n v="1948435"/>
    <x v="0"/>
    <x v="0"/>
    <s v=""/>
    <s v=""/>
    <s v=""/>
    <s v=""/>
    <x v="0"/>
  </r>
  <r>
    <n v="11144"/>
    <x v="7"/>
    <n v="0.6"/>
    <s v="No"/>
    <s v="No"/>
    <m/>
    <x v="0"/>
    <x v="0"/>
    <x v="0"/>
    <d v="2002-01-01T00:00:00"/>
    <n v="23"/>
    <x v="5"/>
    <d v="2002-01-01T00:00:00"/>
    <n v="23"/>
    <s v="&gt;20 years"/>
    <d v="1995-01-01T00:00:00"/>
    <n v="30"/>
    <x v="0"/>
    <x v="8"/>
    <m/>
    <m/>
    <n v="1"/>
    <m/>
    <n v="1"/>
    <m/>
    <n v="1"/>
    <m/>
    <m/>
    <m/>
    <m/>
    <m/>
    <m/>
    <m/>
    <m/>
    <m/>
    <m/>
    <m/>
    <m/>
    <m/>
    <m/>
    <m/>
    <m/>
    <m/>
    <m/>
    <m/>
    <m/>
    <m/>
    <m/>
    <m/>
    <m/>
    <m/>
    <m/>
    <m/>
    <m/>
    <m/>
    <m/>
    <m/>
    <m/>
    <m/>
    <m/>
    <m/>
    <m/>
    <m/>
    <m/>
    <m/>
    <m/>
    <m/>
    <m/>
    <m/>
    <n v="3"/>
    <x v="0"/>
    <s v="Active"/>
    <s v="Very small"/>
    <s v="Online branch"/>
    <s v="No"/>
    <s v=""/>
    <s v=""/>
    <n v="652537"/>
    <m/>
    <n v="652537"/>
    <x v="0"/>
    <x v="0"/>
    <s v=""/>
    <s v=""/>
    <s v=""/>
    <s v=""/>
    <x v="0"/>
  </r>
  <r>
    <n v="11145"/>
    <x v="0"/>
    <n v="0.7"/>
    <s v="Yes"/>
    <s v="Yes"/>
    <n v="0.4"/>
    <x v="0"/>
    <x v="0"/>
    <x v="2"/>
    <d v="2001-01-01T00:00:00"/>
    <n v="24"/>
    <x v="5"/>
    <d v="2001-01-01T00:00:00"/>
    <n v="24"/>
    <s v="&gt;20 years"/>
    <d v="1990-01-01T00:00:00"/>
    <n v="35"/>
    <x v="1"/>
    <x v="0"/>
    <m/>
    <n v="1"/>
    <n v="1"/>
    <n v="1"/>
    <n v="1"/>
    <n v="1"/>
    <n v="1"/>
    <m/>
    <m/>
    <m/>
    <m/>
    <m/>
    <m/>
    <m/>
    <m/>
    <m/>
    <m/>
    <m/>
    <m/>
    <m/>
    <m/>
    <m/>
    <m/>
    <m/>
    <m/>
    <m/>
    <m/>
    <m/>
    <m/>
    <m/>
    <m/>
    <m/>
    <m/>
    <m/>
    <m/>
    <m/>
    <m/>
    <m/>
    <m/>
    <m/>
    <m/>
    <m/>
    <m/>
    <m/>
    <m/>
    <m/>
    <m/>
    <m/>
    <m/>
    <m/>
    <n v="6"/>
    <x v="0"/>
    <s v="Active"/>
    <s v="Very small"/>
    <s v="Very small unit"/>
    <s v="No"/>
    <s v=""/>
    <s v=""/>
    <n v="1129741"/>
    <m/>
    <n v="1129741"/>
    <x v="0"/>
    <x v="0"/>
    <s v=""/>
    <s v=""/>
    <s v=""/>
    <s v=""/>
    <x v="0"/>
  </r>
  <r>
    <n v="11146"/>
    <x v="2"/>
    <n v="0.8"/>
    <s v="No"/>
    <s v="Yes"/>
    <n v="0.75"/>
    <x v="0"/>
    <x v="0"/>
    <x v="2"/>
    <d v="2000-01-01T00:00:00"/>
    <n v="25"/>
    <x v="5"/>
    <d v="2000-01-01T00:00:00"/>
    <n v="25"/>
    <s v="&gt;20 years"/>
    <d v="1985-01-01T00:00:00"/>
    <n v="40"/>
    <x v="1"/>
    <x v="7"/>
    <m/>
    <m/>
    <n v="1"/>
    <m/>
    <n v="1"/>
    <m/>
    <n v="1"/>
    <m/>
    <m/>
    <m/>
    <m/>
    <m/>
    <m/>
    <m/>
    <m/>
    <m/>
    <m/>
    <m/>
    <m/>
    <m/>
    <m/>
    <m/>
    <m/>
    <m/>
    <m/>
    <m/>
    <m/>
    <m/>
    <m/>
    <m/>
    <m/>
    <m/>
    <m/>
    <m/>
    <m/>
    <m/>
    <m/>
    <m/>
    <m/>
    <m/>
    <m/>
    <m/>
    <m/>
    <m/>
    <m/>
    <m/>
    <m/>
    <m/>
    <m/>
    <m/>
    <n v="3"/>
    <x v="0"/>
    <s v="Active"/>
    <s v="Very small"/>
    <s v="Very small unit"/>
    <s v="No"/>
    <s v=""/>
    <s v=""/>
    <n v="93643"/>
    <m/>
    <n v="93643"/>
    <x v="0"/>
    <x v="0"/>
    <s v=""/>
    <s v=""/>
    <s v=""/>
    <s v=""/>
    <x v="0"/>
  </r>
  <r>
    <n v="11147"/>
    <x v="0"/>
    <n v="0.75"/>
    <s v="Yes"/>
    <s v="No"/>
    <m/>
    <x v="0"/>
    <x v="0"/>
    <x v="0"/>
    <d v="1999-01-01T00:00:00"/>
    <n v="26"/>
    <x v="5"/>
    <d v="1999-01-01T00:00:00"/>
    <n v="26"/>
    <s v="&gt;20 years"/>
    <d v="1980-01-01T00:00:00"/>
    <n v="45"/>
    <x v="2"/>
    <x v="9"/>
    <m/>
    <n v="1"/>
    <n v="1"/>
    <n v="1"/>
    <n v="1"/>
    <m/>
    <m/>
    <m/>
    <m/>
    <m/>
    <m/>
    <m/>
    <m/>
    <m/>
    <m/>
    <m/>
    <m/>
    <m/>
    <m/>
    <m/>
    <m/>
    <m/>
    <m/>
    <m/>
    <m/>
    <m/>
    <m/>
    <m/>
    <m/>
    <m/>
    <m/>
    <m/>
    <m/>
    <m/>
    <m/>
    <m/>
    <m/>
    <m/>
    <m/>
    <m/>
    <m/>
    <m/>
    <m/>
    <m/>
    <m/>
    <m/>
    <m/>
    <m/>
    <m/>
    <m/>
    <n v="4"/>
    <x v="0"/>
    <s v="Active"/>
    <s v="Very small"/>
    <s v="Online branch"/>
    <s v="No"/>
    <s v=""/>
    <s v=""/>
    <n v="1782294"/>
    <m/>
    <n v="1782294"/>
    <x v="0"/>
    <x v="0"/>
    <s v=""/>
    <s v=""/>
    <s v=""/>
    <s v=""/>
    <x v="0"/>
  </r>
  <r>
    <n v="11148"/>
    <x v="0"/>
    <n v="1"/>
    <s v="No"/>
    <s v="No"/>
    <m/>
    <x v="0"/>
    <x v="0"/>
    <x v="0"/>
    <d v="2025-01-01T00:00:00"/>
    <n v="0"/>
    <x v="0"/>
    <d v="2025-01-01T00:00:00"/>
    <n v="0"/>
    <s v="&lt;12 months"/>
    <d v="1975-01-01T00:00:00"/>
    <n v="50"/>
    <x v="2"/>
    <x v="3"/>
    <m/>
    <m/>
    <n v="1"/>
    <m/>
    <n v="1"/>
    <m/>
    <n v="1"/>
    <m/>
    <m/>
    <m/>
    <m/>
    <m/>
    <m/>
    <m/>
    <m/>
    <m/>
    <m/>
    <m/>
    <m/>
    <m/>
    <m/>
    <m/>
    <m/>
    <m/>
    <m/>
    <m/>
    <m/>
    <m/>
    <m/>
    <m/>
    <m/>
    <m/>
    <m/>
    <m/>
    <m/>
    <m/>
    <m/>
    <m/>
    <m/>
    <m/>
    <m/>
    <m/>
    <m/>
    <m/>
    <m/>
    <m/>
    <m/>
    <m/>
    <m/>
    <m/>
    <n v="3"/>
    <x v="0"/>
    <s v="Active"/>
    <s v="Medium"/>
    <s v="Business client advisor"/>
    <s v="No"/>
    <s v=""/>
    <s v=""/>
    <n v="1106875"/>
    <m/>
    <n v="1106875"/>
    <x v="0"/>
    <x v="0"/>
    <s v=""/>
    <s v=""/>
    <s v=""/>
    <s v=""/>
    <x v="0"/>
  </r>
  <r>
    <n v="11149"/>
    <x v="0"/>
    <n v="0"/>
    <s v="Yes"/>
    <s v="Yes"/>
    <n v="0.15"/>
    <x v="1"/>
    <x v="0"/>
    <x v="2"/>
    <d v="2025-01-01T00:00:00"/>
    <n v="0"/>
    <x v="0"/>
    <d v="2025-01-01T00:00:00"/>
    <n v="0"/>
    <s v="&lt;12 months"/>
    <d v="1970-01-01T00:00:00"/>
    <n v="55"/>
    <x v="3"/>
    <x v="3"/>
    <m/>
    <n v="1"/>
    <m/>
    <n v="1"/>
    <m/>
    <n v="1"/>
    <m/>
    <m/>
    <m/>
    <m/>
    <m/>
    <m/>
    <m/>
    <m/>
    <m/>
    <m/>
    <m/>
    <m/>
    <m/>
    <m/>
    <m/>
    <m/>
    <m/>
    <m/>
    <m/>
    <m/>
    <m/>
    <m/>
    <m/>
    <m/>
    <m/>
    <m/>
    <m/>
    <m/>
    <m/>
    <m/>
    <m/>
    <m/>
    <m/>
    <m/>
    <m/>
    <m/>
    <m/>
    <m/>
    <m/>
    <m/>
    <m/>
    <m/>
    <m/>
    <m/>
    <n v="3"/>
    <x v="0"/>
    <s v="Active"/>
    <s v="Very small"/>
    <s v="Very small unit"/>
    <s v="No"/>
    <s v=""/>
    <s v=""/>
    <n v="562262"/>
    <m/>
    <n v="562262"/>
    <x v="0"/>
    <x v="0"/>
    <s v=""/>
    <s v=""/>
    <s v=""/>
    <s v=""/>
    <x v="0"/>
  </r>
  <r>
    <n v="11150"/>
    <x v="0"/>
    <n v="0.4"/>
    <s v="No"/>
    <s v="Yes"/>
    <n v="0.5"/>
    <x v="1"/>
    <x v="2"/>
    <x v="3"/>
    <d v="2024-06-30T00:00:00"/>
    <n v="1"/>
    <x v="1"/>
    <d v="2024-06-30T00:00:00"/>
    <n v="1"/>
    <s v="1-3 years"/>
    <d v="1965-01-01T00:00:00"/>
    <n v="60"/>
    <x v="3"/>
    <x v="0"/>
    <n v="1"/>
    <m/>
    <n v="1"/>
    <m/>
    <n v="1"/>
    <m/>
    <n v="1"/>
    <m/>
    <m/>
    <m/>
    <m/>
    <m/>
    <m/>
    <m/>
    <m/>
    <m/>
    <m/>
    <m/>
    <m/>
    <m/>
    <m/>
    <m/>
    <m/>
    <m/>
    <m/>
    <m/>
    <m/>
    <m/>
    <m/>
    <m/>
    <m/>
    <m/>
    <m/>
    <m/>
    <m/>
    <m/>
    <m/>
    <m/>
    <m/>
    <m/>
    <m/>
    <m/>
    <m/>
    <m/>
    <m/>
    <m/>
    <m/>
    <m/>
    <m/>
    <m/>
    <n v="4"/>
    <x v="1"/>
    <s v="Active"/>
    <s v="Small"/>
    <s v="Business client advisor"/>
    <s v="No"/>
    <n v="1325346"/>
    <s v="750k-5 mil"/>
    <n v="624454"/>
    <m/>
    <n v="624454"/>
    <x v="2"/>
    <x v="1"/>
    <n v="6"/>
    <n v="220891"/>
    <n v="2.1224077353976436"/>
    <s v="1-5x"/>
    <x v="1"/>
  </r>
  <r>
    <n v="11151"/>
    <x v="7"/>
    <n v="0.15"/>
    <s v="Yes"/>
    <s v="No"/>
    <m/>
    <x v="1"/>
    <x v="2"/>
    <x v="2"/>
    <d v="2024-01-01T00:00:00"/>
    <n v="1"/>
    <x v="1"/>
    <d v="2024-01-01T00:00:00"/>
    <n v="1"/>
    <s v="1-3 years"/>
    <d v="2000-01-01T00:00:00"/>
    <n v="25"/>
    <x v="0"/>
    <x v="0"/>
    <n v="1"/>
    <n v="1"/>
    <n v="1"/>
    <n v="1"/>
    <n v="1"/>
    <n v="1"/>
    <n v="1"/>
    <m/>
    <m/>
    <m/>
    <m/>
    <m/>
    <m/>
    <m/>
    <m/>
    <m/>
    <m/>
    <m/>
    <m/>
    <m/>
    <m/>
    <m/>
    <m/>
    <m/>
    <m/>
    <m/>
    <m/>
    <m/>
    <m/>
    <m/>
    <m/>
    <m/>
    <m/>
    <m/>
    <m/>
    <m/>
    <m/>
    <m/>
    <m/>
    <m/>
    <m/>
    <m/>
    <m/>
    <m/>
    <m/>
    <m/>
    <m/>
    <m/>
    <m/>
    <m/>
    <n v="7"/>
    <x v="1"/>
    <s v="Active"/>
    <s v="Very small"/>
    <s v="Very small unit"/>
    <s v="No"/>
    <n v="709447"/>
    <s v="250k-750k"/>
    <n v="579115"/>
    <m/>
    <n v="579115"/>
    <x v="1"/>
    <x v="2"/>
    <n v="7"/>
    <n v="101349.57142857143"/>
    <n v="1.2250537458017838"/>
    <s v="1-5x"/>
    <x v="1"/>
  </r>
  <r>
    <n v="11152"/>
    <x v="3"/>
    <n v="0.2"/>
    <s v="No"/>
    <s v="No"/>
    <m/>
    <x v="1"/>
    <x v="0"/>
    <x v="2"/>
    <d v="2023-06-30T00:00:00"/>
    <n v="2"/>
    <x v="1"/>
    <d v="2023-06-30T00:00:00"/>
    <n v="2"/>
    <s v="1-3 years"/>
    <d v="1995-01-01T00:00:00"/>
    <n v="30"/>
    <x v="0"/>
    <x v="7"/>
    <m/>
    <m/>
    <n v="1"/>
    <m/>
    <n v="1"/>
    <m/>
    <n v="1"/>
    <m/>
    <m/>
    <m/>
    <m/>
    <m/>
    <m/>
    <m/>
    <m/>
    <m/>
    <m/>
    <m/>
    <m/>
    <m/>
    <m/>
    <m/>
    <m/>
    <m/>
    <m/>
    <m/>
    <m/>
    <m/>
    <m/>
    <m/>
    <m/>
    <m/>
    <m/>
    <m/>
    <m/>
    <m/>
    <m/>
    <m/>
    <m/>
    <m/>
    <m/>
    <m/>
    <m/>
    <m/>
    <m/>
    <m/>
    <m/>
    <m/>
    <m/>
    <m/>
    <n v="3"/>
    <x v="0"/>
    <s v="Active"/>
    <s v="Very small"/>
    <s v="Very small unit"/>
    <s v="No"/>
    <s v=""/>
    <s v=""/>
    <n v="259733"/>
    <m/>
    <n v="259733"/>
    <x v="0"/>
    <x v="0"/>
    <s v=""/>
    <s v=""/>
    <s v=""/>
    <s v=""/>
    <x v="0"/>
  </r>
  <r>
    <n v="11153"/>
    <x v="0"/>
    <n v="0.3"/>
    <s v="Yes"/>
    <s v="Yes"/>
    <n v="0.15"/>
    <x v="1"/>
    <x v="0"/>
    <x v="2"/>
    <d v="2023-01-01T00:00:00"/>
    <n v="2"/>
    <x v="1"/>
    <d v="2023-01-01T00:00:00"/>
    <n v="2"/>
    <s v="1-3 years"/>
    <d v="1990-01-01T00:00:00"/>
    <n v="35"/>
    <x v="1"/>
    <x v="0"/>
    <m/>
    <n v="1"/>
    <n v="1"/>
    <n v="1"/>
    <n v="1"/>
    <m/>
    <m/>
    <m/>
    <m/>
    <m/>
    <m/>
    <m/>
    <m/>
    <m/>
    <m/>
    <m/>
    <m/>
    <m/>
    <m/>
    <m/>
    <m/>
    <m/>
    <m/>
    <m/>
    <m/>
    <m/>
    <m/>
    <m/>
    <m/>
    <m/>
    <m/>
    <m/>
    <m/>
    <m/>
    <m/>
    <m/>
    <m/>
    <m/>
    <m/>
    <m/>
    <m/>
    <m/>
    <m/>
    <m/>
    <m/>
    <m/>
    <m/>
    <m/>
    <m/>
    <m/>
    <n v="4"/>
    <x v="0"/>
    <s v="Active"/>
    <s v="Very small"/>
    <s v="Very small unit"/>
    <s v="No"/>
    <s v=""/>
    <s v=""/>
    <n v="398880"/>
    <m/>
    <n v="398880"/>
    <x v="0"/>
    <x v="0"/>
    <s v=""/>
    <s v=""/>
    <s v=""/>
    <s v=""/>
    <x v="0"/>
  </r>
  <r>
    <n v="11154"/>
    <x v="8"/>
    <n v="0.4"/>
    <s v="No"/>
    <s v="Yes"/>
    <n v="0.3"/>
    <x v="1"/>
    <x v="0"/>
    <x v="0"/>
    <d v="2022-06-30T00:00:00"/>
    <n v="3"/>
    <x v="2"/>
    <d v="2022-06-30T00:00:00"/>
    <n v="3"/>
    <s v="3-5 years"/>
    <d v="1985-01-01T00:00:00"/>
    <n v="40"/>
    <x v="1"/>
    <x v="1"/>
    <m/>
    <m/>
    <n v="1"/>
    <m/>
    <n v="1"/>
    <m/>
    <n v="1"/>
    <m/>
    <m/>
    <m/>
    <m/>
    <m/>
    <m/>
    <m/>
    <m/>
    <m/>
    <m/>
    <m/>
    <m/>
    <m/>
    <m/>
    <m/>
    <m/>
    <m/>
    <m/>
    <m/>
    <m/>
    <m/>
    <m/>
    <m/>
    <m/>
    <m/>
    <m/>
    <m/>
    <m/>
    <m/>
    <m/>
    <m/>
    <m/>
    <m/>
    <m/>
    <m/>
    <m/>
    <m/>
    <m/>
    <m/>
    <m/>
    <m/>
    <m/>
    <m/>
    <n v="3"/>
    <x v="0"/>
    <s v="Active"/>
    <s v="Medium"/>
    <s v="Undistributed"/>
    <s v="No"/>
    <s v=""/>
    <s v=""/>
    <n v="101276"/>
    <m/>
    <n v="101276"/>
    <x v="0"/>
    <x v="0"/>
    <s v=""/>
    <s v=""/>
    <s v=""/>
    <s v=""/>
    <x v="0"/>
  </r>
  <r>
    <n v="11155"/>
    <x v="6"/>
    <n v="0.5"/>
    <s v="Yes"/>
    <s v="No"/>
    <m/>
    <x v="0"/>
    <x v="0"/>
    <x v="2"/>
    <d v="2022-01-01T00:00:00"/>
    <n v="3"/>
    <x v="2"/>
    <d v="2022-01-01T00:00:00"/>
    <n v="3"/>
    <s v="3-5 years"/>
    <d v="1980-01-01T00:00:00"/>
    <n v="45"/>
    <x v="2"/>
    <x v="3"/>
    <m/>
    <n v="1"/>
    <m/>
    <n v="1"/>
    <m/>
    <n v="1"/>
    <m/>
    <m/>
    <m/>
    <m/>
    <m/>
    <m/>
    <m/>
    <m/>
    <m/>
    <m/>
    <m/>
    <m/>
    <m/>
    <m/>
    <m/>
    <m/>
    <m/>
    <m/>
    <m/>
    <m/>
    <m/>
    <m/>
    <m/>
    <m/>
    <m/>
    <m/>
    <m/>
    <m/>
    <m/>
    <m/>
    <m/>
    <m/>
    <m/>
    <m/>
    <m/>
    <m/>
    <m/>
    <m/>
    <m/>
    <m/>
    <m/>
    <m/>
    <m/>
    <m/>
    <n v="3"/>
    <x v="0"/>
    <s v="Active"/>
    <s v="Very small"/>
    <s v="Very small unit"/>
    <s v="No"/>
    <s v=""/>
    <s v=""/>
    <n v="263693"/>
    <m/>
    <n v="263693"/>
    <x v="0"/>
    <x v="0"/>
    <s v=""/>
    <s v=""/>
    <s v=""/>
    <s v=""/>
    <x v="0"/>
  </r>
  <r>
    <n v="11156"/>
    <x v="2"/>
    <n v="0.6"/>
    <s v="No"/>
    <s v="No"/>
    <m/>
    <x v="0"/>
    <x v="0"/>
    <x v="0"/>
    <d v="2021-06-30T00:00:00"/>
    <n v="4"/>
    <x v="2"/>
    <d v="2021-06-30T00:00:00"/>
    <n v="4"/>
    <s v="3-5 years"/>
    <d v="1975-01-01T00:00:00"/>
    <n v="50"/>
    <x v="2"/>
    <x v="0"/>
    <m/>
    <m/>
    <n v="1"/>
    <m/>
    <n v="1"/>
    <m/>
    <n v="1"/>
    <m/>
    <m/>
    <m/>
    <m/>
    <m/>
    <m/>
    <m/>
    <m/>
    <m/>
    <m/>
    <m/>
    <m/>
    <m/>
    <m/>
    <m/>
    <m/>
    <m/>
    <m/>
    <m/>
    <m/>
    <m/>
    <m/>
    <m/>
    <m/>
    <m/>
    <m/>
    <m/>
    <m/>
    <m/>
    <m/>
    <m/>
    <m/>
    <m/>
    <m/>
    <m/>
    <m/>
    <m/>
    <m/>
    <m/>
    <m/>
    <m/>
    <m/>
    <m/>
    <n v="3"/>
    <x v="0"/>
    <s v="Active"/>
    <s v="Small"/>
    <s v="Business client advisor"/>
    <s v="No"/>
    <s v=""/>
    <s v=""/>
    <n v="344046"/>
    <m/>
    <n v="344046"/>
    <x v="0"/>
    <x v="0"/>
    <s v=""/>
    <s v=""/>
    <s v=""/>
    <s v=""/>
    <x v="0"/>
  </r>
  <r>
    <n v="11157"/>
    <x v="2"/>
    <n v="0.7"/>
    <s v="Yes"/>
    <s v="Yes"/>
    <n v="0.4"/>
    <x v="0"/>
    <x v="0"/>
    <x v="2"/>
    <d v="2021-01-01T00:00:00"/>
    <n v="4"/>
    <x v="2"/>
    <d v="2021-01-01T00:00:00"/>
    <n v="4"/>
    <s v="3-5 years"/>
    <d v="1970-01-01T00:00:00"/>
    <n v="55"/>
    <x v="3"/>
    <x v="10"/>
    <m/>
    <n v="1"/>
    <n v="1"/>
    <n v="1"/>
    <n v="1"/>
    <n v="1"/>
    <n v="1"/>
    <m/>
    <m/>
    <m/>
    <m/>
    <m/>
    <m/>
    <m/>
    <m/>
    <m/>
    <m/>
    <m/>
    <m/>
    <m/>
    <m/>
    <m/>
    <m/>
    <m/>
    <m/>
    <m/>
    <m/>
    <m/>
    <m/>
    <m/>
    <m/>
    <m/>
    <m/>
    <m/>
    <m/>
    <m/>
    <m/>
    <m/>
    <m/>
    <m/>
    <m/>
    <m/>
    <m/>
    <m/>
    <m/>
    <m/>
    <m/>
    <m/>
    <m/>
    <m/>
    <n v="6"/>
    <x v="0"/>
    <s v="Active"/>
    <s v="Very small"/>
    <s v="NN Profile"/>
    <s v="No"/>
    <s v=""/>
    <s v=""/>
    <n v="881269"/>
    <m/>
    <n v="881269"/>
    <x v="0"/>
    <x v="0"/>
    <s v=""/>
    <s v=""/>
    <s v=""/>
    <s v=""/>
    <x v="0"/>
  </r>
  <r>
    <n v="11158"/>
    <x v="9"/>
    <n v="0.8"/>
    <s v="No"/>
    <s v="Yes"/>
    <n v="0.75"/>
    <x v="0"/>
    <x v="0"/>
    <x v="0"/>
    <d v="2020-06-30T00:00:00"/>
    <n v="5"/>
    <x v="3"/>
    <d v="2020-06-30T00:00:00"/>
    <n v="5"/>
    <s v="5-10 years"/>
    <d v="1965-01-01T00:00:00"/>
    <n v="60"/>
    <x v="3"/>
    <x v="0"/>
    <m/>
    <m/>
    <n v="1"/>
    <m/>
    <n v="1"/>
    <m/>
    <n v="1"/>
    <m/>
    <m/>
    <m/>
    <m/>
    <m/>
    <m/>
    <m/>
    <m/>
    <m/>
    <m/>
    <m/>
    <m/>
    <m/>
    <m/>
    <m/>
    <m/>
    <m/>
    <m/>
    <m/>
    <m/>
    <m/>
    <m/>
    <m/>
    <m/>
    <m/>
    <m/>
    <m/>
    <m/>
    <m/>
    <m/>
    <m/>
    <m/>
    <m/>
    <m/>
    <m/>
    <m/>
    <m/>
    <m/>
    <m/>
    <m/>
    <m/>
    <m/>
    <m/>
    <n v="3"/>
    <x v="0"/>
    <s v="Active"/>
    <s v="Small"/>
    <s v="Business client advisor"/>
    <s v="No"/>
    <s v=""/>
    <s v=""/>
    <n v="1393917"/>
    <m/>
    <n v="1393917"/>
    <x v="0"/>
    <x v="0"/>
    <s v=""/>
    <s v=""/>
    <s v=""/>
    <s v=""/>
    <x v="0"/>
  </r>
  <r>
    <n v="11159"/>
    <x v="8"/>
    <n v="0.75"/>
    <s v="Yes"/>
    <s v="No"/>
    <m/>
    <x v="0"/>
    <x v="0"/>
    <x v="0"/>
    <d v="2020-01-01T00:00:00"/>
    <n v="5"/>
    <x v="3"/>
    <d v="2020-01-01T00:00:00"/>
    <n v="5"/>
    <s v="5-10 years"/>
    <d v="2000-01-01T00:00:00"/>
    <n v="25"/>
    <x v="0"/>
    <x v="1"/>
    <m/>
    <n v="1"/>
    <n v="1"/>
    <n v="1"/>
    <n v="1"/>
    <m/>
    <m/>
    <m/>
    <m/>
    <m/>
    <m/>
    <m/>
    <m/>
    <m/>
    <m/>
    <m/>
    <m/>
    <m/>
    <m/>
    <m/>
    <m/>
    <m/>
    <m/>
    <m/>
    <m/>
    <m/>
    <m/>
    <m/>
    <m/>
    <m/>
    <m/>
    <m/>
    <m/>
    <m/>
    <m/>
    <m/>
    <m/>
    <m/>
    <m/>
    <m/>
    <m/>
    <m/>
    <m/>
    <m/>
    <m/>
    <m/>
    <m/>
    <m/>
    <m/>
    <m/>
    <n v="4"/>
    <x v="0"/>
    <s v="Active"/>
    <s v="Medium"/>
    <s v="Business client advisor"/>
    <s v="No"/>
    <s v=""/>
    <s v=""/>
    <n v="516224"/>
    <m/>
    <n v="516224"/>
    <x v="0"/>
    <x v="0"/>
    <s v=""/>
    <s v=""/>
    <s v=""/>
    <s v=""/>
    <x v="0"/>
  </r>
  <r>
    <n v="11160"/>
    <x v="0"/>
    <n v="1"/>
    <s v="No"/>
    <s v="No"/>
    <m/>
    <x v="0"/>
    <x v="0"/>
    <x v="0"/>
    <d v="2019-06-30T00:00:00"/>
    <n v="6"/>
    <x v="3"/>
    <d v="2019-06-30T00:00:00"/>
    <n v="6"/>
    <s v="5-10 years"/>
    <d v="1995-01-01T00:00:00"/>
    <n v="30"/>
    <x v="0"/>
    <x v="0"/>
    <m/>
    <m/>
    <n v="1"/>
    <m/>
    <n v="1"/>
    <m/>
    <n v="1"/>
    <m/>
    <m/>
    <m/>
    <m/>
    <m/>
    <m/>
    <m/>
    <m/>
    <m/>
    <m/>
    <m/>
    <m/>
    <m/>
    <m/>
    <m/>
    <m/>
    <m/>
    <m/>
    <m/>
    <m/>
    <m/>
    <m/>
    <m/>
    <m/>
    <m/>
    <m/>
    <m/>
    <m/>
    <m/>
    <m/>
    <m/>
    <m/>
    <m/>
    <m/>
    <m/>
    <m/>
    <m/>
    <m/>
    <m/>
    <m/>
    <m/>
    <m/>
    <m/>
    <n v="3"/>
    <x v="0"/>
    <s v="Active"/>
    <s v="Small"/>
    <s v="Business client advisor"/>
    <s v="No"/>
    <s v=""/>
    <s v=""/>
    <n v="1585443"/>
    <m/>
    <n v="1585443"/>
    <x v="0"/>
    <x v="0"/>
    <s v=""/>
    <s v=""/>
    <s v=""/>
    <s v=""/>
    <x v="0"/>
  </r>
  <r>
    <n v="11161"/>
    <x v="0"/>
    <n v="0"/>
    <s v="Yes"/>
    <s v="Yes"/>
    <n v="0.15"/>
    <x v="1"/>
    <x v="0"/>
    <x v="0"/>
    <d v="2019-01-01T00:00:00"/>
    <n v="6"/>
    <x v="3"/>
    <d v="2019-01-01T00:00:00"/>
    <n v="6"/>
    <s v="5-10 years"/>
    <d v="1990-01-01T00:00:00"/>
    <n v="35"/>
    <x v="1"/>
    <x v="3"/>
    <n v="1"/>
    <n v="1"/>
    <m/>
    <n v="1"/>
    <m/>
    <n v="1"/>
    <m/>
    <m/>
    <m/>
    <m/>
    <m/>
    <m/>
    <m/>
    <m/>
    <m/>
    <m/>
    <m/>
    <m/>
    <m/>
    <m/>
    <m/>
    <m/>
    <m/>
    <m/>
    <m/>
    <m/>
    <m/>
    <m/>
    <m/>
    <m/>
    <m/>
    <m/>
    <m/>
    <m/>
    <m/>
    <m/>
    <m/>
    <m/>
    <m/>
    <m/>
    <m/>
    <m/>
    <m/>
    <m/>
    <m/>
    <m/>
    <m/>
    <m/>
    <m/>
    <m/>
    <n v="4"/>
    <x v="1"/>
    <s v="Active"/>
    <s v="Very small"/>
    <s v="Very small unit"/>
    <s v="No"/>
    <n v="2986825"/>
    <s v="750k-5 mil"/>
    <n v="509810"/>
    <m/>
    <n v="509810"/>
    <x v="2"/>
    <x v="2"/>
    <n v="4"/>
    <n v="746706.25"/>
    <n v="5.8587022616268802"/>
    <s v="5-10x"/>
    <x v="1"/>
  </r>
  <r>
    <n v="11162"/>
    <x v="0"/>
    <n v="0.4"/>
    <s v="No"/>
    <s v="Yes"/>
    <n v="0.5"/>
    <x v="1"/>
    <x v="0"/>
    <x v="0"/>
    <d v="2018-06-30T00:00:00"/>
    <n v="7"/>
    <x v="3"/>
    <d v="2018-06-30T00:00:00"/>
    <n v="7"/>
    <s v="5-10 years"/>
    <d v="1985-01-01T00:00:00"/>
    <n v="40"/>
    <x v="1"/>
    <x v="3"/>
    <m/>
    <m/>
    <n v="1"/>
    <m/>
    <n v="1"/>
    <m/>
    <n v="1"/>
    <m/>
    <m/>
    <m/>
    <m/>
    <m/>
    <m/>
    <m/>
    <m/>
    <m/>
    <m/>
    <m/>
    <m/>
    <m/>
    <m/>
    <m/>
    <m/>
    <m/>
    <m/>
    <m/>
    <m/>
    <m/>
    <m/>
    <m/>
    <m/>
    <m/>
    <m/>
    <m/>
    <m/>
    <m/>
    <m/>
    <m/>
    <m/>
    <m/>
    <m/>
    <m/>
    <m/>
    <m/>
    <m/>
    <m/>
    <m/>
    <m/>
    <m/>
    <m/>
    <n v="3"/>
    <x v="0"/>
    <s v="Active"/>
    <s v="Very small"/>
    <s v="Very small unit"/>
    <s v="No"/>
    <s v=""/>
    <s v=""/>
    <n v="107531"/>
    <m/>
    <n v="107531"/>
    <x v="0"/>
    <x v="0"/>
    <s v=""/>
    <s v=""/>
    <s v=""/>
    <s v=""/>
    <x v="0"/>
  </r>
  <r>
    <n v="11163"/>
    <x v="7"/>
    <n v="0.15"/>
    <s v="Yes"/>
    <s v="No"/>
    <m/>
    <x v="1"/>
    <x v="2"/>
    <x v="3"/>
    <d v="2018-01-01T00:00:00"/>
    <n v="7"/>
    <x v="3"/>
    <d v="2018-01-01T00:00:00"/>
    <n v="7"/>
    <s v="5-10 years"/>
    <d v="1980-01-01T00:00:00"/>
    <n v="45"/>
    <x v="2"/>
    <x v="0"/>
    <n v="1"/>
    <n v="1"/>
    <n v="1"/>
    <n v="1"/>
    <n v="1"/>
    <n v="1"/>
    <n v="1"/>
    <m/>
    <m/>
    <m/>
    <m/>
    <m/>
    <m/>
    <m/>
    <m/>
    <m/>
    <m/>
    <m/>
    <m/>
    <m/>
    <m/>
    <m/>
    <m/>
    <m/>
    <m/>
    <m/>
    <m/>
    <m/>
    <m/>
    <m/>
    <m/>
    <m/>
    <m/>
    <m/>
    <m/>
    <m/>
    <m/>
    <m/>
    <m/>
    <m/>
    <m/>
    <m/>
    <m/>
    <m/>
    <m/>
    <m/>
    <m/>
    <m/>
    <m/>
    <m/>
    <n v="7"/>
    <x v="1"/>
    <s v="Active"/>
    <s v="Small"/>
    <s v="Business client advisor"/>
    <s v="No"/>
    <n v="647398"/>
    <s v="250k-750k"/>
    <n v="753726"/>
    <m/>
    <n v="753726"/>
    <x v="1"/>
    <x v="2"/>
    <n v="9"/>
    <n v="71933.111111111109"/>
    <n v="0.8589301682574304"/>
    <s v="1x"/>
    <x v="1"/>
  </r>
  <r>
    <n v="11164"/>
    <x v="0"/>
    <n v="0.2"/>
    <s v="No"/>
    <s v="No"/>
    <m/>
    <x v="1"/>
    <x v="2"/>
    <x v="1"/>
    <d v="2017-06-30T00:00:00"/>
    <n v="8"/>
    <x v="3"/>
    <d v="2017-06-30T00:00:00"/>
    <n v="8"/>
    <s v="5-10 years"/>
    <d v="1975-01-01T00:00:00"/>
    <n v="50"/>
    <x v="2"/>
    <x v="0"/>
    <n v="1"/>
    <m/>
    <n v="1"/>
    <m/>
    <n v="1"/>
    <m/>
    <n v="1"/>
    <m/>
    <m/>
    <m/>
    <m/>
    <m/>
    <m/>
    <m/>
    <m/>
    <m/>
    <m/>
    <m/>
    <m/>
    <m/>
    <m/>
    <m/>
    <m/>
    <m/>
    <m/>
    <m/>
    <m/>
    <m/>
    <m/>
    <m/>
    <m/>
    <m/>
    <m/>
    <m/>
    <m/>
    <m/>
    <m/>
    <m/>
    <m/>
    <m/>
    <m/>
    <m/>
    <m/>
    <m/>
    <m/>
    <m/>
    <m/>
    <m/>
    <m/>
    <m/>
    <n v="4"/>
    <x v="1"/>
    <s v="Active"/>
    <s v="Very small"/>
    <s v="Very small unit"/>
    <s v="No"/>
    <n v="2635917"/>
    <s v="750k-5 mil"/>
    <n v="605829"/>
    <m/>
    <n v="605829"/>
    <x v="1"/>
    <x v="1"/>
    <n v="9"/>
    <n v="292879.66666666669"/>
    <n v="4.3509257562777615"/>
    <s v="1-5x"/>
    <x v="1"/>
  </r>
  <r>
    <n v="11165"/>
    <x v="0"/>
    <n v="0.3"/>
    <s v="Yes"/>
    <s v="Yes"/>
    <n v="0.15"/>
    <x v="1"/>
    <x v="0"/>
    <x v="0"/>
    <d v="2017-01-01T00:00:00"/>
    <n v="8"/>
    <x v="3"/>
    <d v="2017-01-01T00:00:00"/>
    <n v="8"/>
    <s v="5-10 years"/>
    <d v="1970-01-01T00:00:00"/>
    <n v="55"/>
    <x v="3"/>
    <x v="0"/>
    <m/>
    <n v="1"/>
    <n v="1"/>
    <n v="1"/>
    <n v="1"/>
    <m/>
    <m/>
    <m/>
    <m/>
    <m/>
    <m/>
    <m/>
    <m/>
    <m/>
    <m/>
    <m/>
    <m/>
    <m/>
    <m/>
    <m/>
    <m/>
    <m/>
    <m/>
    <m/>
    <m/>
    <m/>
    <m/>
    <m/>
    <m/>
    <m/>
    <m/>
    <m/>
    <m/>
    <m/>
    <m/>
    <m/>
    <m/>
    <m/>
    <m/>
    <m/>
    <m/>
    <m/>
    <m/>
    <m/>
    <m/>
    <m/>
    <m/>
    <m/>
    <m/>
    <m/>
    <n v="4"/>
    <x v="0"/>
    <s v="Active"/>
    <s v="Small"/>
    <s v="Business client advisor"/>
    <s v="No"/>
    <s v=""/>
    <s v=""/>
    <n v="637492"/>
    <m/>
    <n v="637492"/>
    <x v="0"/>
    <x v="0"/>
    <s v=""/>
    <s v=""/>
    <s v=""/>
    <s v=""/>
    <x v="0"/>
  </r>
  <r>
    <n v="11166"/>
    <x v="0"/>
    <n v="0.4"/>
    <s v="No"/>
    <s v="Yes"/>
    <n v="0.3"/>
    <x v="1"/>
    <x v="0"/>
    <x v="0"/>
    <d v="2016-06-30T00:00:00"/>
    <n v="9"/>
    <x v="3"/>
    <d v="2016-06-30T00:00:00"/>
    <n v="9"/>
    <s v="5-10 years"/>
    <d v="1965-01-01T00:00:00"/>
    <n v="60"/>
    <x v="3"/>
    <x v="9"/>
    <m/>
    <m/>
    <n v="1"/>
    <m/>
    <n v="1"/>
    <m/>
    <n v="1"/>
    <m/>
    <m/>
    <m/>
    <m/>
    <m/>
    <m/>
    <m/>
    <m/>
    <m/>
    <m/>
    <m/>
    <m/>
    <m/>
    <m/>
    <m/>
    <m/>
    <m/>
    <m/>
    <m/>
    <m/>
    <m/>
    <m/>
    <m/>
    <m/>
    <m/>
    <m/>
    <m/>
    <m/>
    <m/>
    <m/>
    <m/>
    <m/>
    <m/>
    <m/>
    <m/>
    <m/>
    <m/>
    <m/>
    <m/>
    <m/>
    <m/>
    <m/>
    <m/>
    <n v="3"/>
    <x v="0"/>
    <s v="Active"/>
    <s v="Small"/>
    <s v="Online branch"/>
    <s v="No"/>
    <s v=""/>
    <s v=""/>
    <n v="1031393"/>
    <m/>
    <n v="1031393"/>
    <x v="0"/>
    <x v="0"/>
    <s v=""/>
    <s v=""/>
    <s v=""/>
    <s v=""/>
    <x v="0"/>
  </r>
  <r>
    <n v="11167"/>
    <x v="0"/>
    <n v="0.5"/>
    <s v="Yes"/>
    <s v="No"/>
    <m/>
    <x v="0"/>
    <x v="0"/>
    <x v="2"/>
    <d v="2016-01-01T00:00:00"/>
    <n v="9"/>
    <x v="3"/>
    <d v="2016-01-01T00:00:00"/>
    <n v="9"/>
    <s v="5-10 years"/>
    <d v="2000-01-01T00:00:00"/>
    <n v="25"/>
    <x v="0"/>
    <x v="7"/>
    <m/>
    <n v="1"/>
    <m/>
    <n v="1"/>
    <m/>
    <n v="1"/>
    <m/>
    <m/>
    <m/>
    <m/>
    <m/>
    <m/>
    <m/>
    <m/>
    <m/>
    <m/>
    <m/>
    <m/>
    <m/>
    <m/>
    <m/>
    <m/>
    <m/>
    <m/>
    <m/>
    <m/>
    <m/>
    <m/>
    <m/>
    <m/>
    <m/>
    <m/>
    <m/>
    <m/>
    <m/>
    <m/>
    <m/>
    <m/>
    <m/>
    <m/>
    <m/>
    <m/>
    <m/>
    <m/>
    <m/>
    <m/>
    <m/>
    <m/>
    <m/>
    <m/>
    <n v="3"/>
    <x v="0"/>
    <s v="Active"/>
    <s v="Very small"/>
    <s v="Online branch"/>
    <s v="No"/>
    <s v=""/>
    <s v=""/>
    <n v="1085412"/>
    <m/>
    <n v="1085412"/>
    <x v="0"/>
    <x v="0"/>
    <s v=""/>
    <s v=""/>
    <s v=""/>
    <s v=""/>
    <x v="0"/>
  </r>
  <r>
    <n v="11168"/>
    <x v="0"/>
    <n v="0.6"/>
    <s v="No"/>
    <s v="No"/>
    <m/>
    <x v="0"/>
    <x v="1"/>
    <x v="3"/>
    <d v="2015-06-30T00:00:00"/>
    <n v="10"/>
    <x v="4"/>
    <d v="2015-06-30T00:00:00"/>
    <n v="10"/>
    <s v="10-20 years"/>
    <d v="1995-01-01T00:00:00"/>
    <n v="30"/>
    <x v="0"/>
    <x v="7"/>
    <n v="1"/>
    <m/>
    <n v="1"/>
    <m/>
    <n v="1"/>
    <m/>
    <n v="1"/>
    <m/>
    <m/>
    <m/>
    <m/>
    <m/>
    <m/>
    <m/>
    <m/>
    <m/>
    <m/>
    <m/>
    <m/>
    <m/>
    <m/>
    <m/>
    <m/>
    <m/>
    <m/>
    <m/>
    <m/>
    <m/>
    <m/>
    <m/>
    <m/>
    <m/>
    <m/>
    <m/>
    <m/>
    <m/>
    <m/>
    <m/>
    <m/>
    <m/>
    <m/>
    <m/>
    <m/>
    <m/>
    <m/>
    <m/>
    <m/>
    <m/>
    <m/>
    <m/>
    <n v="4"/>
    <x v="1"/>
    <s v="Active"/>
    <s v="Medium"/>
    <s v="Business client advisor"/>
    <s v="No"/>
    <n v="3460073"/>
    <s v="750k-5 mil"/>
    <n v="1569061"/>
    <m/>
    <n v="1569061"/>
    <x v="1"/>
    <x v="1"/>
    <n v="8"/>
    <n v="432509.125"/>
    <n v="2.2051870513638412"/>
    <s v="1-5x"/>
    <x v="1"/>
  </r>
  <r>
    <n v="11169"/>
    <x v="0"/>
    <n v="0.7"/>
    <s v="Yes"/>
    <s v="Yes"/>
    <n v="0.4"/>
    <x v="0"/>
    <x v="0"/>
    <x v="2"/>
    <d v="2015-01-01T00:00:00"/>
    <n v="10"/>
    <x v="4"/>
    <d v="2015-01-01T00:00:00"/>
    <n v="10"/>
    <s v="10-20 years"/>
    <d v="1990-01-01T00:00:00"/>
    <n v="35"/>
    <x v="1"/>
    <x v="4"/>
    <n v="1"/>
    <n v="1"/>
    <n v="1"/>
    <n v="1"/>
    <n v="1"/>
    <n v="1"/>
    <n v="1"/>
    <m/>
    <m/>
    <m/>
    <m/>
    <m/>
    <m/>
    <m/>
    <m/>
    <m/>
    <m/>
    <m/>
    <m/>
    <m/>
    <m/>
    <m/>
    <m/>
    <m/>
    <m/>
    <m/>
    <m/>
    <m/>
    <m/>
    <m/>
    <m/>
    <m/>
    <m/>
    <m/>
    <m/>
    <m/>
    <m/>
    <m/>
    <m/>
    <m/>
    <m/>
    <m/>
    <m/>
    <m/>
    <m/>
    <m/>
    <m/>
    <m/>
    <m/>
    <m/>
    <n v="7"/>
    <x v="1"/>
    <s v="Active"/>
    <s v="Very small"/>
    <s v="Very small unit"/>
    <s v="No"/>
    <n v="942696"/>
    <s v="750k-5 mil"/>
    <n v="678214"/>
    <m/>
    <n v="678214"/>
    <x v="2"/>
    <x v="2"/>
    <n v="8"/>
    <n v="117837"/>
    <n v="1.3899683580698718"/>
    <s v="1-5x"/>
    <x v="1"/>
  </r>
  <r>
    <n v="11170"/>
    <x v="0"/>
    <n v="0.8"/>
    <s v="No"/>
    <s v="Yes"/>
    <n v="0.75"/>
    <x v="0"/>
    <x v="0"/>
    <x v="0"/>
    <d v="2014-01-01T00:00:00"/>
    <n v="11"/>
    <x v="4"/>
    <d v="2014-01-01T00:00:00"/>
    <n v="11"/>
    <s v="10-20 years"/>
    <d v="1985-01-01T00:00:00"/>
    <n v="40"/>
    <x v="1"/>
    <x v="0"/>
    <m/>
    <m/>
    <n v="1"/>
    <m/>
    <n v="1"/>
    <m/>
    <n v="1"/>
    <m/>
    <m/>
    <m/>
    <m/>
    <m/>
    <m/>
    <m/>
    <m/>
    <m/>
    <m/>
    <m/>
    <m/>
    <m/>
    <m/>
    <m/>
    <m/>
    <m/>
    <m/>
    <m/>
    <m/>
    <m/>
    <m/>
    <m/>
    <m/>
    <m/>
    <m/>
    <m/>
    <m/>
    <m/>
    <m/>
    <m/>
    <m/>
    <m/>
    <m/>
    <m/>
    <m/>
    <m/>
    <m/>
    <m/>
    <m/>
    <m/>
    <m/>
    <m/>
    <n v="3"/>
    <x v="0"/>
    <s v="Active"/>
    <s v="Small"/>
    <s v="Online branch"/>
    <s v="No"/>
    <s v=""/>
    <s v=""/>
    <n v="663787"/>
    <m/>
    <n v="663787"/>
    <x v="0"/>
    <x v="0"/>
    <s v=""/>
    <s v=""/>
    <s v=""/>
    <s v=""/>
    <x v="0"/>
  </r>
  <r>
    <n v="11171"/>
    <x v="0"/>
    <n v="0.75"/>
    <s v="Yes"/>
    <s v="No"/>
    <m/>
    <x v="0"/>
    <x v="0"/>
    <x v="0"/>
    <d v="2013-01-01T00:00:00"/>
    <n v="12"/>
    <x v="4"/>
    <d v="2013-01-01T00:00:00"/>
    <n v="12"/>
    <s v="10-20 years"/>
    <d v="1980-01-01T00:00:00"/>
    <n v="45"/>
    <x v="2"/>
    <x v="2"/>
    <m/>
    <n v="1"/>
    <n v="1"/>
    <n v="1"/>
    <n v="1"/>
    <m/>
    <m/>
    <m/>
    <m/>
    <m/>
    <m/>
    <m/>
    <m/>
    <m/>
    <m/>
    <m/>
    <m/>
    <m/>
    <m/>
    <m/>
    <m/>
    <m/>
    <m/>
    <m/>
    <m/>
    <m/>
    <m/>
    <m/>
    <m/>
    <m/>
    <m/>
    <m/>
    <m/>
    <m/>
    <m/>
    <m/>
    <m/>
    <m/>
    <m/>
    <m/>
    <m/>
    <m/>
    <m/>
    <m/>
    <m/>
    <m/>
    <m/>
    <m/>
    <m/>
    <m/>
    <n v="4"/>
    <x v="0"/>
    <s v="Active"/>
    <s v="Medium"/>
    <s v="Business client advisor"/>
    <s v="No"/>
    <s v=""/>
    <s v=""/>
    <n v="1197775"/>
    <m/>
    <n v="1197775"/>
    <x v="0"/>
    <x v="0"/>
    <s v=""/>
    <s v=""/>
    <s v=""/>
    <s v=""/>
    <x v="0"/>
  </r>
  <r>
    <n v="11172"/>
    <x v="0"/>
    <n v="1"/>
    <s v="No"/>
    <s v="No"/>
    <m/>
    <x v="0"/>
    <x v="0"/>
    <x v="2"/>
    <d v="2012-01-01T00:00:00"/>
    <n v="13"/>
    <x v="4"/>
    <d v="2012-01-01T00:00:00"/>
    <n v="13"/>
    <s v="10-20 years"/>
    <d v="1975-01-01T00:00:00"/>
    <n v="50"/>
    <x v="2"/>
    <x v="2"/>
    <m/>
    <m/>
    <n v="1"/>
    <m/>
    <n v="1"/>
    <m/>
    <n v="1"/>
    <m/>
    <m/>
    <m/>
    <m/>
    <m/>
    <m/>
    <m/>
    <m/>
    <m/>
    <m/>
    <m/>
    <m/>
    <m/>
    <m/>
    <m/>
    <m/>
    <m/>
    <m/>
    <m/>
    <m/>
    <m/>
    <m/>
    <m/>
    <m/>
    <m/>
    <m/>
    <m/>
    <m/>
    <m/>
    <m/>
    <m/>
    <m/>
    <m/>
    <m/>
    <m/>
    <m/>
    <m/>
    <m/>
    <m/>
    <m/>
    <m/>
    <m/>
    <m/>
    <n v="3"/>
    <x v="0"/>
    <s v="Active"/>
    <s v="Very small"/>
    <s v="Very small unit"/>
    <s v="No"/>
    <s v=""/>
    <s v=""/>
    <n v="1817172"/>
    <m/>
    <n v="1817172"/>
    <x v="0"/>
    <x v="0"/>
    <s v=""/>
    <s v=""/>
    <s v=""/>
    <s v=""/>
    <x v="0"/>
  </r>
  <r>
    <n v="11173"/>
    <x v="2"/>
    <n v="0"/>
    <s v="Yes"/>
    <s v="Yes"/>
    <n v="0.15"/>
    <x v="1"/>
    <x v="0"/>
    <x v="2"/>
    <d v="2011-01-01T00:00:00"/>
    <n v="14"/>
    <x v="4"/>
    <d v="2011-01-01T00:00:00"/>
    <n v="14"/>
    <s v="10-20 years"/>
    <d v="1970-01-01T00:00:00"/>
    <n v="55"/>
    <x v="3"/>
    <x v="7"/>
    <m/>
    <n v="1"/>
    <m/>
    <n v="1"/>
    <m/>
    <n v="1"/>
    <m/>
    <m/>
    <m/>
    <m/>
    <m/>
    <m/>
    <m/>
    <m/>
    <m/>
    <m/>
    <m/>
    <m/>
    <m/>
    <m/>
    <m/>
    <m/>
    <m/>
    <m/>
    <m/>
    <m/>
    <m/>
    <m/>
    <m/>
    <m/>
    <m/>
    <m/>
    <m/>
    <m/>
    <m/>
    <m/>
    <m/>
    <m/>
    <m/>
    <m/>
    <m/>
    <m/>
    <m/>
    <m/>
    <m/>
    <m/>
    <m/>
    <m/>
    <m/>
    <m/>
    <n v="3"/>
    <x v="0"/>
    <s v="Active"/>
    <s v="Very small"/>
    <s v="NN Profile"/>
    <s v="No"/>
    <s v=""/>
    <s v=""/>
    <n v="1989573"/>
    <m/>
    <n v="1989573"/>
    <x v="0"/>
    <x v="0"/>
    <s v=""/>
    <s v=""/>
    <s v=""/>
    <s v=""/>
    <x v="0"/>
  </r>
  <r>
    <n v="11174"/>
    <x v="0"/>
    <n v="0.4"/>
    <s v="No"/>
    <s v="Yes"/>
    <n v="0.5"/>
    <x v="1"/>
    <x v="0"/>
    <x v="2"/>
    <d v="2010-01-01T00:00:00"/>
    <n v="15"/>
    <x v="4"/>
    <d v="2010-01-01T00:00:00"/>
    <n v="15"/>
    <s v="10-20 years"/>
    <d v="1965-01-01T00:00:00"/>
    <n v="60"/>
    <x v="3"/>
    <x v="0"/>
    <n v="1"/>
    <m/>
    <n v="1"/>
    <m/>
    <n v="1"/>
    <m/>
    <n v="1"/>
    <m/>
    <m/>
    <m/>
    <m/>
    <m/>
    <m/>
    <m/>
    <m/>
    <m/>
    <m/>
    <m/>
    <m/>
    <m/>
    <m/>
    <m/>
    <m/>
    <m/>
    <m/>
    <m/>
    <m/>
    <m/>
    <m/>
    <m/>
    <m/>
    <m/>
    <m/>
    <m/>
    <m/>
    <m/>
    <m/>
    <m/>
    <m/>
    <m/>
    <m/>
    <m/>
    <m/>
    <m/>
    <m/>
    <m/>
    <m/>
    <m/>
    <m/>
    <m/>
    <n v="4"/>
    <x v="1"/>
    <s v="Active"/>
    <s v="Very small"/>
    <s v="Very small unit"/>
    <s v="No"/>
    <n v="1772685"/>
    <s v="750k-5 mil"/>
    <n v="1400908"/>
    <m/>
    <n v="1400908"/>
    <x v="2"/>
    <x v="1"/>
    <n v="7"/>
    <n v="253240.71428571429"/>
    <n v="1.2653828802462403"/>
    <s v="1-5x"/>
    <x v="1"/>
  </r>
  <r>
    <n v="11175"/>
    <x v="10"/>
    <n v="0.15"/>
    <s v="Yes"/>
    <s v="No"/>
    <m/>
    <x v="1"/>
    <x v="3"/>
    <x v="1"/>
    <d v="2009-01-01T00:00:00"/>
    <n v="16"/>
    <x v="4"/>
    <d v="2009-01-01T00:00:00"/>
    <n v="16"/>
    <s v="10-20 years"/>
    <d v="2000-01-01T00:00:00"/>
    <n v="25"/>
    <x v="0"/>
    <x v="1"/>
    <n v="1"/>
    <n v="1"/>
    <n v="1"/>
    <n v="1"/>
    <n v="1"/>
    <n v="1"/>
    <n v="1"/>
    <m/>
    <m/>
    <m/>
    <m/>
    <m/>
    <m/>
    <m/>
    <m/>
    <m/>
    <m/>
    <m/>
    <m/>
    <m/>
    <m/>
    <m/>
    <m/>
    <m/>
    <m/>
    <m/>
    <m/>
    <m/>
    <m/>
    <m/>
    <m/>
    <m/>
    <m/>
    <m/>
    <m/>
    <m/>
    <m/>
    <m/>
    <m/>
    <m/>
    <m/>
    <m/>
    <m/>
    <m/>
    <m/>
    <m/>
    <m/>
    <m/>
    <m/>
    <m/>
    <n v="7"/>
    <x v="1"/>
    <s v="Active"/>
    <s v="Medium"/>
    <s v="Business client advisor"/>
    <s v="No"/>
    <n v="2991370"/>
    <s v="750k-5 mil"/>
    <n v="846998"/>
    <m/>
    <n v="846998"/>
    <x v="1"/>
    <x v="2"/>
    <n v="10"/>
    <n v="299137"/>
    <n v="3.5317320702055968"/>
    <s v="1-5x"/>
    <x v="0"/>
  </r>
  <r>
    <n v="11176"/>
    <x v="7"/>
    <n v="0.2"/>
    <s v="No"/>
    <s v="No"/>
    <m/>
    <x v="1"/>
    <x v="0"/>
    <x v="0"/>
    <d v="2008-01-01T00:00:00"/>
    <n v="17"/>
    <x v="4"/>
    <d v="2008-01-01T00:00:00"/>
    <n v="17"/>
    <s v="10-20 years"/>
    <d v="1995-01-01T00:00:00"/>
    <n v="30"/>
    <x v="0"/>
    <x v="4"/>
    <m/>
    <m/>
    <n v="1"/>
    <m/>
    <n v="1"/>
    <m/>
    <n v="1"/>
    <m/>
    <m/>
    <m/>
    <m/>
    <m/>
    <m/>
    <m/>
    <m/>
    <m/>
    <m/>
    <m/>
    <m/>
    <m/>
    <m/>
    <m/>
    <m/>
    <m/>
    <m/>
    <m/>
    <m/>
    <m/>
    <m/>
    <m/>
    <m/>
    <m/>
    <m/>
    <m/>
    <m/>
    <m/>
    <m/>
    <m/>
    <m/>
    <m/>
    <m/>
    <m/>
    <m/>
    <m/>
    <m/>
    <m/>
    <m/>
    <m/>
    <m/>
    <m/>
    <n v="3"/>
    <x v="0"/>
    <s v="Active"/>
    <s v="Small"/>
    <s v="Business client advisor"/>
    <s v="No"/>
    <s v=""/>
    <s v=""/>
    <n v="976802"/>
    <m/>
    <n v="976802"/>
    <x v="0"/>
    <x v="0"/>
    <s v=""/>
    <s v=""/>
    <s v=""/>
    <s v=""/>
    <x v="0"/>
  </r>
  <r>
    <n v="11177"/>
    <x v="3"/>
    <n v="0.3"/>
    <s v="Yes"/>
    <s v="Yes"/>
    <n v="0.15"/>
    <x v="1"/>
    <x v="0"/>
    <x v="0"/>
    <d v="2007-01-01T00:00:00"/>
    <n v="18"/>
    <x v="4"/>
    <d v="2007-01-01T00:00:00"/>
    <n v="18"/>
    <s v="10-20 years"/>
    <d v="1990-01-01T00:00:00"/>
    <n v="35"/>
    <x v="1"/>
    <x v="7"/>
    <m/>
    <n v="1"/>
    <n v="1"/>
    <n v="1"/>
    <n v="1"/>
    <m/>
    <m/>
    <m/>
    <m/>
    <m/>
    <m/>
    <m/>
    <m/>
    <m/>
    <m/>
    <m/>
    <m/>
    <m/>
    <m/>
    <m/>
    <m/>
    <m/>
    <m/>
    <m/>
    <m/>
    <m/>
    <m/>
    <m/>
    <m/>
    <m/>
    <m/>
    <m/>
    <m/>
    <m/>
    <m/>
    <m/>
    <m/>
    <m/>
    <m/>
    <m/>
    <m/>
    <m/>
    <m/>
    <m/>
    <m/>
    <m/>
    <m/>
    <m/>
    <m/>
    <m/>
    <n v="4"/>
    <x v="0"/>
    <s v="Active"/>
    <s v="Small"/>
    <s v="NN Profile"/>
    <s v="No"/>
    <s v=""/>
    <s v=""/>
    <n v="957447"/>
    <m/>
    <n v="957447"/>
    <x v="0"/>
    <x v="0"/>
    <s v=""/>
    <s v=""/>
    <s v=""/>
    <s v=""/>
    <x v="0"/>
  </r>
  <r>
    <n v="11178"/>
    <x v="6"/>
    <n v="0.4"/>
    <s v="No"/>
    <s v="Yes"/>
    <n v="0.3"/>
    <x v="1"/>
    <x v="0"/>
    <x v="2"/>
    <d v="2006-01-01T00:00:00"/>
    <n v="19"/>
    <x v="4"/>
    <d v="2006-01-01T00:00:00"/>
    <n v="19"/>
    <s v="10-20 years"/>
    <d v="1985-01-01T00:00:00"/>
    <n v="40"/>
    <x v="1"/>
    <x v="0"/>
    <n v="1"/>
    <m/>
    <n v="1"/>
    <m/>
    <n v="1"/>
    <m/>
    <n v="1"/>
    <m/>
    <m/>
    <m/>
    <m/>
    <m/>
    <m/>
    <m/>
    <m/>
    <m/>
    <m/>
    <m/>
    <m/>
    <m/>
    <m/>
    <m/>
    <m/>
    <m/>
    <m/>
    <m/>
    <m/>
    <m/>
    <m/>
    <m/>
    <m/>
    <m/>
    <m/>
    <m/>
    <m/>
    <m/>
    <m/>
    <m/>
    <m/>
    <m/>
    <m/>
    <m/>
    <m/>
    <m/>
    <m/>
    <m/>
    <m/>
    <m/>
    <m/>
    <m/>
    <n v="4"/>
    <x v="1"/>
    <s v="Active"/>
    <s v="Very small"/>
    <s v="Very small unit"/>
    <s v="No"/>
    <n v="273990"/>
    <s v="250k-750k"/>
    <n v="1582161"/>
    <m/>
    <n v="1582161"/>
    <x v="2"/>
    <x v="1"/>
    <n v="6"/>
    <n v="45665"/>
    <n v="0.17317453786308726"/>
    <s v="1x"/>
    <x v="1"/>
  </r>
  <r>
    <n v="11179"/>
    <x v="3"/>
    <n v="0.5"/>
    <s v="Yes"/>
    <s v="No"/>
    <m/>
    <x v="0"/>
    <x v="2"/>
    <x v="2"/>
    <d v="2005-01-01T00:00:00"/>
    <n v="20"/>
    <x v="5"/>
    <d v="2005-01-01T00:00:00"/>
    <n v="20"/>
    <s v="&gt;20 years"/>
    <d v="1980-01-01T00:00:00"/>
    <n v="45"/>
    <x v="2"/>
    <x v="4"/>
    <n v="1"/>
    <n v="1"/>
    <m/>
    <n v="1"/>
    <m/>
    <n v="1"/>
    <m/>
    <m/>
    <m/>
    <m/>
    <m/>
    <m/>
    <m/>
    <m/>
    <m/>
    <m/>
    <m/>
    <m/>
    <m/>
    <m/>
    <m/>
    <m/>
    <m/>
    <m/>
    <m/>
    <m/>
    <m/>
    <m/>
    <m/>
    <m/>
    <m/>
    <m/>
    <m/>
    <m/>
    <m/>
    <m/>
    <m/>
    <m/>
    <m/>
    <m/>
    <m/>
    <m/>
    <m/>
    <m/>
    <m/>
    <m/>
    <m/>
    <m/>
    <m/>
    <m/>
    <n v="4"/>
    <x v="1"/>
    <s v="Active"/>
    <s v="Small"/>
    <s v="Business client advisor"/>
    <s v="No"/>
    <n v="674661"/>
    <s v="250k-750k"/>
    <n v="1022789"/>
    <m/>
    <n v="1022789"/>
    <x v="1"/>
    <x v="2"/>
    <n v="8"/>
    <n v="84332.625"/>
    <n v="0.65962872107541237"/>
    <s v="1x"/>
    <x v="1"/>
  </r>
  <r>
    <n v="11180"/>
    <x v="0"/>
    <n v="0.6"/>
    <s v="No"/>
    <s v="No"/>
    <m/>
    <x v="0"/>
    <x v="2"/>
    <x v="2"/>
    <d v="2004-01-01T00:00:00"/>
    <n v="21"/>
    <x v="5"/>
    <d v="2004-01-01T00:00:00"/>
    <n v="21"/>
    <s v="&gt;20 years"/>
    <d v="1975-01-01T00:00:00"/>
    <n v="50"/>
    <x v="2"/>
    <x v="4"/>
    <n v="1"/>
    <m/>
    <n v="1"/>
    <m/>
    <n v="1"/>
    <m/>
    <n v="1"/>
    <m/>
    <m/>
    <m/>
    <m/>
    <m/>
    <m/>
    <m/>
    <m/>
    <m/>
    <m/>
    <m/>
    <m/>
    <m/>
    <m/>
    <m/>
    <m/>
    <m/>
    <m/>
    <m/>
    <m/>
    <m/>
    <m/>
    <m/>
    <m/>
    <m/>
    <m/>
    <m/>
    <m/>
    <m/>
    <m/>
    <m/>
    <m/>
    <m/>
    <m/>
    <m/>
    <m/>
    <m/>
    <m/>
    <m/>
    <m/>
    <m/>
    <m/>
    <m/>
    <n v="4"/>
    <x v="1"/>
    <s v="Active"/>
    <s v="Small"/>
    <s v="Business client advisor"/>
    <s v="No"/>
    <n v="3107730"/>
    <s v="750k-5 mil"/>
    <n v="1180338"/>
    <m/>
    <n v="1180338"/>
    <x v="1"/>
    <x v="1"/>
    <n v="4"/>
    <n v="776932.5"/>
    <n v="2.6329153174768583"/>
    <s v="1-5x"/>
    <x v="1"/>
  </r>
  <r>
    <n v="11181"/>
    <x v="9"/>
    <n v="0.7"/>
    <s v="Yes"/>
    <s v="Yes"/>
    <n v="0.4"/>
    <x v="0"/>
    <x v="0"/>
    <x v="2"/>
    <d v="2003-01-01T00:00:00"/>
    <n v="22"/>
    <x v="5"/>
    <d v="2003-01-01T00:00:00"/>
    <n v="22"/>
    <s v="&gt;20 years"/>
    <d v="1970-01-01T00:00:00"/>
    <n v="55"/>
    <x v="3"/>
    <x v="1"/>
    <m/>
    <n v="1"/>
    <n v="1"/>
    <n v="1"/>
    <n v="1"/>
    <n v="1"/>
    <n v="1"/>
    <m/>
    <m/>
    <m/>
    <m/>
    <m/>
    <m/>
    <m/>
    <m/>
    <m/>
    <m/>
    <m/>
    <m/>
    <m/>
    <m/>
    <m/>
    <m/>
    <m/>
    <m/>
    <m/>
    <m/>
    <m/>
    <m/>
    <m/>
    <m/>
    <m/>
    <m/>
    <m/>
    <m/>
    <m/>
    <m/>
    <m/>
    <m/>
    <m/>
    <m/>
    <m/>
    <m/>
    <m/>
    <m/>
    <m/>
    <m/>
    <m/>
    <m/>
    <m/>
    <n v="6"/>
    <x v="0"/>
    <s v="Active"/>
    <s v="Very small"/>
    <s v="Very small unit"/>
    <s v="No"/>
    <s v=""/>
    <s v=""/>
    <n v="231549"/>
    <m/>
    <n v="231549"/>
    <x v="0"/>
    <x v="0"/>
    <s v=""/>
    <s v=""/>
    <s v=""/>
    <s v=""/>
    <x v="0"/>
  </r>
  <r>
    <n v="11182"/>
    <x v="9"/>
    <n v="0.8"/>
    <s v="No"/>
    <s v="Yes"/>
    <n v="0.75"/>
    <x v="0"/>
    <x v="1"/>
    <x v="2"/>
    <d v="2002-01-01T00:00:00"/>
    <n v="23"/>
    <x v="5"/>
    <d v="2002-01-01T00:00:00"/>
    <n v="23"/>
    <s v="&gt;20 years"/>
    <d v="1965-01-01T00:00:00"/>
    <n v="60"/>
    <x v="3"/>
    <x v="4"/>
    <n v="1"/>
    <m/>
    <n v="1"/>
    <m/>
    <n v="1"/>
    <m/>
    <n v="1"/>
    <m/>
    <m/>
    <m/>
    <m/>
    <m/>
    <m/>
    <m/>
    <m/>
    <m/>
    <m/>
    <m/>
    <m/>
    <m/>
    <m/>
    <m/>
    <m/>
    <m/>
    <m/>
    <m/>
    <m/>
    <m/>
    <m/>
    <m/>
    <m/>
    <m/>
    <m/>
    <m/>
    <m/>
    <m/>
    <m/>
    <m/>
    <m/>
    <m/>
    <m/>
    <m/>
    <m/>
    <m/>
    <m/>
    <m/>
    <m/>
    <m/>
    <m/>
    <m/>
    <n v="4"/>
    <x v="1"/>
    <s v="Active"/>
    <s v="Small"/>
    <s v="Business client advisor"/>
    <s v="No"/>
    <n v="4129709"/>
    <s v="750k-5 mil"/>
    <n v="1732733"/>
    <m/>
    <n v="1732733"/>
    <x v="2"/>
    <x v="1"/>
    <n v="5"/>
    <n v="825941.8"/>
    <n v="2.3833498871436047"/>
    <s v="1-5x"/>
    <x v="1"/>
  </r>
  <r>
    <n v="11183"/>
    <x v="0"/>
    <n v="0.75"/>
    <s v="Yes"/>
    <s v="No"/>
    <m/>
    <x v="0"/>
    <x v="0"/>
    <x v="0"/>
    <d v="2001-01-01T00:00:00"/>
    <n v="24"/>
    <x v="5"/>
    <d v="2001-01-01T00:00:00"/>
    <n v="24"/>
    <s v="&gt;20 years"/>
    <d v="2000-01-01T00:00:00"/>
    <n v="25"/>
    <x v="0"/>
    <x v="0"/>
    <m/>
    <n v="1"/>
    <n v="1"/>
    <n v="1"/>
    <n v="1"/>
    <m/>
    <m/>
    <m/>
    <m/>
    <m/>
    <m/>
    <m/>
    <m/>
    <m/>
    <m/>
    <m/>
    <m/>
    <m/>
    <m/>
    <m/>
    <m/>
    <m/>
    <m/>
    <m/>
    <m/>
    <m/>
    <m/>
    <m/>
    <m/>
    <m/>
    <m/>
    <m/>
    <m/>
    <m/>
    <m/>
    <m/>
    <m/>
    <m/>
    <m/>
    <m/>
    <m/>
    <m/>
    <m/>
    <m/>
    <m/>
    <m/>
    <m/>
    <m/>
    <m/>
    <m/>
    <n v="4"/>
    <x v="0"/>
    <s v="Active"/>
    <s v="Small"/>
    <s v="Business client advisor"/>
    <s v="No"/>
    <s v=""/>
    <s v=""/>
    <n v="1839496"/>
    <m/>
    <n v="1839496"/>
    <x v="0"/>
    <x v="0"/>
    <s v=""/>
    <s v=""/>
    <s v=""/>
    <s v=""/>
    <x v="0"/>
  </r>
  <r>
    <n v="11184"/>
    <x v="0"/>
    <n v="1"/>
    <s v="No"/>
    <s v="No"/>
    <m/>
    <x v="0"/>
    <x v="0"/>
    <x v="0"/>
    <d v="2000-01-01T00:00:00"/>
    <n v="25"/>
    <x v="5"/>
    <d v="2000-01-01T00:00:00"/>
    <n v="25"/>
    <s v="&gt;20 years"/>
    <d v="1995-01-01T00:00:00"/>
    <n v="30"/>
    <x v="0"/>
    <x v="0"/>
    <m/>
    <m/>
    <n v="1"/>
    <m/>
    <n v="1"/>
    <m/>
    <n v="1"/>
    <m/>
    <m/>
    <m/>
    <m/>
    <m/>
    <m/>
    <m/>
    <m/>
    <m/>
    <m/>
    <m/>
    <m/>
    <m/>
    <m/>
    <m/>
    <m/>
    <m/>
    <m/>
    <m/>
    <m/>
    <m/>
    <m/>
    <m/>
    <m/>
    <m/>
    <m/>
    <m/>
    <m/>
    <m/>
    <m/>
    <m/>
    <m/>
    <m/>
    <m/>
    <m/>
    <m/>
    <m/>
    <m/>
    <m/>
    <m/>
    <m/>
    <m/>
    <m/>
    <n v="3"/>
    <x v="0"/>
    <s v="Active"/>
    <s v="Small"/>
    <s v="Online branch"/>
    <s v="No"/>
    <s v=""/>
    <s v=""/>
    <n v="802372"/>
    <m/>
    <n v="802372"/>
    <x v="0"/>
    <x v="0"/>
    <s v=""/>
    <s v=""/>
    <s v=""/>
    <s v=""/>
    <x v="0"/>
  </r>
  <r>
    <n v="11185"/>
    <x v="2"/>
    <n v="0"/>
    <s v="Yes"/>
    <s v="Yes"/>
    <n v="0.15"/>
    <x v="1"/>
    <x v="2"/>
    <x v="2"/>
    <d v="1999-01-01T00:00:00"/>
    <n v="26"/>
    <x v="5"/>
    <d v="1999-01-01T00:00:00"/>
    <n v="26"/>
    <s v="&gt;20 years"/>
    <d v="1990-01-01T00:00:00"/>
    <n v="35"/>
    <x v="1"/>
    <x v="0"/>
    <n v="1"/>
    <n v="1"/>
    <m/>
    <n v="1"/>
    <m/>
    <n v="1"/>
    <m/>
    <m/>
    <m/>
    <m/>
    <m/>
    <m/>
    <m/>
    <m/>
    <m/>
    <m/>
    <m/>
    <m/>
    <m/>
    <m/>
    <m/>
    <m/>
    <m/>
    <m/>
    <m/>
    <m/>
    <m/>
    <m/>
    <m/>
    <m/>
    <m/>
    <m/>
    <m/>
    <m/>
    <m/>
    <m/>
    <m/>
    <m/>
    <m/>
    <m/>
    <m/>
    <m/>
    <m/>
    <m/>
    <m/>
    <m/>
    <m/>
    <m/>
    <m/>
    <m/>
    <n v="4"/>
    <x v="1"/>
    <s v="Active"/>
    <s v="Very small"/>
    <s v="Very small unit"/>
    <s v="No"/>
    <n v="1407705"/>
    <s v="750k-5 mil"/>
    <n v="1509639"/>
    <m/>
    <n v="1509639"/>
    <x v="2"/>
    <x v="2"/>
    <n v="1"/>
    <n v="1407705"/>
    <n v="0.93247789703366168"/>
    <s v="1x"/>
    <x v="1"/>
  </r>
  <r>
    <n v="11186"/>
    <x v="6"/>
    <n v="0.4"/>
    <s v="No"/>
    <s v="Yes"/>
    <n v="0.5"/>
    <x v="1"/>
    <x v="0"/>
    <x v="2"/>
    <d v="2025-01-01T00:00:00"/>
    <n v="0"/>
    <x v="0"/>
    <d v="2025-01-01T00:00:00"/>
    <n v="0"/>
    <s v="&lt;12 months"/>
    <d v="1985-01-01T00:00:00"/>
    <n v="40"/>
    <x v="1"/>
    <x v="1"/>
    <m/>
    <m/>
    <n v="1"/>
    <m/>
    <n v="1"/>
    <m/>
    <n v="1"/>
    <m/>
    <m/>
    <m/>
    <m/>
    <m/>
    <m/>
    <m/>
    <m/>
    <m/>
    <m/>
    <m/>
    <m/>
    <m/>
    <m/>
    <m/>
    <m/>
    <m/>
    <m/>
    <m/>
    <m/>
    <m/>
    <m/>
    <m/>
    <m/>
    <m/>
    <m/>
    <m/>
    <m/>
    <m/>
    <m/>
    <m/>
    <m/>
    <m/>
    <m/>
    <m/>
    <m/>
    <m/>
    <m/>
    <m/>
    <m/>
    <m/>
    <m/>
    <m/>
    <n v="3"/>
    <x v="0"/>
    <s v="Active"/>
    <s v="Very small"/>
    <s v="Very small unit"/>
    <s v="No"/>
    <s v=""/>
    <s v=""/>
    <n v="1775999"/>
    <m/>
    <n v="1775999"/>
    <x v="0"/>
    <x v="0"/>
    <s v=""/>
    <s v=""/>
    <s v=""/>
    <s v=""/>
    <x v="0"/>
  </r>
  <r>
    <n v="11187"/>
    <x v="0"/>
    <n v="0.15"/>
    <s v="Yes"/>
    <s v="No"/>
    <m/>
    <x v="1"/>
    <x v="2"/>
    <x v="2"/>
    <d v="2025-01-01T00:00:00"/>
    <n v="0"/>
    <x v="0"/>
    <d v="2025-01-01T00:00:00"/>
    <n v="0"/>
    <s v="&lt;12 months"/>
    <d v="1980-01-01T00:00:00"/>
    <n v="45"/>
    <x v="2"/>
    <x v="7"/>
    <m/>
    <n v="1"/>
    <n v="1"/>
    <n v="1"/>
    <n v="1"/>
    <n v="1"/>
    <n v="1"/>
    <m/>
    <m/>
    <m/>
    <m/>
    <m/>
    <m/>
    <m/>
    <m/>
    <m/>
    <m/>
    <m/>
    <m/>
    <m/>
    <m/>
    <m/>
    <m/>
    <m/>
    <m/>
    <m/>
    <m/>
    <m/>
    <m/>
    <m/>
    <m/>
    <m/>
    <m/>
    <m/>
    <m/>
    <m/>
    <m/>
    <m/>
    <m/>
    <m/>
    <m/>
    <m/>
    <m/>
    <m/>
    <m/>
    <m/>
    <m/>
    <m/>
    <m/>
    <m/>
    <n v="6"/>
    <x v="0"/>
    <s v="Active"/>
    <s v="Very small"/>
    <s v="Very small unit"/>
    <s v="No"/>
    <s v=""/>
    <s v=""/>
    <n v="1838790"/>
    <m/>
    <n v="1838790"/>
    <x v="0"/>
    <x v="0"/>
    <s v=""/>
    <s v=""/>
    <s v=""/>
    <s v=""/>
    <x v="0"/>
  </r>
  <r>
    <n v="11188"/>
    <x v="3"/>
    <n v="0.2"/>
    <s v="No"/>
    <s v="No"/>
    <m/>
    <x v="1"/>
    <x v="0"/>
    <x v="2"/>
    <d v="2024-06-30T00:00:00"/>
    <n v="1"/>
    <x v="1"/>
    <d v="2024-06-30T00:00:00"/>
    <n v="1"/>
    <s v="1-3 years"/>
    <d v="1975-01-01T00:00:00"/>
    <n v="50"/>
    <x v="2"/>
    <x v="6"/>
    <m/>
    <m/>
    <n v="1"/>
    <m/>
    <n v="1"/>
    <m/>
    <n v="1"/>
    <m/>
    <m/>
    <m/>
    <m/>
    <m/>
    <m/>
    <m/>
    <m/>
    <m/>
    <m/>
    <m/>
    <m/>
    <m/>
    <m/>
    <m/>
    <m/>
    <m/>
    <m/>
    <m/>
    <m/>
    <m/>
    <m/>
    <m/>
    <m/>
    <m/>
    <m/>
    <m/>
    <m/>
    <m/>
    <m/>
    <m/>
    <m/>
    <m/>
    <m/>
    <m/>
    <m/>
    <m/>
    <m/>
    <m/>
    <m/>
    <m/>
    <m/>
    <m/>
    <n v="3"/>
    <x v="0"/>
    <s v="Active"/>
    <s v="Very small"/>
    <s v="Very small unit"/>
    <s v="No"/>
    <s v=""/>
    <s v=""/>
    <n v="1892525"/>
    <m/>
    <n v="1892525"/>
    <x v="0"/>
    <x v="0"/>
    <s v=""/>
    <s v=""/>
    <s v=""/>
    <s v=""/>
    <x v="0"/>
  </r>
  <r>
    <n v="11189"/>
    <x v="8"/>
    <n v="0.3"/>
    <s v="Yes"/>
    <s v="Yes"/>
    <n v="0.15"/>
    <x v="1"/>
    <x v="0"/>
    <x v="2"/>
    <d v="2024-01-01T00:00:00"/>
    <n v="1"/>
    <x v="1"/>
    <d v="2024-01-01T00:00:00"/>
    <n v="1"/>
    <s v="1-3 years"/>
    <d v="1970-01-01T00:00:00"/>
    <n v="55"/>
    <x v="3"/>
    <x v="5"/>
    <m/>
    <n v="1"/>
    <n v="1"/>
    <n v="1"/>
    <n v="1"/>
    <m/>
    <m/>
    <m/>
    <m/>
    <m/>
    <m/>
    <m/>
    <m/>
    <m/>
    <m/>
    <m/>
    <m/>
    <m/>
    <m/>
    <m/>
    <m/>
    <m/>
    <m/>
    <m/>
    <m/>
    <m/>
    <m/>
    <m/>
    <m/>
    <m/>
    <m/>
    <m/>
    <m/>
    <m/>
    <m/>
    <m/>
    <m/>
    <m/>
    <m/>
    <m/>
    <m/>
    <m/>
    <m/>
    <m/>
    <m/>
    <m/>
    <m/>
    <m/>
    <m/>
    <m/>
    <n v="4"/>
    <x v="0"/>
    <s v="Active"/>
    <s v="Very small"/>
    <s v="Online branch"/>
    <s v="No"/>
    <s v=""/>
    <s v=""/>
    <n v="727117"/>
    <m/>
    <n v="727117"/>
    <x v="0"/>
    <x v="0"/>
    <s v=""/>
    <s v=""/>
    <s v=""/>
    <s v=""/>
    <x v="0"/>
  </r>
  <r>
    <n v="11190"/>
    <x v="0"/>
    <n v="0.4"/>
    <s v="No"/>
    <s v="Yes"/>
    <n v="0.3"/>
    <x v="1"/>
    <x v="0"/>
    <x v="0"/>
    <d v="2023-06-30T00:00:00"/>
    <n v="2"/>
    <x v="1"/>
    <d v="2023-06-30T00:00:00"/>
    <n v="2"/>
    <s v="1-3 years"/>
    <d v="1965-01-01T00:00:00"/>
    <n v="60"/>
    <x v="3"/>
    <x v="3"/>
    <m/>
    <m/>
    <n v="1"/>
    <m/>
    <n v="1"/>
    <m/>
    <n v="1"/>
    <m/>
    <m/>
    <m/>
    <m/>
    <m/>
    <m/>
    <m/>
    <m/>
    <m/>
    <m/>
    <m/>
    <m/>
    <m/>
    <m/>
    <m/>
    <m/>
    <m/>
    <m/>
    <m/>
    <m/>
    <m/>
    <m/>
    <m/>
    <m/>
    <m/>
    <m/>
    <m/>
    <m/>
    <m/>
    <m/>
    <m/>
    <m/>
    <m/>
    <m/>
    <m/>
    <m/>
    <m/>
    <m/>
    <m/>
    <m/>
    <m/>
    <m/>
    <m/>
    <n v="3"/>
    <x v="0"/>
    <s v="Active"/>
    <s v="Medium"/>
    <s v="Business client advisor"/>
    <s v="No"/>
    <s v=""/>
    <s v=""/>
    <n v="1433002"/>
    <m/>
    <n v="1433002"/>
    <x v="0"/>
    <x v="0"/>
    <s v=""/>
    <s v=""/>
    <s v=""/>
    <s v=""/>
    <x v="0"/>
  </r>
  <r>
    <n v="11191"/>
    <x v="0"/>
    <n v="0.5"/>
    <s v="Yes"/>
    <s v="No"/>
    <m/>
    <x v="0"/>
    <x v="0"/>
    <x v="0"/>
    <d v="2023-01-01T00:00:00"/>
    <n v="2"/>
    <x v="1"/>
    <d v="2023-01-01T00:00:00"/>
    <n v="2"/>
    <s v="1-3 years"/>
    <d v="2000-01-01T00:00:00"/>
    <n v="25"/>
    <x v="0"/>
    <x v="0"/>
    <n v="1"/>
    <n v="1"/>
    <m/>
    <n v="1"/>
    <m/>
    <n v="1"/>
    <m/>
    <m/>
    <m/>
    <m/>
    <m/>
    <m/>
    <m/>
    <m/>
    <m/>
    <m/>
    <m/>
    <m/>
    <m/>
    <m/>
    <m/>
    <m/>
    <m/>
    <m/>
    <m/>
    <m/>
    <m/>
    <m/>
    <m/>
    <m/>
    <m/>
    <m/>
    <m/>
    <m/>
    <m/>
    <m/>
    <m/>
    <m/>
    <m/>
    <m/>
    <m/>
    <m/>
    <m/>
    <m/>
    <m/>
    <m/>
    <m/>
    <m/>
    <m/>
    <m/>
    <n v="4"/>
    <x v="1"/>
    <s v="Active"/>
    <s v="Very small"/>
    <s v="Very small unit"/>
    <s v="No"/>
    <n v="3943237"/>
    <s v="750k-5 mil"/>
    <n v="1999850"/>
    <m/>
    <n v="1999850"/>
    <x v="1"/>
    <x v="2"/>
    <n v="10"/>
    <n v="394323.7"/>
    <n v="1.971766382478686"/>
    <s v="1-5x"/>
    <x v="1"/>
  </r>
  <r>
    <n v="11192"/>
    <x v="0"/>
    <n v="0.6"/>
    <s v="No"/>
    <s v="No"/>
    <m/>
    <x v="0"/>
    <x v="0"/>
    <x v="2"/>
    <d v="2022-06-30T00:00:00"/>
    <n v="3"/>
    <x v="2"/>
    <d v="2022-06-30T00:00:00"/>
    <n v="3"/>
    <s v="3-5 years"/>
    <d v="1995-01-01T00:00:00"/>
    <n v="30"/>
    <x v="0"/>
    <x v="7"/>
    <m/>
    <m/>
    <n v="1"/>
    <m/>
    <n v="1"/>
    <m/>
    <n v="1"/>
    <m/>
    <m/>
    <m/>
    <m/>
    <m/>
    <m/>
    <m/>
    <m/>
    <m/>
    <m/>
    <m/>
    <m/>
    <m/>
    <m/>
    <m/>
    <m/>
    <m/>
    <m/>
    <m/>
    <m/>
    <m/>
    <m/>
    <m/>
    <m/>
    <m/>
    <m/>
    <m/>
    <m/>
    <m/>
    <m/>
    <m/>
    <m/>
    <m/>
    <m/>
    <m/>
    <m/>
    <m/>
    <m/>
    <m/>
    <m/>
    <m/>
    <m/>
    <m/>
    <n v="3"/>
    <x v="0"/>
    <s v="Active"/>
    <s v="Very small"/>
    <s v="Online branch"/>
    <s v="No"/>
    <s v=""/>
    <s v=""/>
    <n v="840575"/>
    <m/>
    <n v="840575"/>
    <x v="0"/>
    <x v="0"/>
    <s v=""/>
    <s v=""/>
    <s v=""/>
    <s v=""/>
    <x v="0"/>
  </r>
  <r>
    <n v="11193"/>
    <x v="9"/>
    <n v="0.7"/>
    <s v="Yes"/>
    <s v="Yes"/>
    <n v="0.4"/>
    <x v="0"/>
    <x v="0"/>
    <x v="0"/>
    <d v="2022-01-01T00:00:00"/>
    <n v="3"/>
    <x v="2"/>
    <d v="2022-01-01T00:00:00"/>
    <n v="3"/>
    <s v="3-5 years"/>
    <d v="1990-01-01T00:00:00"/>
    <n v="35"/>
    <x v="1"/>
    <x v="8"/>
    <m/>
    <n v="1"/>
    <n v="1"/>
    <n v="1"/>
    <n v="1"/>
    <n v="1"/>
    <n v="1"/>
    <m/>
    <m/>
    <m/>
    <m/>
    <m/>
    <m/>
    <m/>
    <m/>
    <m/>
    <m/>
    <m/>
    <m/>
    <m/>
    <m/>
    <m/>
    <m/>
    <m/>
    <m/>
    <m/>
    <m/>
    <m/>
    <m/>
    <m/>
    <m/>
    <m/>
    <m/>
    <m/>
    <m/>
    <m/>
    <m/>
    <m/>
    <m/>
    <m/>
    <m/>
    <m/>
    <m/>
    <m/>
    <m/>
    <m/>
    <m/>
    <m/>
    <m/>
    <m/>
    <n v="6"/>
    <x v="0"/>
    <s v="Active"/>
    <s v="Small"/>
    <s v="Business client advisor"/>
    <s v="No"/>
    <s v=""/>
    <s v=""/>
    <n v="922260"/>
    <m/>
    <n v="922260"/>
    <x v="0"/>
    <x v="0"/>
    <s v=""/>
    <s v=""/>
    <s v=""/>
    <s v=""/>
    <x v="0"/>
  </r>
  <r>
    <n v="11194"/>
    <x v="0"/>
    <n v="0.8"/>
    <s v="No"/>
    <s v="Yes"/>
    <n v="0.75"/>
    <x v="0"/>
    <x v="2"/>
    <x v="3"/>
    <d v="2021-06-30T00:00:00"/>
    <n v="4"/>
    <x v="2"/>
    <d v="2021-06-30T00:00:00"/>
    <n v="4"/>
    <s v="3-5 years"/>
    <d v="1985-01-01T00:00:00"/>
    <n v="40"/>
    <x v="1"/>
    <x v="0"/>
    <n v="1"/>
    <m/>
    <n v="1"/>
    <m/>
    <n v="1"/>
    <m/>
    <n v="1"/>
    <m/>
    <m/>
    <m/>
    <m/>
    <m/>
    <m/>
    <m/>
    <m/>
    <m/>
    <m/>
    <m/>
    <m/>
    <m/>
    <m/>
    <m/>
    <m/>
    <m/>
    <m/>
    <m/>
    <m/>
    <m/>
    <m/>
    <m/>
    <m/>
    <m/>
    <m/>
    <m/>
    <m/>
    <m/>
    <m/>
    <m/>
    <m/>
    <m/>
    <m/>
    <m/>
    <m/>
    <m/>
    <m/>
    <m/>
    <m/>
    <m/>
    <m/>
    <m/>
    <n v="4"/>
    <x v="1"/>
    <s v="Active"/>
    <s v="Very small"/>
    <s v="Very small unit"/>
    <s v="No"/>
    <n v="4242303"/>
    <s v="750k-5 mil"/>
    <n v="1147197"/>
    <m/>
    <n v="1147197"/>
    <x v="2"/>
    <x v="1"/>
    <n v="10"/>
    <n v="424230.3"/>
    <n v="3.6979725365390599"/>
    <s v="1-5x"/>
    <x v="1"/>
  </r>
  <r>
    <n v="11195"/>
    <x v="7"/>
    <n v="0.75"/>
    <s v="Yes"/>
    <s v="No"/>
    <m/>
    <x v="0"/>
    <x v="0"/>
    <x v="0"/>
    <d v="2021-01-01T00:00:00"/>
    <n v="4"/>
    <x v="2"/>
    <d v="2021-01-01T00:00:00"/>
    <n v="4"/>
    <s v="3-5 years"/>
    <d v="1980-01-01T00:00:00"/>
    <n v="45"/>
    <x v="2"/>
    <x v="4"/>
    <m/>
    <n v="1"/>
    <n v="1"/>
    <n v="1"/>
    <n v="1"/>
    <m/>
    <m/>
    <m/>
    <m/>
    <m/>
    <m/>
    <m/>
    <m/>
    <m/>
    <m/>
    <m/>
    <m/>
    <m/>
    <m/>
    <m/>
    <m/>
    <m/>
    <m/>
    <m/>
    <m/>
    <m/>
    <m/>
    <m/>
    <m/>
    <m/>
    <m/>
    <m/>
    <m/>
    <m/>
    <m/>
    <m/>
    <m/>
    <m/>
    <m/>
    <m/>
    <m/>
    <m/>
    <m/>
    <m/>
    <m/>
    <m/>
    <m/>
    <m/>
    <m/>
    <m/>
    <n v="4"/>
    <x v="0"/>
    <s v="Active"/>
    <s v="Small"/>
    <s v="Online branch"/>
    <s v="No"/>
    <s v=""/>
    <s v=""/>
    <n v="1079600"/>
    <m/>
    <n v="1079600"/>
    <x v="0"/>
    <x v="0"/>
    <s v=""/>
    <s v=""/>
    <s v=""/>
    <s v=""/>
    <x v="0"/>
  </r>
  <r>
    <n v="11196"/>
    <x v="7"/>
    <n v="1"/>
    <s v="No"/>
    <s v="No"/>
    <m/>
    <x v="0"/>
    <x v="0"/>
    <x v="0"/>
    <d v="2020-06-30T00:00:00"/>
    <n v="5"/>
    <x v="3"/>
    <d v="2020-06-30T00:00:00"/>
    <n v="5"/>
    <s v="5-10 years"/>
    <d v="1975-01-01T00:00:00"/>
    <n v="50"/>
    <x v="2"/>
    <x v="7"/>
    <m/>
    <m/>
    <n v="1"/>
    <m/>
    <n v="1"/>
    <m/>
    <n v="1"/>
    <m/>
    <m/>
    <m/>
    <m/>
    <m/>
    <m/>
    <m/>
    <m/>
    <m/>
    <m/>
    <m/>
    <m/>
    <m/>
    <m/>
    <m/>
    <m/>
    <m/>
    <m/>
    <m/>
    <m/>
    <m/>
    <m/>
    <m/>
    <m/>
    <m/>
    <m/>
    <m/>
    <m/>
    <m/>
    <m/>
    <m/>
    <m/>
    <m/>
    <m/>
    <m/>
    <m/>
    <m/>
    <m/>
    <m/>
    <m/>
    <m/>
    <m/>
    <m/>
    <n v="3"/>
    <x v="0"/>
    <s v="Active"/>
    <s v="Small"/>
    <s v="Online branch"/>
    <s v="No"/>
    <s v=""/>
    <s v=""/>
    <n v="247159"/>
    <m/>
    <n v="247159"/>
    <x v="0"/>
    <x v="0"/>
    <s v=""/>
    <s v=""/>
    <s v=""/>
    <s v=""/>
    <x v="0"/>
  </r>
  <r>
    <n v="11197"/>
    <x v="0"/>
    <n v="0"/>
    <s v="Yes"/>
    <s v="Yes"/>
    <n v="0.15"/>
    <x v="1"/>
    <x v="0"/>
    <x v="0"/>
    <d v="2020-01-01T00:00:00"/>
    <n v="5"/>
    <x v="3"/>
    <d v="2020-01-01T00:00:00"/>
    <n v="5"/>
    <s v="5-10 years"/>
    <d v="1970-01-01T00:00:00"/>
    <n v="55"/>
    <x v="3"/>
    <x v="11"/>
    <m/>
    <n v="1"/>
    <m/>
    <n v="1"/>
    <m/>
    <n v="1"/>
    <m/>
    <m/>
    <m/>
    <m/>
    <m/>
    <m/>
    <m/>
    <m/>
    <m/>
    <m/>
    <m/>
    <m/>
    <m/>
    <m/>
    <m/>
    <m/>
    <m/>
    <m/>
    <m/>
    <m/>
    <m/>
    <m/>
    <m/>
    <m/>
    <m/>
    <m/>
    <m/>
    <m/>
    <m/>
    <m/>
    <m/>
    <m/>
    <m/>
    <m/>
    <m/>
    <m/>
    <m/>
    <m/>
    <m/>
    <m/>
    <m/>
    <m/>
    <m/>
    <m/>
    <n v="3"/>
    <x v="0"/>
    <s v="Active"/>
    <s v="Medium"/>
    <s v="Business client advisor"/>
    <s v="No"/>
    <s v=""/>
    <s v=""/>
    <n v="174906"/>
    <m/>
    <n v="174906"/>
    <x v="0"/>
    <x v="0"/>
    <s v=""/>
    <s v=""/>
    <s v=""/>
    <s v=""/>
    <x v="0"/>
  </r>
  <r>
    <n v="11198"/>
    <x v="11"/>
    <n v="0.4"/>
    <s v="No"/>
    <s v="Yes"/>
    <n v="0.5"/>
    <x v="1"/>
    <x v="2"/>
    <x v="3"/>
    <d v="2019-06-30T00:00:00"/>
    <n v="6"/>
    <x v="3"/>
    <d v="2019-06-30T00:00:00"/>
    <n v="6"/>
    <s v="5-10 years"/>
    <d v="1965-01-01T00:00:00"/>
    <n v="60"/>
    <x v="3"/>
    <x v="7"/>
    <n v="1"/>
    <m/>
    <n v="1"/>
    <m/>
    <n v="1"/>
    <m/>
    <n v="1"/>
    <m/>
    <m/>
    <m/>
    <m/>
    <m/>
    <m/>
    <m/>
    <m/>
    <m/>
    <m/>
    <m/>
    <m/>
    <m/>
    <m/>
    <m/>
    <m/>
    <m/>
    <m/>
    <m/>
    <m/>
    <m/>
    <m/>
    <m/>
    <m/>
    <m/>
    <m/>
    <m/>
    <m/>
    <m/>
    <m/>
    <m/>
    <m/>
    <m/>
    <m/>
    <m/>
    <m/>
    <m/>
    <m/>
    <m/>
    <m/>
    <m/>
    <m/>
    <m/>
    <n v="4"/>
    <x v="1"/>
    <s v="Active"/>
    <s v="Small"/>
    <s v="Business client advisor"/>
    <s v="No"/>
    <n v="2361649"/>
    <s v="750k-5 mil"/>
    <n v="677560"/>
    <m/>
    <n v="677560"/>
    <x v="2"/>
    <x v="1"/>
    <n v="10"/>
    <n v="236164.9"/>
    <n v="3.485520101540823"/>
    <s v="1-5x"/>
    <x v="1"/>
  </r>
  <r>
    <n v="11199"/>
    <x v="0"/>
    <n v="0.15"/>
    <s v="Yes"/>
    <s v="No"/>
    <m/>
    <x v="1"/>
    <x v="0"/>
    <x v="0"/>
    <d v="2019-01-01T00:00:00"/>
    <n v="6"/>
    <x v="3"/>
    <d v="2019-01-01T00:00:00"/>
    <n v="6"/>
    <s v="5-10 years"/>
    <d v="2000-01-01T00:00:00"/>
    <n v="25"/>
    <x v="0"/>
    <x v="7"/>
    <m/>
    <n v="1"/>
    <n v="1"/>
    <n v="1"/>
    <n v="1"/>
    <n v="1"/>
    <n v="1"/>
    <m/>
    <m/>
    <m/>
    <m/>
    <m/>
    <m/>
    <m/>
    <m/>
    <m/>
    <m/>
    <m/>
    <m/>
    <m/>
    <m/>
    <m/>
    <m/>
    <m/>
    <m/>
    <m/>
    <m/>
    <m/>
    <m/>
    <m/>
    <m/>
    <m/>
    <m/>
    <m/>
    <m/>
    <m/>
    <m/>
    <m/>
    <m/>
    <m/>
    <m/>
    <m/>
    <m/>
    <m/>
    <m/>
    <m/>
    <m/>
    <m/>
    <m/>
    <m/>
    <n v="6"/>
    <x v="0"/>
    <s v="Active"/>
    <s v="Small"/>
    <s v="Business client advisor"/>
    <s v="No"/>
    <s v=""/>
    <s v=""/>
    <n v="1210835"/>
    <m/>
    <n v="1210835"/>
    <x v="0"/>
    <x v="0"/>
    <s v=""/>
    <s v=""/>
    <s v=""/>
    <s v=""/>
    <x v="0"/>
  </r>
  <r>
    <n v="11200"/>
    <x v="0"/>
    <n v="0.2"/>
    <s v="No"/>
    <s v="No"/>
    <m/>
    <x v="1"/>
    <x v="0"/>
    <x v="2"/>
    <d v="2018-06-30T00:00:00"/>
    <n v="7"/>
    <x v="3"/>
    <d v="2018-06-30T00:00:00"/>
    <n v="7"/>
    <s v="5-10 years"/>
    <d v="1995-01-01T00:00:00"/>
    <n v="30"/>
    <x v="0"/>
    <x v="0"/>
    <m/>
    <m/>
    <n v="1"/>
    <m/>
    <n v="1"/>
    <m/>
    <n v="1"/>
    <m/>
    <m/>
    <m/>
    <m/>
    <m/>
    <m/>
    <m/>
    <m/>
    <m/>
    <m/>
    <m/>
    <m/>
    <m/>
    <m/>
    <m/>
    <m/>
    <m/>
    <m/>
    <m/>
    <m/>
    <m/>
    <m/>
    <m/>
    <m/>
    <m/>
    <m/>
    <m/>
    <m/>
    <m/>
    <m/>
    <m/>
    <m/>
    <m/>
    <m/>
    <m/>
    <m/>
    <m/>
    <m/>
    <m/>
    <m/>
    <m/>
    <m/>
    <m/>
    <n v="3"/>
    <x v="0"/>
    <s v="Active"/>
    <s v="Very small"/>
    <s v="Online branch"/>
    <s v="No"/>
    <s v=""/>
    <s v=""/>
    <n v="1929361"/>
    <m/>
    <n v="1929361"/>
    <x v="0"/>
    <x v="0"/>
    <s v=""/>
    <s v=""/>
    <s v=""/>
    <s v=""/>
    <x v="0"/>
  </r>
  <r>
    <n v="11201"/>
    <x v="0"/>
    <n v="0.3"/>
    <s v="Yes"/>
    <s v="Yes"/>
    <n v="0.15"/>
    <x v="1"/>
    <x v="0"/>
    <x v="2"/>
    <d v="2018-01-01T00:00:00"/>
    <n v="7"/>
    <x v="3"/>
    <d v="2018-01-01T00:00:00"/>
    <n v="7"/>
    <s v="5-10 years"/>
    <d v="1990-01-01T00:00:00"/>
    <n v="35"/>
    <x v="1"/>
    <x v="0"/>
    <m/>
    <n v="1"/>
    <n v="1"/>
    <n v="1"/>
    <n v="1"/>
    <m/>
    <m/>
    <m/>
    <m/>
    <m/>
    <m/>
    <m/>
    <m/>
    <m/>
    <m/>
    <m/>
    <m/>
    <m/>
    <m/>
    <m/>
    <m/>
    <m/>
    <m/>
    <m/>
    <m/>
    <m/>
    <m/>
    <m/>
    <m/>
    <m/>
    <m/>
    <m/>
    <m/>
    <m/>
    <m/>
    <m/>
    <m/>
    <m/>
    <m/>
    <m/>
    <m/>
    <m/>
    <m/>
    <m/>
    <m/>
    <m/>
    <m/>
    <m/>
    <m/>
    <m/>
    <n v="4"/>
    <x v="0"/>
    <s v="Active"/>
    <s v="Very small"/>
    <s v="NN Profile"/>
    <s v="No"/>
    <s v=""/>
    <s v=""/>
    <n v="654408"/>
    <m/>
    <n v="654408"/>
    <x v="0"/>
    <x v="0"/>
    <s v=""/>
    <s v=""/>
    <s v=""/>
    <s v=""/>
    <x v="0"/>
  </r>
  <r>
    <n v="11202"/>
    <x v="3"/>
    <n v="0.4"/>
    <s v="No"/>
    <s v="Yes"/>
    <n v="0.3"/>
    <x v="1"/>
    <x v="0"/>
    <x v="2"/>
    <d v="2017-06-30T00:00:00"/>
    <n v="8"/>
    <x v="3"/>
    <d v="2017-06-30T00:00:00"/>
    <n v="8"/>
    <s v="5-10 years"/>
    <d v="1985-01-01T00:00:00"/>
    <n v="40"/>
    <x v="1"/>
    <x v="0"/>
    <m/>
    <m/>
    <n v="1"/>
    <m/>
    <n v="1"/>
    <m/>
    <n v="1"/>
    <m/>
    <m/>
    <m/>
    <m/>
    <m/>
    <m/>
    <m/>
    <m/>
    <m/>
    <m/>
    <m/>
    <m/>
    <m/>
    <m/>
    <m/>
    <m/>
    <m/>
    <m/>
    <m/>
    <m/>
    <m/>
    <m/>
    <m/>
    <m/>
    <m/>
    <m/>
    <m/>
    <m/>
    <m/>
    <m/>
    <m/>
    <m/>
    <m/>
    <m/>
    <m/>
    <m/>
    <m/>
    <m/>
    <m/>
    <m/>
    <m/>
    <m/>
    <m/>
    <n v="3"/>
    <x v="0"/>
    <s v="Active"/>
    <s v="Very small"/>
    <s v="Very small unit"/>
    <s v="No"/>
    <s v=""/>
    <s v=""/>
    <n v="1236527"/>
    <m/>
    <n v="1236527"/>
    <x v="0"/>
    <x v="0"/>
    <s v=""/>
    <s v=""/>
    <s v=""/>
    <s v=""/>
    <x v="0"/>
  </r>
  <r>
    <n v="11203"/>
    <x v="0"/>
    <n v="0.5"/>
    <s v="Yes"/>
    <s v="No"/>
    <m/>
    <x v="0"/>
    <x v="0"/>
    <x v="0"/>
    <d v="2017-01-01T00:00:00"/>
    <n v="8"/>
    <x v="3"/>
    <d v="2017-01-01T00:00:00"/>
    <n v="8"/>
    <s v="5-10 years"/>
    <d v="1980-01-01T00:00:00"/>
    <n v="45"/>
    <x v="2"/>
    <x v="1"/>
    <m/>
    <n v="1"/>
    <m/>
    <n v="1"/>
    <m/>
    <n v="1"/>
    <m/>
    <m/>
    <m/>
    <m/>
    <m/>
    <m/>
    <m/>
    <m/>
    <m/>
    <m/>
    <m/>
    <m/>
    <m/>
    <m/>
    <m/>
    <m/>
    <m/>
    <m/>
    <m/>
    <m/>
    <m/>
    <m/>
    <m/>
    <m/>
    <m/>
    <m/>
    <m/>
    <m/>
    <m/>
    <m/>
    <m/>
    <m/>
    <m/>
    <m/>
    <m/>
    <m/>
    <m/>
    <m/>
    <m/>
    <m/>
    <m/>
    <m/>
    <m/>
    <m/>
    <n v="3"/>
    <x v="0"/>
    <s v="Active"/>
    <s v="Small"/>
    <s v="Business client advisor"/>
    <s v="No"/>
    <s v=""/>
    <s v=""/>
    <n v="1552046"/>
    <m/>
    <n v="1552046"/>
    <x v="0"/>
    <x v="0"/>
    <s v=""/>
    <s v=""/>
    <s v=""/>
    <s v=""/>
    <x v="0"/>
  </r>
  <r>
    <n v="11204"/>
    <x v="0"/>
    <n v="0.6"/>
    <s v="No"/>
    <s v="No"/>
    <m/>
    <x v="0"/>
    <x v="0"/>
    <x v="0"/>
    <d v="2016-06-30T00:00:00"/>
    <n v="9"/>
    <x v="3"/>
    <d v="2016-06-30T00:00:00"/>
    <n v="9"/>
    <s v="5-10 years"/>
    <d v="1975-01-01T00:00:00"/>
    <n v="50"/>
    <x v="2"/>
    <x v="3"/>
    <m/>
    <m/>
    <n v="1"/>
    <m/>
    <n v="1"/>
    <m/>
    <n v="1"/>
    <m/>
    <m/>
    <m/>
    <m/>
    <m/>
    <m/>
    <m/>
    <m/>
    <m/>
    <m/>
    <m/>
    <m/>
    <m/>
    <m/>
    <m/>
    <m/>
    <m/>
    <m/>
    <m/>
    <m/>
    <m/>
    <m/>
    <m/>
    <m/>
    <m/>
    <m/>
    <m/>
    <m/>
    <m/>
    <m/>
    <m/>
    <m/>
    <m/>
    <m/>
    <m/>
    <m/>
    <m/>
    <m/>
    <m/>
    <m/>
    <m/>
    <m/>
    <m/>
    <n v="3"/>
    <x v="0"/>
    <s v="Active"/>
    <s v="Small"/>
    <s v="Business client advisor"/>
    <s v="No"/>
    <s v=""/>
    <s v=""/>
    <n v="502414"/>
    <m/>
    <n v="502414"/>
    <x v="0"/>
    <x v="0"/>
    <s v=""/>
    <s v=""/>
    <s v=""/>
    <s v=""/>
    <x v="0"/>
  </r>
  <r>
    <n v="11205"/>
    <x v="0"/>
    <n v="0.7"/>
    <s v="Yes"/>
    <s v="Yes"/>
    <n v="0.4"/>
    <x v="0"/>
    <x v="0"/>
    <x v="0"/>
    <d v="2016-01-01T00:00:00"/>
    <n v="9"/>
    <x v="3"/>
    <d v="2016-01-01T00:00:00"/>
    <n v="9"/>
    <s v="5-10 years"/>
    <d v="1970-01-01T00:00:00"/>
    <n v="55"/>
    <x v="3"/>
    <x v="0"/>
    <m/>
    <n v="1"/>
    <n v="1"/>
    <n v="1"/>
    <n v="1"/>
    <n v="1"/>
    <n v="1"/>
    <m/>
    <m/>
    <m/>
    <m/>
    <m/>
    <m/>
    <m/>
    <m/>
    <m/>
    <m/>
    <m/>
    <m/>
    <m/>
    <m/>
    <m/>
    <m/>
    <m/>
    <m/>
    <m/>
    <m/>
    <m/>
    <m/>
    <m/>
    <m/>
    <m/>
    <m/>
    <m/>
    <m/>
    <m/>
    <m/>
    <m/>
    <m/>
    <m/>
    <m/>
    <m/>
    <m/>
    <m/>
    <m/>
    <m/>
    <m/>
    <m/>
    <m/>
    <m/>
    <n v="6"/>
    <x v="0"/>
    <s v="Active"/>
    <s v="Medium"/>
    <s v="Business client advisor"/>
    <s v="No"/>
    <s v=""/>
    <s v=""/>
    <n v="425546"/>
    <m/>
    <n v="425546"/>
    <x v="0"/>
    <x v="0"/>
    <s v=""/>
    <s v=""/>
    <s v=""/>
    <s v=""/>
    <x v="0"/>
  </r>
  <r>
    <n v="11206"/>
    <x v="0"/>
    <n v="0.8"/>
    <s v="No"/>
    <s v="Yes"/>
    <n v="0.75"/>
    <x v="0"/>
    <x v="0"/>
    <x v="0"/>
    <d v="2015-06-30T00:00:00"/>
    <n v="10"/>
    <x v="4"/>
    <d v="2015-06-30T00:00:00"/>
    <n v="10"/>
    <s v="10-20 years"/>
    <d v="1965-01-01T00:00:00"/>
    <n v="60"/>
    <x v="3"/>
    <x v="7"/>
    <m/>
    <m/>
    <n v="1"/>
    <m/>
    <n v="1"/>
    <m/>
    <n v="1"/>
    <m/>
    <m/>
    <m/>
    <m/>
    <m/>
    <m/>
    <m/>
    <m/>
    <m/>
    <m/>
    <m/>
    <m/>
    <m/>
    <m/>
    <m/>
    <m/>
    <m/>
    <m/>
    <m/>
    <m/>
    <m/>
    <m/>
    <m/>
    <m/>
    <m/>
    <m/>
    <m/>
    <m/>
    <m/>
    <m/>
    <m/>
    <m/>
    <m/>
    <m/>
    <m/>
    <m/>
    <m/>
    <m/>
    <m/>
    <m/>
    <m/>
    <m/>
    <m/>
    <n v="3"/>
    <x v="0"/>
    <s v="Active"/>
    <s v="Medium"/>
    <s v="Business client advisor"/>
    <s v="No"/>
    <s v=""/>
    <s v=""/>
    <n v="641420"/>
    <m/>
    <n v="641420"/>
    <x v="0"/>
    <x v="0"/>
    <s v=""/>
    <s v=""/>
    <s v=""/>
    <s v=""/>
    <x v="0"/>
  </r>
  <r>
    <n v="11207"/>
    <x v="10"/>
    <n v="0.75"/>
    <s v="Yes"/>
    <s v="No"/>
    <m/>
    <x v="0"/>
    <x v="0"/>
    <x v="2"/>
    <d v="2015-01-01T00:00:00"/>
    <n v="10"/>
    <x v="4"/>
    <d v="2015-01-01T00:00:00"/>
    <n v="10"/>
    <s v="10-20 years"/>
    <d v="2000-01-01T00:00:00"/>
    <n v="25"/>
    <x v="0"/>
    <x v="7"/>
    <m/>
    <n v="1"/>
    <n v="1"/>
    <n v="1"/>
    <n v="1"/>
    <m/>
    <m/>
    <m/>
    <m/>
    <m/>
    <m/>
    <m/>
    <m/>
    <m/>
    <m/>
    <m/>
    <m/>
    <m/>
    <m/>
    <m/>
    <m/>
    <m/>
    <m/>
    <m/>
    <m/>
    <m/>
    <m/>
    <m/>
    <m/>
    <m/>
    <m/>
    <m/>
    <m/>
    <m/>
    <m/>
    <m/>
    <m/>
    <m/>
    <m/>
    <m/>
    <m/>
    <m/>
    <m/>
    <m/>
    <m/>
    <m/>
    <m/>
    <m/>
    <m/>
    <m/>
    <n v="4"/>
    <x v="0"/>
    <s v="Active"/>
    <s v="Very small"/>
    <s v="Online branch"/>
    <s v="No"/>
    <s v=""/>
    <s v=""/>
    <n v="1474871"/>
    <m/>
    <n v="1474871"/>
    <x v="0"/>
    <x v="0"/>
    <s v=""/>
    <s v=""/>
    <s v=""/>
    <s v=""/>
    <x v="0"/>
  </r>
  <r>
    <n v="11208"/>
    <x v="0"/>
    <n v="1"/>
    <s v="No"/>
    <s v="No"/>
    <m/>
    <x v="0"/>
    <x v="0"/>
    <x v="0"/>
    <d v="2014-01-01T00:00:00"/>
    <n v="11"/>
    <x v="4"/>
    <d v="2014-01-01T00:00:00"/>
    <n v="11"/>
    <s v="10-20 years"/>
    <d v="1995-01-01T00:00:00"/>
    <n v="30"/>
    <x v="0"/>
    <x v="7"/>
    <n v="1"/>
    <m/>
    <n v="1"/>
    <m/>
    <n v="1"/>
    <m/>
    <n v="1"/>
    <m/>
    <m/>
    <m/>
    <m/>
    <m/>
    <m/>
    <m/>
    <m/>
    <m/>
    <m/>
    <m/>
    <m/>
    <m/>
    <m/>
    <m/>
    <m/>
    <m/>
    <m/>
    <m/>
    <m/>
    <m/>
    <m/>
    <m/>
    <m/>
    <m/>
    <m/>
    <m/>
    <m/>
    <m/>
    <m/>
    <m/>
    <m/>
    <m/>
    <m/>
    <m/>
    <m/>
    <m/>
    <m/>
    <m/>
    <m/>
    <m/>
    <m/>
    <m/>
    <n v="4"/>
    <x v="1"/>
    <s v="Active"/>
    <s v="Very small"/>
    <s v="Very small unit"/>
    <s v="No"/>
    <n v="4879582"/>
    <s v="750k-5 mil"/>
    <n v="830847"/>
    <m/>
    <n v="830847"/>
    <x v="1"/>
    <x v="1"/>
    <n v="3"/>
    <n v="1626527.3333333333"/>
    <n v="5.8730211458908803"/>
    <s v="5-10x"/>
    <x v="1"/>
  </r>
  <r>
    <n v="11209"/>
    <x v="7"/>
    <n v="0"/>
    <s v="Yes"/>
    <s v="Yes"/>
    <n v="0.15"/>
    <x v="1"/>
    <x v="0"/>
    <x v="2"/>
    <d v="2013-01-01T00:00:00"/>
    <n v="12"/>
    <x v="4"/>
    <d v="2013-01-01T00:00:00"/>
    <n v="12"/>
    <s v="10-20 years"/>
    <d v="1990-01-01T00:00:00"/>
    <n v="35"/>
    <x v="1"/>
    <x v="7"/>
    <m/>
    <n v="1"/>
    <m/>
    <n v="1"/>
    <m/>
    <n v="1"/>
    <m/>
    <m/>
    <m/>
    <m/>
    <m/>
    <m/>
    <m/>
    <m/>
    <m/>
    <m/>
    <m/>
    <m/>
    <m/>
    <m/>
    <m/>
    <m/>
    <m/>
    <m/>
    <m/>
    <m/>
    <m/>
    <m/>
    <m/>
    <m/>
    <m/>
    <m/>
    <m/>
    <m/>
    <m/>
    <m/>
    <m/>
    <m/>
    <m/>
    <m/>
    <m/>
    <m/>
    <m/>
    <m/>
    <m/>
    <m/>
    <m/>
    <m/>
    <m/>
    <m/>
    <n v="3"/>
    <x v="0"/>
    <s v="Active"/>
    <s v="Very small"/>
    <s v="Online branch"/>
    <s v="No"/>
    <s v=""/>
    <s v=""/>
    <n v="717654"/>
    <m/>
    <n v="717654"/>
    <x v="0"/>
    <x v="0"/>
    <s v=""/>
    <s v=""/>
    <s v=""/>
    <s v=""/>
    <x v="0"/>
  </r>
  <r>
    <n v="11210"/>
    <x v="9"/>
    <n v="0.4"/>
    <s v="No"/>
    <s v="Yes"/>
    <n v="0.5"/>
    <x v="1"/>
    <x v="0"/>
    <x v="0"/>
    <d v="2012-01-01T00:00:00"/>
    <n v="13"/>
    <x v="4"/>
    <d v="2012-01-01T00:00:00"/>
    <n v="13"/>
    <s v="10-20 years"/>
    <d v="1985-01-01T00:00:00"/>
    <n v="40"/>
    <x v="1"/>
    <x v="0"/>
    <m/>
    <m/>
    <n v="1"/>
    <m/>
    <n v="1"/>
    <m/>
    <n v="1"/>
    <m/>
    <m/>
    <m/>
    <m/>
    <m/>
    <m/>
    <m/>
    <m/>
    <m/>
    <m/>
    <m/>
    <m/>
    <m/>
    <m/>
    <m/>
    <m/>
    <m/>
    <m/>
    <m/>
    <m/>
    <m/>
    <m/>
    <m/>
    <m/>
    <m/>
    <m/>
    <m/>
    <m/>
    <m/>
    <m/>
    <m/>
    <m/>
    <m/>
    <m/>
    <m/>
    <m/>
    <m/>
    <m/>
    <m/>
    <m/>
    <m/>
    <m/>
    <m/>
    <n v="3"/>
    <x v="0"/>
    <s v="Active"/>
    <s v="Small"/>
    <s v="Business client advisor"/>
    <s v="No"/>
    <s v=""/>
    <s v=""/>
    <n v="1700494"/>
    <m/>
    <n v="1700494"/>
    <x v="0"/>
    <x v="0"/>
    <s v=""/>
    <s v=""/>
    <s v=""/>
    <s v=""/>
    <x v="0"/>
  </r>
  <r>
    <n v="11211"/>
    <x v="0"/>
    <n v="0.15"/>
    <s v="Yes"/>
    <s v="No"/>
    <m/>
    <x v="1"/>
    <x v="0"/>
    <x v="2"/>
    <d v="2011-01-01T00:00:00"/>
    <n v="14"/>
    <x v="4"/>
    <d v="2011-01-01T00:00:00"/>
    <n v="14"/>
    <s v="10-20 years"/>
    <d v="1980-01-01T00:00:00"/>
    <n v="45"/>
    <x v="2"/>
    <x v="0"/>
    <m/>
    <n v="1"/>
    <n v="1"/>
    <n v="1"/>
    <n v="1"/>
    <n v="1"/>
    <n v="1"/>
    <m/>
    <m/>
    <m/>
    <m/>
    <m/>
    <m/>
    <m/>
    <m/>
    <m/>
    <m/>
    <m/>
    <m/>
    <m/>
    <m/>
    <m/>
    <m/>
    <m/>
    <m/>
    <m/>
    <m/>
    <m/>
    <m/>
    <m/>
    <m/>
    <m/>
    <m/>
    <m/>
    <m/>
    <m/>
    <m/>
    <m/>
    <m/>
    <m/>
    <m/>
    <m/>
    <m/>
    <m/>
    <m/>
    <m/>
    <m/>
    <m/>
    <m/>
    <m/>
    <n v="6"/>
    <x v="0"/>
    <s v="Active"/>
    <s v="Very small"/>
    <s v="Very small unit"/>
    <s v="No"/>
    <s v=""/>
    <s v=""/>
    <n v="1737876"/>
    <m/>
    <n v="1737876"/>
    <x v="0"/>
    <x v="0"/>
    <s v=""/>
    <s v=""/>
    <s v=""/>
    <s v=""/>
    <x v="0"/>
  </r>
  <r>
    <n v="11212"/>
    <x v="0"/>
    <n v="0.2"/>
    <s v="No"/>
    <s v="No"/>
    <m/>
    <x v="1"/>
    <x v="0"/>
    <x v="0"/>
    <d v="2010-01-01T00:00:00"/>
    <n v="15"/>
    <x v="4"/>
    <d v="2010-01-01T00:00:00"/>
    <n v="15"/>
    <s v="10-20 years"/>
    <d v="1975-01-01T00:00:00"/>
    <n v="50"/>
    <x v="2"/>
    <x v="10"/>
    <m/>
    <m/>
    <n v="1"/>
    <m/>
    <n v="1"/>
    <m/>
    <n v="1"/>
    <m/>
    <m/>
    <m/>
    <m/>
    <m/>
    <m/>
    <m/>
    <m/>
    <m/>
    <m/>
    <m/>
    <m/>
    <m/>
    <m/>
    <m/>
    <m/>
    <m/>
    <m/>
    <m/>
    <m/>
    <m/>
    <m/>
    <m/>
    <m/>
    <m/>
    <m/>
    <m/>
    <m/>
    <m/>
    <m/>
    <m/>
    <m/>
    <m/>
    <m/>
    <m/>
    <m/>
    <m/>
    <m/>
    <m/>
    <m/>
    <m/>
    <m/>
    <m/>
    <n v="3"/>
    <x v="0"/>
    <s v="Active"/>
    <s v="Small"/>
    <s v="Business client advisor"/>
    <s v="No"/>
    <s v=""/>
    <s v=""/>
    <n v="395967"/>
    <m/>
    <n v="395967"/>
    <x v="0"/>
    <x v="0"/>
    <s v=""/>
    <s v=""/>
    <s v=""/>
    <s v=""/>
    <x v="0"/>
  </r>
  <r>
    <n v="11213"/>
    <x v="0"/>
    <n v="0.3"/>
    <s v="Yes"/>
    <s v="Yes"/>
    <n v="0.15"/>
    <x v="1"/>
    <x v="0"/>
    <x v="2"/>
    <d v="2009-01-01T00:00:00"/>
    <n v="16"/>
    <x v="4"/>
    <d v="2009-01-01T00:00:00"/>
    <n v="16"/>
    <s v="10-20 years"/>
    <d v="1970-01-01T00:00:00"/>
    <n v="55"/>
    <x v="3"/>
    <x v="7"/>
    <m/>
    <n v="1"/>
    <n v="1"/>
    <n v="1"/>
    <n v="1"/>
    <m/>
    <m/>
    <m/>
    <m/>
    <m/>
    <m/>
    <m/>
    <m/>
    <m/>
    <m/>
    <m/>
    <m/>
    <m/>
    <m/>
    <m/>
    <m/>
    <m/>
    <m/>
    <m/>
    <m/>
    <m/>
    <m/>
    <m/>
    <m/>
    <m/>
    <m/>
    <m/>
    <m/>
    <m/>
    <m/>
    <m/>
    <m/>
    <m/>
    <m/>
    <m/>
    <m/>
    <m/>
    <m/>
    <m/>
    <m/>
    <m/>
    <m/>
    <m/>
    <m/>
    <m/>
    <n v="4"/>
    <x v="0"/>
    <s v="Active"/>
    <s v="Medium"/>
    <s v="Online branch"/>
    <s v="No"/>
    <s v=""/>
    <s v=""/>
    <n v="1637472"/>
    <m/>
    <n v="1637472"/>
    <x v="0"/>
    <x v="0"/>
    <s v=""/>
    <s v=""/>
    <s v=""/>
    <s v=""/>
    <x v="0"/>
  </r>
  <r>
    <n v="11214"/>
    <x v="10"/>
    <n v="0.4"/>
    <s v="No"/>
    <s v="Yes"/>
    <n v="0.3"/>
    <x v="1"/>
    <x v="0"/>
    <x v="0"/>
    <d v="2008-01-01T00:00:00"/>
    <n v="17"/>
    <x v="4"/>
    <d v="2008-01-01T00:00:00"/>
    <n v="17"/>
    <s v="10-20 years"/>
    <d v="1965-01-01T00:00:00"/>
    <n v="60"/>
    <x v="3"/>
    <x v="2"/>
    <m/>
    <m/>
    <n v="1"/>
    <m/>
    <n v="1"/>
    <m/>
    <n v="1"/>
    <m/>
    <m/>
    <m/>
    <m/>
    <m/>
    <m/>
    <m/>
    <m/>
    <m/>
    <m/>
    <m/>
    <m/>
    <m/>
    <m/>
    <m/>
    <m/>
    <m/>
    <m/>
    <m/>
    <m/>
    <m/>
    <m/>
    <m/>
    <m/>
    <m/>
    <m/>
    <m/>
    <m/>
    <m/>
    <m/>
    <m/>
    <m/>
    <m/>
    <m/>
    <m/>
    <m/>
    <m/>
    <m/>
    <m/>
    <m/>
    <m/>
    <m/>
    <m/>
    <n v="3"/>
    <x v="0"/>
    <s v="Active"/>
    <s v="Medium"/>
    <s v="Business client advisor"/>
    <s v="No"/>
    <s v=""/>
    <s v=""/>
    <n v="230627"/>
    <m/>
    <n v="230627"/>
    <x v="0"/>
    <x v="0"/>
    <s v=""/>
    <s v=""/>
    <s v=""/>
    <s v=""/>
    <x v="0"/>
  </r>
  <r>
    <n v="11215"/>
    <x v="0"/>
    <n v="0.5"/>
    <s v="Yes"/>
    <s v="No"/>
    <m/>
    <x v="0"/>
    <x v="0"/>
    <x v="2"/>
    <d v="2007-01-01T00:00:00"/>
    <n v="18"/>
    <x v="4"/>
    <d v="2007-01-01T00:00:00"/>
    <n v="18"/>
    <s v="10-20 years"/>
    <d v="2000-01-01T00:00:00"/>
    <n v="25"/>
    <x v="0"/>
    <x v="1"/>
    <m/>
    <n v="1"/>
    <m/>
    <n v="1"/>
    <m/>
    <n v="1"/>
    <m/>
    <m/>
    <m/>
    <m/>
    <m/>
    <m/>
    <m/>
    <m/>
    <m/>
    <m/>
    <m/>
    <m/>
    <m/>
    <m/>
    <m/>
    <m/>
    <m/>
    <m/>
    <m/>
    <m/>
    <m/>
    <m/>
    <m/>
    <m/>
    <m/>
    <m/>
    <m/>
    <m/>
    <m/>
    <m/>
    <m/>
    <m/>
    <m/>
    <m/>
    <m/>
    <m/>
    <m/>
    <m/>
    <m/>
    <m/>
    <m/>
    <m/>
    <m/>
    <m/>
    <n v="3"/>
    <x v="0"/>
    <s v="Active"/>
    <s v="Very small"/>
    <s v="Very small unit"/>
    <s v="No"/>
    <s v=""/>
    <s v=""/>
    <n v="79565"/>
    <m/>
    <n v="79565"/>
    <x v="0"/>
    <x v="0"/>
    <s v=""/>
    <s v=""/>
    <s v=""/>
    <s v=""/>
    <x v="0"/>
  </r>
  <r>
    <n v="11216"/>
    <x v="0"/>
    <n v="0.6"/>
    <s v="No"/>
    <s v="No"/>
    <m/>
    <x v="0"/>
    <x v="0"/>
    <x v="2"/>
    <d v="2006-01-01T00:00:00"/>
    <n v="19"/>
    <x v="4"/>
    <d v="2006-01-01T00:00:00"/>
    <n v="19"/>
    <s v="10-20 years"/>
    <d v="1995-01-01T00:00:00"/>
    <n v="30"/>
    <x v="0"/>
    <x v="3"/>
    <m/>
    <m/>
    <n v="1"/>
    <m/>
    <n v="1"/>
    <m/>
    <n v="1"/>
    <m/>
    <m/>
    <m/>
    <m/>
    <m/>
    <m/>
    <m/>
    <m/>
    <m/>
    <m/>
    <m/>
    <m/>
    <m/>
    <m/>
    <m/>
    <m/>
    <m/>
    <m/>
    <m/>
    <m/>
    <m/>
    <m/>
    <m/>
    <m/>
    <m/>
    <m/>
    <m/>
    <m/>
    <m/>
    <m/>
    <m/>
    <m/>
    <m/>
    <m/>
    <m/>
    <m/>
    <m/>
    <m/>
    <m/>
    <m/>
    <m/>
    <m/>
    <m/>
    <n v="3"/>
    <x v="0"/>
    <s v="Active"/>
    <s v="Very small"/>
    <s v="Very small unit"/>
    <s v="No"/>
    <s v=""/>
    <s v=""/>
    <n v="555537"/>
    <m/>
    <n v="555537"/>
    <x v="0"/>
    <x v="0"/>
    <s v=""/>
    <s v=""/>
    <s v=""/>
    <s v=""/>
    <x v="0"/>
  </r>
  <r>
    <n v="11217"/>
    <x v="0"/>
    <n v="0.7"/>
    <s v="Yes"/>
    <s v="Yes"/>
    <n v="0.4"/>
    <x v="0"/>
    <x v="1"/>
    <x v="3"/>
    <d v="2005-01-01T00:00:00"/>
    <n v="20"/>
    <x v="5"/>
    <d v="2005-01-01T00:00:00"/>
    <n v="20"/>
    <s v="&gt;20 years"/>
    <d v="1990-01-01T00:00:00"/>
    <n v="35"/>
    <x v="1"/>
    <x v="7"/>
    <n v="1"/>
    <n v="1"/>
    <n v="1"/>
    <n v="1"/>
    <n v="1"/>
    <n v="1"/>
    <n v="1"/>
    <m/>
    <m/>
    <m/>
    <m/>
    <m/>
    <m/>
    <m/>
    <m/>
    <m/>
    <m/>
    <m/>
    <m/>
    <m/>
    <m/>
    <m/>
    <m/>
    <m/>
    <m/>
    <m/>
    <m/>
    <m/>
    <m/>
    <m/>
    <m/>
    <m/>
    <m/>
    <m/>
    <m/>
    <m/>
    <m/>
    <m/>
    <m/>
    <m/>
    <m/>
    <m/>
    <m/>
    <m/>
    <m/>
    <m/>
    <m/>
    <m/>
    <m/>
    <m/>
    <n v="7"/>
    <x v="1"/>
    <s v="Active"/>
    <s v="Small"/>
    <s v="Business client advisor"/>
    <s v="No"/>
    <n v="606029"/>
    <s v="250k-750k"/>
    <n v="1707358"/>
    <m/>
    <n v="1707358"/>
    <x v="2"/>
    <x v="2"/>
    <n v="1"/>
    <n v="606029"/>
    <n v="0.35495133416658953"/>
    <s v="1x"/>
    <x v="1"/>
  </r>
  <r>
    <n v="11218"/>
    <x v="7"/>
    <n v="0.8"/>
    <s v="No"/>
    <s v="Yes"/>
    <n v="0.75"/>
    <x v="0"/>
    <x v="0"/>
    <x v="0"/>
    <d v="2004-01-01T00:00:00"/>
    <n v="21"/>
    <x v="5"/>
    <d v="2004-01-01T00:00:00"/>
    <n v="21"/>
    <s v="&gt;20 years"/>
    <d v="1985-01-01T00:00:00"/>
    <n v="40"/>
    <x v="1"/>
    <x v="4"/>
    <m/>
    <m/>
    <n v="1"/>
    <m/>
    <n v="1"/>
    <m/>
    <n v="1"/>
    <m/>
    <m/>
    <m/>
    <m/>
    <m/>
    <m/>
    <m/>
    <m/>
    <m/>
    <m/>
    <m/>
    <m/>
    <m/>
    <m/>
    <m/>
    <m/>
    <m/>
    <m/>
    <m/>
    <m/>
    <m/>
    <m/>
    <m/>
    <m/>
    <m/>
    <m/>
    <m/>
    <m/>
    <m/>
    <m/>
    <m/>
    <m/>
    <m/>
    <m/>
    <m/>
    <m/>
    <m/>
    <m/>
    <m/>
    <m/>
    <m/>
    <m/>
    <m/>
    <n v="3"/>
    <x v="0"/>
    <s v="Active"/>
    <s v="Very small"/>
    <s v="Online branch"/>
    <s v="No"/>
    <s v=""/>
    <s v=""/>
    <n v="1708709"/>
    <m/>
    <n v="1708709"/>
    <x v="0"/>
    <x v="0"/>
    <s v=""/>
    <s v=""/>
    <s v=""/>
    <s v=""/>
    <x v="0"/>
  </r>
  <r>
    <n v="11219"/>
    <x v="7"/>
    <n v="0.75"/>
    <s v="Yes"/>
    <s v="No"/>
    <m/>
    <x v="0"/>
    <x v="0"/>
    <x v="2"/>
    <d v="2003-01-01T00:00:00"/>
    <n v="22"/>
    <x v="5"/>
    <d v="2003-01-01T00:00:00"/>
    <n v="22"/>
    <s v="&gt;20 years"/>
    <d v="1980-01-01T00:00:00"/>
    <n v="45"/>
    <x v="2"/>
    <x v="0"/>
    <m/>
    <n v="1"/>
    <n v="1"/>
    <n v="1"/>
    <n v="1"/>
    <m/>
    <m/>
    <m/>
    <m/>
    <m/>
    <m/>
    <m/>
    <m/>
    <m/>
    <m/>
    <m/>
    <m/>
    <m/>
    <m/>
    <m/>
    <m/>
    <m/>
    <m/>
    <m/>
    <m/>
    <m/>
    <m/>
    <m/>
    <m/>
    <m/>
    <m/>
    <m/>
    <m/>
    <m/>
    <m/>
    <m/>
    <m/>
    <m/>
    <m/>
    <m/>
    <m/>
    <m/>
    <m/>
    <m/>
    <m/>
    <m/>
    <m/>
    <m/>
    <m/>
    <m/>
    <n v="4"/>
    <x v="0"/>
    <s v="Active"/>
    <s v="Very small"/>
    <s v="Online branch"/>
    <s v="No"/>
    <s v=""/>
    <s v=""/>
    <n v="1392613"/>
    <m/>
    <n v="1392613"/>
    <x v="0"/>
    <x v="0"/>
    <s v=""/>
    <s v=""/>
    <s v=""/>
    <s v=""/>
    <x v="0"/>
  </r>
  <r>
    <n v="11220"/>
    <x v="0"/>
    <n v="1"/>
    <s v="No"/>
    <s v="No"/>
    <m/>
    <x v="0"/>
    <x v="0"/>
    <x v="2"/>
    <d v="2002-01-01T00:00:00"/>
    <n v="23"/>
    <x v="5"/>
    <d v="2002-01-01T00:00:00"/>
    <n v="23"/>
    <s v="&gt;20 years"/>
    <d v="1975-01-01T00:00:00"/>
    <n v="50"/>
    <x v="2"/>
    <x v="0"/>
    <m/>
    <m/>
    <n v="1"/>
    <m/>
    <n v="1"/>
    <m/>
    <n v="1"/>
    <m/>
    <m/>
    <m/>
    <m/>
    <m/>
    <m/>
    <m/>
    <m/>
    <m/>
    <m/>
    <m/>
    <m/>
    <m/>
    <m/>
    <m/>
    <m/>
    <m/>
    <m/>
    <m/>
    <m/>
    <m/>
    <m/>
    <m/>
    <m/>
    <m/>
    <m/>
    <m/>
    <m/>
    <m/>
    <m/>
    <m/>
    <m/>
    <m/>
    <m/>
    <m/>
    <m/>
    <m/>
    <m/>
    <m/>
    <m/>
    <m/>
    <m/>
    <m/>
    <n v="3"/>
    <x v="0"/>
    <s v="Active"/>
    <s v="Very small"/>
    <s v="Very small unit"/>
    <s v="No"/>
    <s v=""/>
    <s v=""/>
    <n v="1469743"/>
    <m/>
    <n v="1469743"/>
    <x v="0"/>
    <x v="0"/>
    <s v=""/>
    <s v=""/>
    <s v=""/>
    <s v=""/>
    <x v="0"/>
  </r>
  <r>
    <n v="11221"/>
    <x v="0"/>
    <n v="0"/>
    <s v="Yes"/>
    <s v="Yes"/>
    <n v="0.15"/>
    <x v="1"/>
    <x v="0"/>
    <x v="0"/>
    <d v="2001-01-01T00:00:00"/>
    <n v="24"/>
    <x v="5"/>
    <d v="2001-01-01T00:00:00"/>
    <n v="24"/>
    <s v="&gt;20 years"/>
    <d v="1970-01-01T00:00:00"/>
    <n v="55"/>
    <x v="3"/>
    <x v="10"/>
    <n v="1"/>
    <n v="1"/>
    <m/>
    <n v="1"/>
    <m/>
    <n v="1"/>
    <m/>
    <m/>
    <m/>
    <m/>
    <m/>
    <m/>
    <m/>
    <m/>
    <m/>
    <m/>
    <m/>
    <m/>
    <m/>
    <m/>
    <m/>
    <m/>
    <m/>
    <m/>
    <m/>
    <m/>
    <m/>
    <m/>
    <m/>
    <m/>
    <m/>
    <m/>
    <m/>
    <m/>
    <m/>
    <m/>
    <m/>
    <m/>
    <m/>
    <m/>
    <m/>
    <m/>
    <m/>
    <m/>
    <m/>
    <m/>
    <m/>
    <m/>
    <m/>
    <m/>
    <n v="4"/>
    <x v="1"/>
    <s v="Active"/>
    <s v="Small"/>
    <s v="Business client advisor"/>
    <s v="No"/>
    <n v="4065889"/>
    <s v="750k-5 mil"/>
    <n v="1761832"/>
    <m/>
    <n v="1761832"/>
    <x v="2"/>
    <x v="2"/>
    <n v="1"/>
    <n v="4065889"/>
    <n v="2.3077620340645417"/>
    <s v="1-5x"/>
    <x v="0"/>
  </r>
  <r>
    <n v="11222"/>
    <x v="5"/>
    <n v="0.4"/>
    <s v="No"/>
    <s v="Yes"/>
    <n v="0.5"/>
    <x v="1"/>
    <x v="1"/>
    <x v="3"/>
    <d v="2000-01-01T00:00:00"/>
    <n v="25"/>
    <x v="5"/>
    <d v="2000-01-01T00:00:00"/>
    <n v="25"/>
    <s v="&gt;20 years"/>
    <d v="1965-01-01T00:00:00"/>
    <n v="60"/>
    <x v="3"/>
    <x v="4"/>
    <n v="1"/>
    <m/>
    <n v="1"/>
    <m/>
    <n v="1"/>
    <m/>
    <n v="1"/>
    <m/>
    <m/>
    <m/>
    <m/>
    <m/>
    <m/>
    <m/>
    <m/>
    <m/>
    <m/>
    <m/>
    <m/>
    <m/>
    <m/>
    <m/>
    <m/>
    <m/>
    <m/>
    <m/>
    <m/>
    <m/>
    <m/>
    <m/>
    <m/>
    <m/>
    <m/>
    <m/>
    <m/>
    <m/>
    <m/>
    <m/>
    <m/>
    <m/>
    <m/>
    <m/>
    <m/>
    <m/>
    <m/>
    <m/>
    <m/>
    <m/>
    <m/>
    <m/>
    <n v="4"/>
    <x v="1"/>
    <s v="Active"/>
    <s v="Medium"/>
    <s v="Business client advisor"/>
    <s v="No"/>
    <n v="2558379"/>
    <s v="750k-5 mil"/>
    <n v="1016477"/>
    <m/>
    <n v="1016477"/>
    <x v="2"/>
    <x v="1"/>
    <n v="5"/>
    <n v="511675.8"/>
    <n v="2.5169079083934021"/>
    <s v="1-5x"/>
    <x v="1"/>
  </r>
  <r>
    <n v="11223"/>
    <x v="5"/>
    <n v="0.15"/>
    <s v="Yes"/>
    <s v="No"/>
    <m/>
    <x v="1"/>
    <x v="2"/>
    <x v="3"/>
    <d v="1999-01-01T00:00:00"/>
    <n v="26"/>
    <x v="5"/>
    <d v="1999-01-01T00:00:00"/>
    <n v="26"/>
    <s v="&gt;20 years"/>
    <d v="2000-01-01T00:00:00"/>
    <n v="25"/>
    <x v="0"/>
    <x v="4"/>
    <n v="1"/>
    <n v="1"/>
    <n v="1"/>
    <n v="1"/>
    <n v="1"/>
    <n v="1"/>
    <n v="1"/>
    <m/>
    <m/>
    <m/>
    <m/>
    <m/>
    <m/>
    <m/>
    <m/>
    <m/>
    <m/>
    <m/>
    <m/>
    <m/>
    <m/>
    <m/>
    <m/>
    <m/>
    <m/>
    <m/>
    <m/>
    <m/>
    <m/>
    <m/>
    <m/>
    <m/>
    <m/>
    <m/>
    <m/>
    <m/>
    <m/>
    <m/>
    <m/>
    <m/>
    <m/>
    <m/>
    <m/>
    <m/>
    <m/>
    <m/>
    <m/>
    <m/>
    <m/>
    <m/>
    <n v="7"/>
    <x v="1"/>
    <s v="Active"/>
    <s v="Medium"/>
    <s v="Business client advisor"/>
    <s v="No"/>
    <n v="169272"/>
    <s v="100k-250k"/>
    <n v="1599679"/>
    <m/>
    <n v="1599679"/>
    <x v="1"/>
    <x v="2"/>
    <n v="8"/>
    <n v="21159"/>
    <n v="0.10581622938101956"/>
    <s v="1x"/>
    <x v="1"/>
  </r>
  <r>
    <n v="11224"/>
    <x v="0"/>
    <n v="0.2"/>
    <s v="No"/>
    <s v="No"/>
    <m/>
    <x v="1"/>
    <x v="0"/>
    <x v="2"/>
    <d v="2025-01-01T00:00:00"/>
    <n v="0"/>
    <x v="0"/>
    <d v="2025-01-01T00:00:00"/>
    <n v="0"/>
    <s v="&lt;12 months"/>
    <d v="1995-01-01T00:00:00"/>
    <n v="30"/>
    <x v="0"/>
    <x v="0"/>
    <m/>
    <m/>
    <n v="1"/>
    <m/>
    <n v="1"/>
    <m/>
    <n v="1"/>
    <m/>
    <m/>
    <m/>
    <m/>
    <m/>
    <m/>
    <m/>
    <m/>
    <m/>
    <m/>
    <m/>
    <m/>
    <m/>
    <m/>
    <m/>
    <m/>
    <m/>
    <m/>
    <m/>
    <m/>
    <m/>
    <m/>
    <m/>
    <m/>
    <m/>
    <m/>
    <m/>
    <m/>
    <m/>
    <m/>
    <m/>
    <m/>
    <m/>
    <m/>
    <m/>
    <m/>
    <m/>
    <m/>
    <m/>
    <m/>
    <m/>
    <m/>
    <m/>
    <n v="3"/>
    <x v="0"/>
    <s v="Active"/>
    <s v="Very small"/>
    <s v="Very small unit"/>
    <s v="No"/>
    <s v=""/>
    <s v=""/>
    <n v="432582"/>
    <m/>
    <n v="432582"/>
    <x v="0"/>
    <x v="0"/>
    <s v=""/>
    <s v=""/>
    <s v=""/>
    <s v=""/>
    <x v="0"/>
  </r>
  <r>
    <n v="11225"/>
    <x v="0"/>
    <n v="0.3"/>
    <s v="Yes"/>
    <s v="Yes"/>
    <n v="0.15"/>
    <x v="1"/>
    <x v="0"/>
    <x v="2"/>
    <d v="2025-01-01T00:00:00"/>
    <n v="0"/>
    <x v="0"/>
    <d v="2025-01-01T00:00:00"/>
    <n v="0"/>
    <s v="&lt;12 months"/>
    <d v="1990-01-01T00:00:00"/>
    <n v="35"/>
    <x v="1"/>
    <x v="7"/>
    <m/>
    <n v="1"/>
    <n v="1"/>
    <n v="1"/>
    <n v="1"/>
    <m/>
    <m/>
    <m/>
    <m/>
    <m/>
    <m/>
    <m/>
    <m/>
    <m/>
    <m/>
    <m/>
    <m/>
    <m/>
    <m/>
    <m/>
    <m/>
    <m/>
    <m/>
    <m/>
    <m/>
    <m/>
    <m/>
    <m/>
    <m/>
    <m/>
    <m/>
    <m/>
    <m/>
    <m/>
    <m/>
    <m/>
    <m/>
    <m/>
    <m/>
    <m/>
    <m/>
    <m/>
    <m/>
    <m/>
    <m/>
    <m/>
    <m/>
    <m/>
    <m/>
    <m/>
    <n v="4"/>
    <x v="0"/>
    <s v="Active"/>
    <s v="Very small"/>
    <s v="Very small unit"/>
    <s v="No"/>
    <s v=""/>
    <s v=""/>
    <n v="1144641"/>
    <m/>
    <n v="1144641"/>
    <x v="0"/>
    <x v="0"/>
    <s v=""/>
    <s v=""/>
    <s v=""/>
    <s v=""/>
    <x v="0"/>
  </r>
  <r>
    <n v="11226"/>
    <x v="0"/>
    <n v="0.4"/>
    <s v="No"/>
    <s v="Yes"/>
    <n v="0.3"/>
    <x v="1"/>
    <x v="2"/>
    <x v="3"/>
    <d v="2024-06-30T00:00:00"/>
    <n v="1"/>
    <x v="1"/>
    <d v="2024-06-30T00:00:00"/>
    <n v="1"/>
    <s v="1-3 years"/>
    <d v="1985-01-01T00:00:00"/>
    <n v="40"/>
    <x v="1"/>
    <x v="0"/>
    <n v="1"/>
    <m/>
    <n v="1"/>
    <m/>
    <n v="1"/>
    <m/>
    <n v="1"/>
    <m/>
    <m/>
    <m/>
    <m/>
    <m/>
    <m/>
    <m/>
    <m/>
    <m/>
    <m/>
    <m/>
    <m/>
    <m/>
    <m/>
    <m/>
    <m/>
    <m/>
    <m/>
    <m/>
    <m/>
    <m/>
    <m/>
    <m/>
    <m/>
    <m/>
    <m/>
    <m/>
    <m/>
    <m/>
    <m/>
    <m/>
    <m/>
    <m/>
    <m/>
    <m/>
    <m/>
    <m/>
    <m/>
    <m/>
    <m/>
    <m/>
    <m/>
    <m/>
    <n v="4"/>
    <x v="1"/>
    <s v="Active"/>
    <s v="Small"/>
    <s v="Business client advisor"/>
    <s v="No"/>
    <n v="186710"/>
    <s v="100k-250k"/>
    <n v="1851934"/>
    <m/>
    <n v="1851934"/>
    <x v="2"/>
    <x v="1"/>
    <n v="8"/>
    <n v="23338.75"/>
    <n v="0.10081892767236846"/>
    <s v="1x"/>
    <x v="1"/>
  </r>
  <r>
    <n v="11227"/>
    <x v="0"/>
    <n v="0.5"/>
    <s v="Yes"/>
    <s v="No"/>
    <m/>
    <x v="0"/>
    <x v="0"/>
    <x v="0"/>
    <d v="2024-01-01T00:00:00"/>
    <n v="1"/>
    <x v="1"/>
    <d v="2024-01-01T00:00:00"/>
    <n v="1"/>
    <s v="1-3 years"/>
    <d v="1980-01-01T00:00:00"/>
    <n v="45"/>
    <x v="2"/>
    <x v="6"/>
    <m/>
    <n v="1"/>
    <m/>
    <n v="1"/>
    <m/>
    <n v="1"/>
    <m/>
    <m/>
    <m/>
    <m/>
    <m/>
    <m/>
    <m/>
    <m/>
    <m/>
    <m/>
    <m/>
    <m/>
    <m/>
    <m/>
    <m/>
    <m/>
    <m/>
    <m/>
    <m/>
    <m/>
    <m/>
    <m/>
    <m/>
    <m/>
    <m/>
    <m/>
    <m/>
    <m/>
    <m/>
    <m/>
    <m/>
    <m/>
    <m/>
    <m/>
    <m/>
    <m/>
    <m/>
    <m/>
    <m/>
    <m/>
    <m/>
    <m/>
    <m/>
    <m/>
    <n v="3"/>
    <x v="0"/>
    <s v="Active"/>
    <s v="Small"/>
    <s v="Business client advisor"/>
    <s v="No"/>
    <s v=""/>
    <s v=""/>
    <n v="1197811"/>
    <m/>
    <n v="1197811"/>
    <x v="0"/>
    <x v="0"/>
    <s v=""/>
    <s v=""/>
    <s v=""/>
    <s v=""/>
    <x v="0"/>
  </r>
  <r>
    <n v="11228"/>
    <x v="0"/>
    <n v="0.6"/>
    <s v="No"/>
    <s v="No"/>
    <m/>
    <x v="0"/>
    <x v="2"/>
    <x v="2"/>
    <d v="2023-06-30T00:00:00"/>
    <n v="2"/>
    <x v="1"/>
    <d v="2023-06-30T00:00:00"/>
    <n v="2"/>
    <s v="1-3 years"/>
    <d v="1975-01-01T00:00:00"/>
    <n v="50"/>
    <x v="2"/>
    <x v="0"/>
    <n v="1"/>
    <m/>
    <n v="1"/>
    <m/>
    <n v="1"/>
    <m/>
    <n v="1"/>
    <m/>
    <m/>
    <m/>
    <m/>
    <m/>
    <m/>
    <m/>
    <m/>
    <m/>
    <m/>
    <m/>
    <m/>
    <m/>
    <m/>
    <m/>
    <m/>
    <m/>
    <m/>
    <m/>
    <m/>
    <m/>
    <m/>
    <m/>
    <m/>
    <m/>
    <m/>
    <m/>
    <m/>
    <m/>
    <m/>
    <m/>
    <m/>
    <m/>
    <m/>
    <m/>
    <m/>
    <m/>
    <m/>
    <m/>
    <m/>
    <m/>
    <m/>
    <m/>
    <n v="4"/>
    <x v="1"/>
    <s v="Active"/>
    <s v="Small"/>
    <s v="Business client advisor"/>
    <s v="No"/>
    <n v="2196139"/>
    <s v="750k-5 mil"/>
    <n v="153084"/>
    <m/>
    <n v="153084"/>
    <x v="1"/>
    <x v="1"/>
    <n v="6"/>
    <n v="366023.16666666669"/>
    <n v="14.345973452483603"/>
    <s v="10-20x"/>
    <x v="1"/>
  </r>
  <r>
    <n v="11229"/>
    <x v="2"/>
    <n v="0.7"/>
    <s v="Yes"/>
    <s v="Yes"/>
    <n v="0.4"/>
    <x v="0"/>
    <x v="1"/>
    <x v="1"/>
    <d v="2023-01-01T00:00:00"/>
    <n v="2"/>
    <x v="1"/>
    <d v="2023-01-01T00:00:00"/>
    <n v="2"/>
    <s v="1-3 years"/>
    <d v="1970-01-01T00:00:00"/>
    <n v="55"/>
    <x v="3"/>
    <x v="0"/>
    <n v="1"/>
    <n v="1"/>
    <n v="1"/>
    <n v="1"/>
    <n v="1"/>
    <n v="1"/>
    <n v="1"/>
    <m/>
    <m/>
    <m/>
    <m/>
    <m/>
    <m/>
    <m/>
    <m/>
    <m/>
    <m/>
    <m/>
    <m/>
    <m/>
    <m/>
    <m/>
    <m/>
    <m/>
    <m/>
    <m/>
    <m/>
    <m/>
    <m/>
    <m/>
    <m/>
    <m/>
    <m/>
    <m/>
    <m/>
    <m/>
    <m/>
    <m/>
    <m/>
    <m/>
    <m/>
    <m/>
    <m/>
    <m/>
    <m/>
    <m/>
    <m/>
    <m/>
    <m/>
    <m/>
    <n v="7"/>
    <x v="1"/>
    <s v="Active"/>
    <s v="Medium"/>
    <s v="Business client advisor"/>
    <s v="No"/>
    <n v="672853"/>
    <s v="250k-750k"/>
    <n v="1148183"/>
    <m/>
    <n v="1148183"/>
    <x v="2"/>
    <x v="2"/>
    <n v="1"/>
    <n v="672853"/>
    <n v="0.58601546965945328"/>
    <s v="1x"/>
    <x v="1"/>
  </r>
  <r>
    <n v="11230"/>
    <x v="0"/>
    <n v="0.8"/>
    <s v="No"/>
    <s v="Yes"/>
    <n v="0.75"/>
    <x v="0"/>
    <x v="0"/>
    <x v="2"/>
    <d v="2022-06-30T00:00:00"/>
    <n v="3"/>
    <x v="2"/>
    <d v="2022-06-30T00:00:00"/>
    <n v="3"/>
    <s v="3-5 years"/>
    <d v="1965-01-01T00:00:00"/>
    <n v="60"/>
    <x v="3"/>
    <x v="12"/>
    <m/>
    <m/>
    <n v="1"/>
    <m/>
    <n v="1"/>
    <m/>
    <n v="1"/>
    <m/>
    <m/>
    <m/>
    <m/>
    <m/>
    <m/>
    <m/>
    <m/>
    <m/>
    <m/>
    <m/>
    <m/>
    <m/>
    <m/>
    <m/>
    <m/>
    <m/>
    <m/>
    <m/>
    <m/>
    <m/>
    <m/>
    <m/>
    <m/>
    <m/>
    <m/>
    <m/>
    <m/>
    <m/>
    <m/>
    <m/>
    <m/>
    <m/>
    <m/>
    <m/>
    <m/>
    <m/>
    <m/>
    <m/>
    <m/>
    <m/>
    <m/>
    <m/>
    <n v="3"/>
    <x v="0"/>
    <s v="Active"/>
    <s v="Very small"/>
    <s v="Very small unit"/>
    <s v="No"/>
    <s v=""/>
    <s v=""/>
    <n v="1481318"/>
    <m/>
    <n v="1481318"/>
    <x v="0"/>
    <x v="0"/>
    <s v=""/>
    <s v=""/>
    <s v=""/>
    <s v=""/>
    <x v="0"/>
  </r>
  <r>
    <n v="11231"/>
    <x v="8"/>
    <n v="0.75"/>
    <s v="Yes"/>
    <s v="No"/>
    <m/>
    <x v="0"/>
    <x v="0"/>
    <x v="2"/>
    <d v="2022-01-01T00:00:00"/>
    <n v="3"/>
    <x v="2"/>
    <d v="2022-01-01T00:00:00"/>
    <n v="3"/>
    <s v="3-5 years"/>
    <d v="2000-01-01T00:00:00"/>
    <n v="25"/>
    <x v="0"/>
    <x v="0"/>
    <m/>
    <n v="1"/>
    <n v="1"/>
    <n v="1"/>
    <n v="1"/>
    <m/>
    <m/>
    <m/>
    <m/>
    <m/>
    <m/>
    <m/>
    <m/>
    <m/>
    <m/>
    <m/>
    <m/>
    <m/>
    <m/>
    <m/>
    <m/>
    <m/>
    <m/>
    <m/>
    <m/>
    <m/>
    <m/>
    <m/>
    <m/>
    <m/>
    <m/>
    <m/>
    <m/>
    <m/>
    <m/>
    <m/>
    <m/>
    <m/>
    <m/>
    <m/>
    <m/>
    <m/>
    <m/>
    <m/>
    <m/>
    <m/>
    <m/>
    <m/>
    <m/>
    <m/>
    <n v="4"/>
    <x v="0"/>
    <s v="Active"/>
    <s v="Very small"/>
    <s v="Very small unit"/>
    <s v="No"/>
    <s v=""/>
    <s v=""/>
    <n v="571448"/>
    <m/>
    <n v="571448"/>
    <x v="0"/>
    <x v="0"/>
    <s v=""/>
    <s v=""/>
    <s v=""/>
    <s v=""/>
    <x v="0"/>
  </r>
  <r>
    <n v="11232"/>
    <x v="0"/>
    <n v="1"/>
    <s v="No"/>
    <s v="No"/>
    <m/>
    <x v="0"/>
    <x v="0"/>
    <x v="2"/>
    <d v="2021-06-30T00:00:00"/>
    <n v="4"/>
    <x v="2"/>
    <d v="2021-06-30T00:00:00"/>
    <n v="4"/>
    <s v="3-5 years"/>
    <d v="1995-01-01T00:00:00"/>
    <n v="30"/>
    <x v="0"/>
    <x v="2"/>
    <n v="1"/>
    <m/>
    <n v="1"/>
    <m/>
    <n v="1"/>
    <m/>
    <n v="1"/>
    <m/>
    <m/>
    <m/>
    <m/>
    <m/>
    <m/>
    <m/>
    <m/>
    <m/>
    <m/>
    <m/>
    <m/>
    <m/>
    <m/>
    <m/>
    <m/>
    <m/>
    <m/>
    <m/>
    <m/>
    <m/>
    <m/>
    <m/>
    <m/>
    <m/>
    <m/>
    <m/>
    <m/>
    <m/>
    <m/>
    <m/>
    <m/>
    <m/>
    <m/>
    <m/>
    <m/>
    <m/>
    <m/>
    <m/>
    <m/>
    <m/>
    <m/>
    <m/>
    <n v="4"/>
    <x v="1"/>
    <s v="Active"/>
    <s v="Very small"/>
    <s v="Very small unit"/>
    <s v="No"/>
    <n v="4028768"/>
    <s v="750k-5 mil"/>
    <n v="640786"/>
    <m/>
    <n v="640786"/>
    <x v="1"/>
    <x v="1"/>
    <n v="7"/>
    <n v="575538.28571428568"/>
    <n v="6.2872284975015056"/>
    <s v="5-10x"/>
    <x v="1"/>
  </r>
  <r>
    <n v="11233"/>
    <x v="0"/>
    <n v="0"/>
    <s v="Yes"/>
    <s v="Yes"/>
    <n v="0.15"/>
    <x v="1"/>
    <x v="1"/>
    <x v="3"/>
    <d v="2021-01-01T00:00:00"/>
    <n v="4"/>
    <x v="2"/>
    <d v="2021-01-01T00:00:00"/>
    <n v="4"/>
    <s v="3-5 years"/>
    <d v="1990-01-01T00:00:00"/>
    <n v="35"/>
    <x v="1"/>
    <x v="11"/>
    <n v="1"/>
    <n v="1"/>
    <m/>
    <n v="1"/>
    <m/>
    <n v="1"/>
    <m/>
    <m/>
    <m/>
    <m/>
    <m/>
    <m/>
    <m/>
    <m/>
    <m/>
    <m/>
    <m/>
    <m/>
    <m/>
    <m/>
    <m/>
    <m/>
    <m/>
    <m/>
    <m/>
    <m/>
    <m/>
    <m/>
    <m/>
    <m/>
    <m/>
    <m/>
    <m/>
    <m/>
    <m/>
    <m/>
    <m/>
    <m/>
    <m/>
    <m/>
    <m/>
    <m/>
    <m/>
    <m/>
    <m/>
    <m/>
    <m/>
    <m/>
    <m/>
    <m/>
    <n v="4"/>
    <x v="1"/>
    <s v="Active"/>
    <s v="Very small"/>
    <s v="Very small unit"/>
    <s v="No"/>
    <n v="4141829"/>
    <s v="750k-5 mil"/>
    <n v="1095921"/>
    <m/>
    <n v="1095921"/>
    <x v="2"/>
    <x v="2"/>
    <n v="1"/>
    <n v="4141829"/>
    <n v="3.7793134724127011"/>
    <s v="1-5x"/>
    <x v="1"/>
  </r>
  <r>
    <n v="11234"/>
    <x v="7"/>
    <n v="0.4"/>
    <s v="No"/>
    <s v="Yes"/>
    <n v="0.5"/>
    <x v="1"/>
    <x v="2"/>
    <x v="2"/>
    <d v="2020-06-30T00:00:00"/>
    <n v="5"/>
    <x v="3"/>
    <d v="2020-06-30T00:00:00"/>
    <n v="5"/>
    <s v="5-10 years"/>
    <d v="1985-01-01T00:00:00"/>
    <n v="40"/>
    <x v="1"/>
    <x v="0"/>
    <n v="1"/>
    <m/>
    <n v="1"/>
    <m/>
    <n v="1"/>
    <m/>
    <n v="1"/>
    <m/>
    <m/>
    <m/>
    <m/>
    <m/>
    <m/>
    <m/>
    <m/>
    <m/>
    <m/>
    <m/>
    <m/>
    <m/>
    <m/>
    <m/>
    <m/>
    <m/>
    <m/>
    <m/>
    <m/>
    <m/>
    <m/>
    <m/>
    <m/>
    <m/>
    <m/>
    <m/>
    <m/>
    <m/>
    <m/>
    <m/>
    <m/>
    <m/>
    <m/>
    <m/>
    <m/>
    <m/>
    <m/>
    <m/>
    <m/>
    <m/>
    <m/>
    <m/>
    <n v="4"/>
    <x v="1"/>
    <s v="Active"/>
    <s v="Very small"/>
    <s v="Very small unit"/>
    <s v="No"/>
    <n v="504044"/>
    <s v="250k-750k"/>
    <n v="1224790"/>
    <m/>
    <n v="1224790"/>
    <x v="2"/>
    <x v="1"/>
    <n v="9"/>
    <n v="56004.888888888891"/>
    <n v="0.4115350386596886"/>
    <s v="1x"/>
    <x v="1"/>
  </r>
  <r>
    <n v="11235"/>
    <x v="0"/>
    <n v="0.15"/>
    <s v="Yes"/>
    <s v="No"/>
    <m/>
    <x v="1"/>
    <x v="0"/>
    <x v="0"/>
    <d v="2020-01-01T00:00:00"/>
    <n v="5"/>
    <x v="3"/>
    <d v="2020-01-01T00:00:00"/>
    <n v="5"/>
    <s v="5-10 years"/>
    <d v="1980-01-01T00:00:00"/>
    <n v="45"/>
    <x v="2"/>
    <x v="4"/>
    <m/>
    <n v="1"/>
    <n v="1"/>
    <n v="1"/>
    <n v="1"/>
    <n v="1"/>
    <n v="1"/>
    <m/>
    <m/>
    <m/>
    <m/>
    <m/>
    <m/>
    <m/>
    <m/>
    <m/>
    <m/>
    <m/>
    <m/>
    <m/>
    <m/>
    <m/>
    <m/>
    <m/>
    <m/>
    <m/>
    <m/>
    <m/>
    <m/>
    <m/>
    <m/>
    <m/>
    <m/>
    <m/>
    <m/>
    <m/>
    <m/>
    <m/>
    <m/>
    <m/>
    <m/>
    <m/>
    <m/>
    <m/>
    <m/>
    <m/>
    <m/>
    <m/>
    <m/>
    <m/>
    <n v="6"/>
    <x v="0"/>
    <s v="Active"/>
    <s v="Medium"/>
    <s v="Business client advisor"/>
    <s v="No"/>
    <s v=""/>
    <s v=""/>
    <n v="822487"/>
    <m/>
    <n v="822487"/>
    <x v="0"/>
    <x v="0"/>
    <s v=""/>
    <s v=""/>
    <s v=""/>
    <s v=""/>
    <x v="0"/>
  </r>
  <r>
    <n v="11236"/>
    <x v="0"/>
    <n v="0.2"/>
    <s v="No"/>
    <s v="No"/>
    <m/>
    <x v="1"/>
    <x v="1"/>
    <x v="3"/>
    <d v="2019-06-30T00:00:00"/>
    <n v="6"/>
    <x v="3"/>
    <d v="2019-06-30T00:00:00"/>
    <n v="6"/>
    <s v="5-10 years"/>
    <d v="1975-01-01T00:00:00"/>
    <n v="50"/>
    <x v="2"/>
    <x v="1"/>
    <n v="1"/>
    <m/>
    <n v="1"/>
    <m/>
    <n v="1"/>
    <m/>
    <n v="1"/>
    <m/>
    <m/>
    <m/>
    <m/>
    <m/>
    <m/>
    <m/>
    <m/>
    <m/>
    <m/>
    <m/>
    <m/>
    <m/>
    <m/>
    <m/>
    <m/>
    <m/>
    <m/>
    <m/>
    <m/>
    <m/>
    <m/>
    <m/>
    <m/>
    <m/>
    <m/>
    <m/>
    <m/>
    <m/>
    <m/>
    <m/>
    <m/>
    <m/>
    <m/>
    <m/>
    <m/>
    <m/>
    <m/>
    <m/>
    <m/>
    <m/>
    <m/>
    <m/>
    <n v="4"/>
    <x v="1"/>
    <s v="Active"/>
    <s v="Medium"/>
    <s v="Business client advisor"/>
    <s v="No"/>
    <n v="2720624"/>
    <s v="750k-5 mil"/>
    <n v="960557"/>
    <m/>
    <n v="960557"/>
    <x v="1"/>
    <x v="1"/>
    <n v="10"/>
    <n v="272062.40000000002"/>
    <n v="2.8323399860705818"/>
    <s v="1-5x"/>
    <x v="1"/>
  </r>
  <r>
    <n v="11237"/>
    <x v="0"/>
    <n v="0.3"/>
    <s v="Yes"/>
    <s v="Yes"/>
    <n v="0.15"/>
    <x v="1"/>
    <x v="0"/>
    <x v="2"/>
    <d v="2019-01-01T00:00:00"/>
    <n v="6"/>
    <x v="3"/>
    <d v="2019-01-01T00:00:00"/>
    <n v="6"/>
    <s v="5-10 years"/>
    <d v="1970-01-01T00:00:00"/>
    <n v="55"/>
    <x v="3"/>
    <x v="7"/>
    <n v="1"/>
    <n v="1"/>
    <n v="1"/>
    <n v="1"/>
    <n v="1"/>
    <m/>
    <m/>
    <m/>
    <m/>
    <m/>
    <m/>
    <m/>
    <m/>
    <m/>
    <m/>
    <m/>
    <m/>
    <m/>
    <m/>
    <m/>
    <m/>
    <m/>
    <m/>
    <m/>
    <m/>
    <m/>
    <m/>
    <m/>
    <m/>
    <m/>
    <m/>
    <m/>
    <m/>
    <m/>
    <m/>
    <m/>
    <m/>
    <m/>
    <m/>
    <m/>
    <m/>
    <m/>
    <m/>
    <m/>
    <m/>
    <m/>
    <m/>
    <m/>
    <m/>
    <m/>
    <n v="5"/>
    <x v="1"/>
    <s v="Active"/>
    <s v="Very small"/>
    <s v="Very small unit"/>
    <s v="No"/>
    <n v="952841"/>
    <s v="750k-5 mil"/>
    <n v="1899879"/>
    <m/>
    <n v="1899879"/>
    <x v="2"/>
    <x v="2"/>
    <n v="9"/>
    <n v="105871.22222222222"/>
    <n v="0.50152720252184479"/>
    <s v="1x"/>
    <x v="1"/>
  </r>
  <r>
    <n v="11238"/>
    <x v="0"/>
    <n v="0.4"/>
    <s v="No"/>
    <s v="Yes"/>
    <n v="0.3"/>
    <x v="1"/>
    <x v="0"/>
    <x v="3"/>
    <d v="2018-06-30T00:00:00"/>
    <n v="7"/>
    <x v="3"/>
    <d v="2018-06-30T00:00:00"/>
    <n v="7"/>
    <s v="5-10 years"/>
    <d v="1965-01-01T00:00:00"/>
    <n v="60"/>
    <x v="3"/>
    <x v="0"/>
    <n v="1"/>
    <m/>
    <n v="1"/>
    <m/>
    <n v="1"/>
    <m/>
    <n v="1"/>
    <m/>
    <m/>
    <m/>
    <m/>
    <m/>
    <m/>
    <m/>
    <m/>
    <m/>
    <m/>
    <m/>
    <m/>
    <m/>
    <m/>
    <m/>
    <m/>
    <m/>
    <m/>
    <m/>
    <m/>
    <m/>
    <m/>
    <m/>
    <m/>
    <m/>
    <m/>
    <m/>
    <m/>
    <m/>
    <m/>
    <m/>
    <m/>
    <m/>
    <m/>
    <m/>
    <m/>
    <m/>
    <m/>
    <m/>
    <m/>
    <m/>
    <m/>
    <m/>
    <n v="4"/>
    <x v="1"/>
    <s v="Active"/>
    <s v="Small"/>
    <s v="Business client advisor"/>
    <s v="No"/>
    <n v="973830"/>
    <s v="750k-5 mil"/>
    <n v="350901"/>
    <m/>
    <n v="350901"/>
    <x v="2"/>
    <x v="1"/>
    <n v="10"/>
    <n v="97383"/>
    <n v="2.7752272008344234"/>
    <s v="1-5x"/>
    <x v="1"/>
  </r>
  <r>
    <n v="11239"/>
    <x v="9"/>
    <n v="0.5"/>
    <s v="Yes"/>
    <s v="No"/>
    <m/>
    <x v="0"/>
    <x v="0"/>
    <x v="2"/>
    <d v="2018-01-01T00:00:00"/>
    <n v="7"/>
    <x v="3"/>
    <d v="2018-01-01T00:00:00"/>
    <n v="7"/>
    <s v="5-10 years"/>
    <d v="2000-01-01T00:00:00"/>
    <n v="25"/>
    <x v="0"/>
    <x v="9"/>
    <n v="1"/>
    <n v="1"/>
    <m/>
    <n v="1"/>
    <m/>
    <n v="1"/>
    <m/>
    <m/>
    <m/>
    <m/>
    <m/>
    <m/>
    <m/>
    <m/>
    <m/>
    <m/>
    <m/>
    <m/>
    <m/>
    <m/>
    <m/>
    <m/>
    <m/>
    <m/>
    <m/>
    <m/>
    <m/>
    <m/>
    <m/>
    <m/>
    <m/>
    <m/>
    <m/>
    <m/>
    <m/>
    <m/>
    <m/>
    <m/>
    <m/>
    <m/>
    <m/>
    <m/>
    <m/>
    <m/>
    <m/>
    <m/>
    <m/>
    <m/>
    <m/>
    <m/>
    <n v="4"/>
    <x v="1"/>
    <s v="Active"/>
    <s v="Very small"/>
    <s v="Very small unit"/>
    <s v="No"/>
    <n v="3344008"/>
    <s v="750k-5 mil"/>
    <n v="1117925"/>
    <m/>
    <n v="1117925"/>
    <x v="1"/>
    <x v="2"/>
    <n v="9"/>
    <n v="371556.44444444444"/>
    <n v="2.9912632779479842"/>
    <s v="1-5x"/>
    <x v="0"/>
  </r>
  <r>
    <n v="11240"/>
    <x v="0"/>
    <n v="0.6"/>
    <s v="No"/>
    <s v="No"/>
    <m/>
    <x v="0"/>
    <x v="0"/>
    <x v="2"/>
    <d v="2017-06-30T00:00:00"/>
    <n v="8"/>
    <x v="3"/>
    <d v="2017-06-30T00:00:00"/>
    <n v="8"/>
    <s v="5-10 years"/>
    <d v="1995-01-01T00:00:00"/>
    <n v="30"/>
    <x v="0"/>
    <x v="13"/>
    <m/>
    <m/>
    <n v="1"/>
    <m/>
    <n v="1"/>
    <m/>
    <n v="1"/>
    <m/>
    <m/>
    <m/>
    <m/>
    <m/>
    <m/>
    <m/>
    <m/>
    <m/>
    <m/>
    <m/>
    <m/>
    <m/>
    <m/>
    <m/>
    <m/>
    <m/>
    <m/>
    <m/>
    <m/>
    <m/>
    <m/>
    <m/>
    <m/>
    <m/>
    <m/>
    <m/>
    <m/>
    <m/>
    <m/>
    <m/>
    <m/>
    <m/>
    <m/>
    <m/>
    <m/>
    <m/>
    <m/>
    <m/>
    <m/>
    <m/>
    <m/>
    <m/>
    <n v="3"/>
    <x v="0"/>
    <s v="Active"/>
    <s v="Very small"/>
    <s v="Very small unit"/>
    <s v="No"/>
    <s v=""/>
    <s v=""/>
    <n v="1271013"/>
    <m/>
    <n v="1271013"/>
    <x v="0"/>
    <x v="0"/>
    <s v=""/>
    <s v=""/>
    <s v=""/>
    <s v=""/>
    <x v="0"/>
  </r>
  <r>
    <n v="11241"/>
    <x v="0"/>
    <n v="0.7"/>
    <s v="Yes"/>
    <s v="Yes"/>
    <n v="0.4"/>
    <x v="0"/>
    <x v="0"/>
    <x v="2"/>
    <d v="2017-01-01T00:00:00"/>
    <n v="8"/>
    <x v="3"/>
    <d v="2017-01-01T00:00:00"/>
    <n v="8"/>
    <s v="5-10 years"/>
    <d v="1990-01-01T00:00:00"/>
    <n v="35"/>
    <x v="1"/>
    <x v="0"/>
    <m/>
    <n v="1"/>
    <n v="1"/>
    <n v="1"/>
    <n v="1"/>
    <n v="1"/>
    <n v="1"/>
    <m/>
    <m/>
    <m/>
    <m/>
    <m/>
    <m/>
    <m/>
    <m/>
    <m/>
    <m/>
    <m/>
    <m/>
    <m/>
    <m/>
    <m/>
    <m/>
    <m/>
    <m/>
    <m/>
    <m/>
    <m/>
    <m/>
    <m/>
    <m/>
    <m/>
    <m/>
    <m/>
    <m/>
    <m/>
    <m/>
    <m/>
    <m/>
    <m/>
    <m/>
    <m/>
    <m/>
    <m/>
    <m/>
    <m/>
    <m/>
    <m/>
    <m/>
    <m/>
    <n v="6"/>
    <x v="0"/>
    <s v="Active"/>
    <s v="Very small"/>
    <s v="Very small unit"/>
    <s v="No"/>
    <s v=""/>
    <s v=""/>
    <n v="1698292"/>
    <m/>
    <n v="1698292"/>
    <x v="0"/>
    <x v="0"/>
    <s v=""/>
    <s v=""/>
    <s v=""/>
    <s v=""/>
    <x v="0"/>
  </r>
  <r>
    <n v="11242"/>
    <x v="0"/>
    <n v="0.8"/>
    <s v="No"/>
    <s v="Yes"/>
    <n v="0.75"/>
    <x v="0"/>
    <x v="0"/>
    <x v="0"/>
    <d v="2016-06-30T00:00:00"/>
    <n v="9"/>
    <x v="3"/>
    <d v="2016-06-30T00:00:00"/>
    <n v="9"/>
    <s v="5-10 years"/>
    <d v="1985-01-01T00:00:00"/>
    <n v="40"/>
    <x v="1"/>
    <x v="0"/>
    <m/>
    <m/>
    <n v="1"/>
    <m/>
    <n v="1"/>
    <m/>
    <n v="1"/>
    <m/>
    <m/>
    <m/>
    <m/>
    <m/>
    <m/>
    <m/>
    <m/>
    <m/>
    <m/>
    <m/>
    <m/>
    <m/>
    <m/>
    <m/>
    <m/>
    <m/>
    <m/>
    <m/>
    <m/>
    <m/>
    <m/>
    <m/>
    <m/>
    <m/>
    <m/>
    <m/>
    <m/>
    <m/>
    <m/>
    <m/>
    <m/>
    <m/>
    <m/>
    <m/>
    <m/>
    <m/>
    <m/>
    <m/>
    <m/>
    <m/>
    <m/>
    <m/>
    <n v="3"/>
    <x v="0"/>
    <s v="Active"/>
    <s v="Small"/>
    <s v="Business client advisor"/>
    <s v="No"/>
    <s v=""/>
    <s v=""/>
    <n v="88762"/>
    <m/>
    <n v="88762"/>
    <x v="0"/>
    <x v="0"/>
    <s v=""/>
    <s v=""/>
    <s v=""/>
    <s v=""/>
    <x v="0"/>
  </r>
  <r>
    <n v="11243"/>
    <x v="7"/>
    <n v="0.75"/>
    <s v="Yes"/>
    <s v="No"/>
    <m/>
    <x v="0"/>
    <x v="0"/>
    <x v="0"/>
    <d v="2016-01-01T00:00:00"/>
    <n v="9"/>
    <x v="3"/>
    <d v="2016-01-01T00:00:00"/>
    <n v="9"/>
    <s v="5-10 years"/>
    <d v="1980-01-01T00:00:00"/>
    <n v="45"/>
    <x v="2"/>
    <x v="1"/>
    <m/>
    <n v="1"/>
    <n v="1"/>
    <n v="1"/>
    <n v="1"/>
    <m/>
    <m/>
    <m/>
    <m/>
    <m/>
    <m/>
    <m/>
    <m/>
    <m/>
    <m/>
    <m/>
    <m/>
    <m/>
    <m/>
    <m/>
    <m/>
    <m/>
    <m/>
    <m/>
    <m/>
    <m/>
    <m/>
    <m/>
    <m/>
    <m/>
    <m/>
    <m/>
    <m/>
    <m/>
    <m/>
    <m/>
    <m/>
    <m/>
    <m/>
    <m/>
    <m/>
    <m/>
    <m/>
    <m/>
    <m/>
    <m/>
    <m/>
    <m/>
    <m/>
    <m/>
    <n v="4"/>
    <x v="0"/>
    <s v="Active"/>
    <s v="Medium"/>
    <s v="Business client advisor"/>
    <s v="No"/>
    <s v=""/>
    <s v=""/>
    <n v="1696312"/>
    <m/>
    <n v="1696312"/>
    <x v="0"/>
    <x v="0"/>
    <s v=""/>
    <s v=""/>
    <s v=""/>
    <s v=""/>
    <x v="0"/>
  </r>
  <r>
    <n v="11244"/>
    <x v="0"/>
    <n v="1"/>
    <s v="No"/>
    <s v="No"/>
    <m/>
    <x v="0"/>
    <x v="0"/>
    <x v="2"/>
    <d v="2015-06-30T00:00:00"/>
    <n v="10"/>
    <x v="4"/>
    <d v="2015-06-30T00:00:00"/>
    <n v="10"/>
    <s v="10-20 years"/>
    <d v="1975-01-01T00:00:00"/>
    <n v="50"/>
    <x v="2"/>
    <x v="1"/>
    <m/>
    <m/>
    <n v="1"/>
    <m/>
    <n v="1"/>
    <m/>
    <n v="1"/>
    <m/>
    <m/>
    <m/>
    <m/>
    <m/>
    <m/>
    <m/>
    <m/>
    <m/>
    <m/>
    <m/>
    <m/>
    <m/>
    <m/>
    <m/>
    <m/>
    <m/>
    <m/>
    <m/>
    <m/>
    <m/>
    <m/>
    <m/>
    <m/>
    <m/>
    <m/>
    <m/>
    <m/>
    <m/>
    <m/>
    <m/>
    <m/>
    <m/>
    <m/>
    <m/>
    <m/>
    <m/>
    <m/>
    <m/>
    <m/>
    <m/>
    <m/>
    <m/>
    <n v="3"/>
    <x v="0"/>
    <s v="Active"/>
    <s v="Very small"/>
    <s v="Online branch"/>
    <s v="No"/>
    <s v=""/>
    <s v=""/>
    <n v="1543400"/>
    <m/>
    <n v="1543400"/>
    <x v="0"/>
    <x v="0"/>
    <s v=""/>
    <s v=""/>
    <s v=""/>
    <s v=""/>
    <x v="0"/>
  </r>
  <r>
    <n v="11245"/>
    <x v="0"/>
    <n v="0"/>
    <s v="Yes"/>
    <s v="Yes"/>
    <n v="0.15"/>
    <x v="1"/>
    <x v="0"/>
    <x v="0"/>
    <d v="2015-01-01T00:00:00"/>
    <n v="10"/>
    <x v="4"/>
    <d v="2015-01-01T00:00:00"/>
    <n v="10"/>
    <s v="10-20 years"/>
    <d v="1970-01-01T00:00:00"/>
    <n v="55"/>
    <x v="3"/>
    <x v="3"/>
    <m/>
    <n v="1"/>
    <m/>
    <n v="1"/>
    <m/>
    <n v="1"/>
    <m/>
    <m/>
    <m/>
    <m/>
    <m/>
    <m/>
    <m/>
    <m/>
    <m/>
    <m/>
    <m/>
    <m/>
    <m/>
    <m/>
    <m/>
    <m/>
    <m/>
    <m/>
    <m/>
    <m/>
    <m/>
    <m/>
    <m/>
    <m/>
    <m/>
    <m/>
    <m/>
    <m/>
    <m/>
    <m/>
    <m/>
    <m/>
    <m/>
    <m/>
    <m/>
    <m/>
    <m/>
    <m/>
    <m/>
    <m/>
    <m/>
    <m/>
    <m/>
    <m/>
    <n v="3"/>
    <x v="0"/>
    <s v="Active"/>
    <s v="Very small"/>
    <s v="Very small unit"/>
    <s v="Yes"/>
    <s v=""/>
    <s v=""/>
    <n v="131683"/>
    <m/>
    <n v="131683"/>
    <x v="0"/>
    <x v="0"/>
    <s v=""/>
    <s v=""/>
    <s v=""/>
    <s v=""/>
    <x v="0"/>
  </r>
  <r>
    <n v="11246"/>
    <x v="7"/>
    <n v="0.4"/>
    <s v="No"/>
    <s v="Yes"/>
    <n v="0.5"/>
    <x v="1"/>
    <x v="2"/>
    <x v="2"/>
    <d v="2014-01-01T00:00:00"/>
    <n v="11"/>
    <x v="4"/>
    <d v="2014-01-01T00:00:00"/>
    <n v="11"/>
    <s v="10-20 years"/>
    <d v="1965-01-01T00:00:00"/>
    <n v="60"/>
    <x v="3"/>
    <x v="0"/>
    <n v="1"/>
    <m/>
    <n v="1"/>
    <m/>
    <n v="1"/>
    <m/>
    <n v="1"/>
    <m/>
    <m/>
    <m/>
    <m/>
    <m/>
    <m/>
    <m/>
    <m/>
    <m/>
    <m/>
    <m/>
    <m/>
    <m/>
    <m/>
    <m/>
    <m/>
    <m/>
    <m/>
    <m/>
    <m/>
    <m/>
    <m/>
    <m/>
    <m/>
    <m/>
    <m/>
    <m/>
    <m/>
    <m/>
    <m/>
    <m/>
    <m/>
    <m/>
    <m/>
    <m/>
    <m/>
    <m/>
    <m/>
    <m/>
    <m/>
    <m/>
    <m/>
    <m/>
    <n v="4"/>
    <x v="1"/>
    <s v="Active"/>
    <s v="Very small"/>
    <s v="Very small unit"/>
    <s v="No"/>
    <n v="1243971"/>
    <s v="750k-5 mil"/>
    <n v="1022"/>
    <m/>
    <n v="1022"/>
    <x v="2"/>
    <x v="1"/>
    <n v="7"/>
    <n v="177710.14285714287"/>
    <n v="1217.1927592954989"/>
    <s v="&gt;500x"/>
    <x v="1"/>
  </r>
  <r>
    <n v="11247"/>
    <x v="2"/>
    <n v="0.15"/>
    <s v="Yes"/>
    <s v="No"/>
    <m/>
    <x v="1"/>
    <x v="0"/>
    <x v="0"/>
    <d v="2013-01-01T00:00:00"/>
    <n v="12"/>
    <x v="4"/>
    <d v="2013-01-01T00:00:00"/>
    <n v="12"/>
    <s v="10-20 years"/>
    <d v="2000-01-01T00:00:00"/>
    <n v="25"/>
    <x v="0"/>
    <x v="10"/>
    <m/>
    <n v="1"/>
    <n v="1"/>
    <n v="1"/>
    <n v="1"/>
    <n v="1"/>
    <n v="1"/>
    <m/>
    <m/>
    <m/>
    <m/>
    <m/>
    <m/>
    <m/>
    <m/>
    <m/>
    <m/>
    <m/>
    <m/>
    <m/>
    <m/>
    <m/>
    <m/>
    <m/>
    <m/>
    <m/>
    <m/>
    <m/>
    <m/>
    <m/>
    <m/>
    <m/>
    <m/>
    <m/>
    <m/>
    <m/>
    <m/>
    <m/>
    <m/>
    <m/>
    <m/>
    <m/>
    <m/>
    <m/>
    <m/>
    <m/>
    <m/>
    <m/>
    <m/>
    <m/>
    <n v="6"/>
    <x v="0"/>
    <s v="Active"/>
    <s v="Small"/>
    <s v="Business client advisor"/>
    <s v="No"/>
    <s v=""/>
    <s v=""/>
    <n v="612480"/>
    <m/>
    <n v="612480"/>
    <x v="0"/>
    <x v="0"/>
    <s v=""/>
    <s v=""/>
    <s v=""/>
    <s v=""/>
    <x v="0"/>
  </r>
  <r>
    <n v="11248"/>
    <x v="0"/>
    <n v="0.2"/>
    <s v="No"/>
    <s v="No"/>
    <m/>
    <x v="1"/>
    <x v="1"/>
    <x v="3"/>
    <d v="2012-01-01T00:00:00"/>
    <n v="13"/>
    <x v="4"/>
    <d v="2012-01-01T00:00:00"/>
    <n v="13"/>
    <s v="10-20 years"/>
    <d v="1995-01-01T00:00:00"/>
    <n v="30"/>
    <x v="0"/>
    <x v="3"/>
    <n v="1"/>
    <m/>
    <n v="1"/>
    <m/>
    <n v="1"/>
    <m/>
    <n v="1"/>
    <m/>
    <m/>
    <m/>
    <m/>
    <m/>
    <m/>
    <m/>
    <m/>
    <m/>
    <m/>
    <m/>
    <m/>
    <m/>
    <m/>
    <m/>
    <m/>
    <m/>
    <m/>
    <m/>
    <m/>
    <m/>
    <m/>
    <m/>
    <m/>
    <m/>
    <m/>
    <m/>
    <m/>
    <m/>
    <m/>
    <m/>
    <m/>
    <m/>
    <m/>
    <m/>
    <m/>
    <m/>
    <m/>
    <m/>
    <m/>
    <m/>
    <m/>
    <m/>
    <n v="4"/>
    <x v="1"/>
    <s v="Active"/>
    <s v="Small"/>
    <s v="Business client advisor"/>
    <s v="No"/>
    <n v="3689330"/>
    <s v="750k-5 mil"/>
    <n v="1310115"/>
    <m/>
    <n v="1310115"/>
    <x v="1"/>
    <x v="1"/>
    <n v="7"/>
    <n v="527047.14285714284"/>
    <n v="2.8160352335482002"/>
    <s v="1-5x"/>
    <x v="1"/>
  </r>
  <r>
    <n v="11249"/>
    <x v="7"/>
    <n v="0.3"/>
    <s v="Yes"/>
    <s v="Yes"/>
    <n v="0.15"/>
    <x v="1"/>
    <x v="0"/>
    <x v="2"/>
    <d v="2011-01-01T00:00:00"/>
    <n v="14"/>
    <x v="4"/>
    <d v="2011-01-01T00:00:00"/>
    <n v="14"/>
    <s v="10-20 years"/>
    <d v="1990-01-01T00:00:00"/>
    <n v="35"/>
    <x v="1"/>
    <x v="1"/>
    <m/>
    <n v="1"/>
    <n v="1"/>
    <n v="1"/>
    <n v="1"/>
    <m/>
    <m/>
    <m/>
    <m/>
    <m/>
    <m/>
    <m/>
    <m/>
    <m/>
    <m/>
    <m/>
    <m/>
    <m/>
    <m/>
    <m/>
    <m/>
    <m/>
    <m/>
    <m/>
    <m/>
    <m/>
    <m/>
    <m/>
    <m/>
    <m/>
    <m/>
    <m/>
    <m/>
    <m/>
    <m/>
    <m/>
    <m/>
    <m/>
    <m/>
    <m/>
    <m/>
    <m/>
    <m/>
    <m/>
    <m/>
    <m/>
    <m/>
    <m/>
    <m/>
    <m/>
    <n v="4"/>
    <x v="0"/>
    <s v="Active"/>
    <s v="Very small"/>
    <s v="Very small unit"/>
    <s v="No"/>
    <s v=""/>
    <s v=""/>
    <n v="711754"/>
    <m/>
    <n v="711754"/>
    <x v="0"/>
    <x v="0"/>
    <s v=""/>
    <s v=""/>
    <s v=""/>
    <s v=""/>
    <x v="0"/>
  </r>
  <r>
    <n v="11250"/>
    <x v="0"/>
    <n v="0.4"/>
    <s v="No"/>
    <s v="Yes"/>
    <n v="0.3"/>
    <x v="1"/>
    <x v="0"/>
    <x v="0"/>
    <d v="2010-01-01T00:00:00"/>
    <n v="15"/>
    <x v="4"/>
    <d v="2010-01-01T00:00:00"/>
    <n v="15"/>
    <s v="10-20 years"/>
    <d v="1985-01-01T00:00:00"/>
    <n v="40"/>
    <x v="1"/>
    <x v="0"/>
    <m/>
    <m/>
    <n v="1"/>
    <m/>
    <n v="1"/>
    <m/>
    <n v="1"/>
    <m/>
    <m/>
    <m/>
    <m/>
    <m/>
    <m/>
    <m/>
    <m/>
    <m/>
    <m/>
    <m/>
    <m/>
    <m/>
    <m/>
    <m/>
    <m/>
    <m/>
    <m/>
    <m/>
    <m/>
    <m/>
    <m/>
    <m/>
    <m/>
    <m/>
    <m/>
    <m/>
    <m/>
    <m/>
    <m/>
    <m/>
    <m/>
    <m/>
    <m/>
    <m/>
    <m/>
    <m/>
    <m/>
    <m/>
    <m/>
    <m/>
    <m/>
    <m/>
    <n v="3"/>
    <x v="0"/>
    <s v="Active"/>
    <s v="Small"/>
    <s v="PQMU"/>
    <s v="No"/>
    <s v=""/>
    <s v=""/>
    <n v="1853946"/>
    <m/>
    <n v="1853946"/>
    <x v="0"/>
    <x v="0"/>
    <s v=""/>
    <s v=""/>
    <s v=""/>
    <s v=""/>
    <x v="0"/>
  </r>
  <r>
    <n v="11251"/>
    <x v="10"/>
    <n v="0.5"/>
    <s v="Yes"/>
    <s v="No"/>
    <m/>
    <x v="0"/>
    <x v="0"/>
    <x v="0"/>
    <d v="2009-01-01T00:00:00"/>
    <n v="16"/>
    <x v="4"/>
    <d v="2009-01-01T00:00:00"/>
    <n v="16"/>
    <s v="10-20 years"/>
    <d v="1980-01-01T00:00:00"/>
    <n v="45"/>
    <x v="2"/>
    <x v="0"/>
    <m/>
    <n v="1"/>
    <m/>
    <n v="1"/>
    <m/>
    <n v="1"/>
    <m/>
    <m/>
    <m/>
    <m/>
    <m/>
    <m/>
    <m/>
    <m/>
    <m/>
    <m/>
    <m/>
    <m/>
    <m/>
    <m/>
    <m/>
    <m/>
    <m/>
    <m/>
    <m/>
    <m/>
    <m/>
    <m/>
    <m/>
    <m/>
    <m/>
    <m/>
    <m/>
    <m/>
    <m/>
    <m/>
    <m/>
    <m/>
    <m/>
    <m/>
    <m/>
    <m/>
    <m/>
    <m/>
    <m/>
    <m/>
    <m/>
    <m/>
    <m/>
    <m/>
    <n v="3"/>
    <x v="0"/>
    <s v="Active"/>
    <s v="Medium"/>
    <s v="Business client advisor"/>
    <s v="No"/>
    <s v=""/>
    <s v=""/>
    <n v="1713800"/>
    <m/>
    <n v="1713800"/>
    <x v="0"/>
    <x v="0"/>
    <s v=""/>
    <s v=""/>
    <s v=""/>
    <s v=""/>
    <x v="0"/>
  </r>
  <r>
    <n v="11252"/>
    <x v="0"/>
    <n v="0.6"/>
    <s v="No"/>
    <s v="No"/>
    <m/>
    <x v="0"/>
    <x v="0"/>
    <x v="3"/>
    <d v="2008-01-01T00:00:00"/>
    <n v="17"/>
    <x v="4"/>
    <d v="2008-01-01T00:00:00"/>
    <n v="17"/>
    <s v="10-20 years"/>
    <d v="1975-01-01T00:00:00"/>
    <n v="50"/>
    <x v="2"/>
    <x v="0"/>
    <m/>
    <m/>
    <n v="1"/>
    <m/>
    <n v="1"/>
    <m/>
    <n v="1"/>
    <m/>
    <m/>
    <m/>
    <m/>
    <m/>
    <m/>
    <m/>
    <m/>
    <m/>
    <m/>
    <m/>
    <m/>
    <m/>
    <m/>
    <m/>
    <m/>
    <m/>
    <m/>
    <m/>
    <m/>
    <m/>
    <m/>
    <m/>
    <m/>
    <m/>
    <m/>
    <m/>
    <m/>
    <m/>
    <m/>
    <m/>
    <m/>
    <m/>
    <m/>
    <m/>
    <m/>
    <m/>
    <m/>
    <m/>
    <m/>
    <m/>
    <m/>
    <m/>
    <n v="3"/>
    <x v="0"/>
    <s v="Active"/>
    <s v="Very small"/>
    <s v="Very small unit"/>
    <s v="No"/>
    <s v=""/>
    <s v=""/>
    <n v="687169"/>
    <m/>
    <n v="687169"/>
    <x v="0"/>
    <x v="0"/>
    <s v=""/>
    <s v=""/>
    <s v=""/>
    <s v=""/>
    <x v="0"/>
  </r>
  <r>
    <n v="11253"/>
    <x v="0"/>
    <n v="0.7"/>
    <s v="Yes"/>
    <s v="Yes"/>
    <n v="0.4"/>
    <x v="0"/>
    <x v="2"/>
    <x v="2"/>
    <d v="2007-01-01T00:00:00"/>
    <n v="18"/>
    <x v="4"/>
    <d v="2007-01-01T00:00:00"/>
    <n v="18"/>
    <s v="10-20 years"/>
    <d v="1970-01-01T00:00:00"/>
    <n v="55"/>
    <x v="3"/>
    <x v="4"/>
    <n v="1"/>
    <n v="1"/>
    <n v="1"/>
    <n v="1"/>
    <n v="1"/>
    <n v="1"/>
    <n v="1"/>
    <m/>
    <m/>
    <m/>
    <m/>
    <m/>
    <m/>
    <m/>
    <m/>
    <m/>
    <m/>
    <m/>
    <m/>
    <m/>
    <m/>
    <m/>
    <m/>
    <m/>
    <m/>
    <m/>
    <m/>
    <m/>
    <m/>
    <m/>
    <m/>
    <m/>
    <m/>
    <m/>
    <m/>
    <m/>
    <m/>
    <m/>
    <m/>
    <m/>
    <m/>
    <m/>
    <m/>
    <m/>
    <m/>
    <m/>
    <m/>
    <m/>
    <m/>
    <m/>
    <n v="7"/>
    <x v="1"/>
    <s v="Active"/>
    <s v="Very small"/>
    <s v="Very small unit"/>
    <s v="No"/>
    <n v="146562"/>
    <s v="100k-250k"/>
    <n v="1599399"/>
    <m/>
    <n v="1599399"/>
    <x v="2"/>
    <x v="2"/>
    <n v="5"/>
    <n v="29312.400000000001"/>
    <n v="9.1635670648787457E-2"/>
    <s v="1x"/>
    <x v="1"/>
  </r>
  <r>
    <n v="11254"/>
    <x v="0"/>
    <n v="0.8"/>
    <s v="No"/>
    <s v="Yes"/>
    <n v="0.75"/>
    <x v="0"/>
    <x v="0"/>
    <x v="3"/>
    <d v="2006-01-01T00:00:00"/>
    <n v="19"/>
    <x v="4"/>
    <d v="2006-01-01T00:00:00"/>
    <n v="19"/>
    <s v="10-20 years"/>
    <d v="1965-01-01T00:00:00"/>
    <n v="60"/>
    <x v="3"/>
    <x v="10"/>
    <m/>
    <m/>
    <n v="1"/>
    <m/>
    <n v="1"/>
    <m/>
    <n v="1"/>
    <m/>
    <m/>
    <m/>
    <m/>
    <m/>
    <m/>
    <m/>
    <m/>
    <m/>
    <m/>
    <m/>
    <m/>
    <m/>
    <m/>
    <m/>
    <m/>
    <m/>
    <m/>
    <m/>
    <m/>
    <m/>
    <m/>
    <m/>
    <m/>
    <m/>
    <m/>
    <m/>
    <m/>
    <m/>
    <m/>
    <m/>
    <m/>
    <m/>
    <m/>
    <m/>
    <m/>
    <m/>
    <m/>
    <m/>
    <m/>
    <m/>
    <m/>
    <m/>
    <n v="3"/>
    <x v="0"/>
    <s v="Active"/>
    <s v="Very small"/>
    <s v="Very small unit"/>
    <s v="No"/>
    <s v=""/>
    <s v=""/>
    <n v="1235440"/>
    <m/>
    <n v="1235440"/>
    <x v="0"/>
    <x v="0"/>
    <s v=""/>
    <s v=""/>
    <s v=""/>
    <s v=""/>
    <x v="0"/>
  </r>
  <r>
    <n v="11255"/>
    <x v="0"/>
    <n v="0.75"/>
    <s v="Yes"/>
    <s v="No"/>
    <m/>
    <x v="0"/>
    <x v="0"/>
    <x v="2"/>
    <d v="2005-01-01T00:00:00"/>
    <n v="20"/>
    <x v="5"/>
    <d v="2005-01-01T00:00:00"/>
    <n v="20"/>
    <s v="&gt;20 years"/>
    <d v="2000-01-01T00:00:00"/>
    <n v="25"/>
    <x v="0"/>
    <x v="11"/>
    <m/>
    <n v="1"/>
    <n v="1"/>
    <n v="1"/>
    <n v="1"/>
    <m/>
    <m/>
    <m/>
    <m/>
    <m/>
    <m/>
    <m/>
    <m/>
    <m/>
    <m/>
    <m/>
    <m/>
    <m/>
    <m/>
    <m/>
    <m/>
    <m/>
    <m/>
    <m/>
    <m/>
    <m/>
    <m/>
    <m/>
    <m/>
    <m/>
    <m/>
    <m/>
    <m/>
    <m/>
    <m/>
    <m/>
    <m/>
    <m/>
    <m/>
    <m/>
    <m/>
    <m/>
    <m/>
    <m/>
    <m/>
    <m/>
    <m/>
    <m/>
    <m/>
    <m/>
    <n v="4"/>
    <x v="0"/>
    <s v="Active"/>
    <s v="Very small"/>
    <s v="NN Profile"/>
    <s v="No"/>
    <s v=""/>
    <s v=""/>
    <n v="1678938"/>
    <m/>
    <n v="1678938"/>
    <x v="0"/>
    <x v="0"/>
    <s v=""/>
    <s v=""/>
    <s v=""/>
    <s v=""/>
    <x v="0"/>
  </r>
  <r>
    <n v="11256"/>
    <x v="0"/>
    <n v="1"/>
    <s v="No"/>
    <s v="No"/>
    <m/>
    <x v="0"/>
    <x v="2"/>
    <x v="2"/>
    <d v="2004-01-01T00:00:00"/>
    <n v="21"/>
    <x v="5"/>
    <d v="2004-01-01T00:00:00"/>
    <n v="21"/>
    <s v="&gt;20 years"/>
    <d v="1995-01-01T00:00:00"/>
    <n v="30"/>
    <x v="0"/>
    <x v="0"/>
    <n v="1"/>
    <m/>
    <n v="1"/>
    <m/>
    <n v="1"/>
    <m/>
    <n v="1"/>
    <m/>
    <m/>
    <m/>
    <m/>
    <m/>
    <m/>
    <m/>
    <m/>
    <m/>
    <m/>
    <m/>
    <m/>
    <m/>
    <m/>
    <m/>
    <m/>
    <m/>
    <m/>
    <m/>
    <m/>
    <m/>
    <m/>
    <m/>
    <m/>
    <m/>
    <m/>
    <m/>
    <m/>
    <m/>
    <m/>
    <m/>
    <m/>
    <m/>
    <m/>
    <m/>
    <m/>
    <m/>
    <m/>
    <m/>
    <m/>
    <m/>
    <m/>
    <m/>
    <n v="4"/>
    <x v="1"/>
    <s v="Active"/>
    <s v="Small"/>
    <s v="Business client advisor"/>
    <s v="No"/>
    <n v="2040806"/>
    <s v="750k-5 mil"/>
    <n v="929082"/>
    <m/>
    <n v="929082"/>
    <x v="1"/>
    <x v="1"/>
    <n v="3"/>
    <n v="680268.66666666663"/>
    <n v="2.1965832940472425"/>
    <s v="1-5x"/>
    <x v="1"/>
  </r>
  <r>
    <n v="11257"/>
    <x v="0"/>
    <n v="0"/>
    <s v="Yes"/>
    <s v="Yes"/>
    <n v="0.15"/>
    <x v="1"/>
    <x v="1"/>
    <x v="3"/>
    <d v="2003-01-01T00:00:00"/>
    <n v="22"/>
    <x v="5"/>
    <d v="2003-01-01T00:00:00"/>
    <n v="22"/>
    <s v="&gt;20 years"/>
    <d v="1990-01-01T00:00:00"/>
    <n v="35"/>
    <x v="1"/>
    <x v="8"/>
    <n v="1"/>
    <n v="1"/>
    <m/>
    <n v="1"/>
    <m/>
    <n v="1"/>
    <m/>
    <m/>
    <m/>
    <m/>
    <m/>
    <m/>
    <m/>
    <m/>
    <m/>
    <m/>
    <m/>
    <m/>
    <m/>
    <m/>
    <m/>
    <m/>
    <m/>
    <m/>
    <m/>
    <m/>
    <m/>
    <m/>
    <m/>
    <m/>
    <m/>
    <m/>
    <m/>
    <m/>
    <m/>
    <m/>
    <m/>
    <m/>
    <m/>
    <m/>
    <m/>
    <m/>
    <m/>
    <m/>
    <m/>
    <m/>
    <m/>
    <m/>
    <m/>
    <m/>
    <n v="4"/>
    <x v="1"/>
    <s v="Active"/>
    <s v="Medium"/>
    <s v="Business client advisor"/>
    <s v="No"/>
    <n v="782280"/>
    <s v="750k-5 mil"/>
    <n v="246592"/>
    <m/>
    <n v="246592"/>
    <x v="2"/>
    <x v="2"/>
    <n v="6"/>
    <n v="130380"/>
    <n v="3.1723656890734491"/>
    <s v="1-5x"/>
    <x v="1"/>
  </r>
  <r>
    <n v="11258"/>
    <x v="0"/>
    <n v="0.4"/>
    <s v="No"/>
    <s v="Yes"/>
    <n v="0.5"/>
    <x v="1"/>
    <x v="0"/>
    <x v="2"/>
    <d v="2002-01-01T00:00:00"/>
    <n v="23"/>
    <x v="5"/>
    <d v="2002-01-01T00:00:00"/>
    <n v="23"/>
    <s v="&gt;20 years"/>
    <d v="1985-01-01T00:00:00"/>
    <n v="40"/>
    <x v="1"/>
    <x v="2"/>
    <m/>
    <m/>
    <n v="1"/>
    <m/>
    <n v="1"/>
    <m/>
    <n v="1"/>
    <m/>
    <m/>
    <m/>
    <m/>
    <m/>
    <m/>
    <m/>
    <m/>
    <m/>
    <m/>
    <m/>
    <m/>
    <m/>
    <m/>
    <m/>
    <m/>
    <m/>
    <m/>
    <m/>
    <m/>
    <m/>
    <m/>
    <m/>
    <m/>
    <m/>
    <m/>
    <m/>
    <m/>
    <m/>
    <m/>
    <m/>
    <m/>
    <m/>
    <m/>
    <m/>
    <m/>
    <m/>
    <m/>
    <m/>
    <m/>
    <m/>
    <m/>
    <m/>
    <n v="3"/>
    <x v="0"/>
    <s v="Active"/>
    <s v="Very small"/>
    <s v="Very small unit"/>
    <s v="No"/>
    <s v=""/>
    <s v=""/>
    <n v="73159"/>
    <m/>
    <n v="73159"/>
    <x v="0"/>
    <x v="0"/>
    <s v=""/>
    <s v=""/>
    <s v=""/>
    <s v=""/>
    <x v="0"/>
  </r>
  <r>
    <n v="11259"/>
    <x v="0"/>
    <n v="0.15"/>
    <s v="Yes"/>
    <s v="No"/>
    <m/>
    <x v="1"/>
    <x v="2"/>
    <x v="2"/>
    <d v="2001-01-01T00:00:00"/>
    <n v="24"/>
    <x v="5"/>
    <d v="2001-01-01T00:00:00"/>
    <n v="24"/>
    <s v="&gt;20 years"/>
    <d v="1980-01-01T00:00:00"/>
    <n v="45"/>
    <x v="2"/>
    <x v="0"/>
    <n v="1"/>
    <n v="1"/>
    <n v="1"/>
    <n v="1"/>
    <n v="1"/>
    <n v="1"/>
    <n v="1"/>
    <m/>
    <m/>
    <m/>
    <m/>
    <m/>
    <m/>
    <m/>
    <m/>
    <m/>
    <m/>
    <m/>
    <m/>
    <m/>
    <m/>
    <m/>
    <m/>
    <m/>
    <m/>
    <m/>
    <m/>
    <m/>
    <m/>
    <m/>
    <m/>
    <m/>
    <m/>
    <m/>
    <m/>
    <m/>
    <m/>
    <m/>
    <m/>
    <m/>
    <m/>
    <m/>
    <m/>
    <m/>
    <m/>
    <m/>
    <m/>
    <m/>
    <m/>
    <m/>
    <n v="7"/>
    <x v="1"/>
    <s v="Active"/>
    <s v="Very small"/>
    <s v="Very small unit"/>
    <s v="No"/>
    <n v="4230709"/>
    <s v="750k-5 mil"/>
    <n v="931190"/>
    <m/>
    <n v="931190"/>
    <x v="1"/>
    <x v="2"/>
    <n v="7"/>
    <n v="604387"/>
    <n v="4.5433359464770886"/>
    <s v="1-5x"/>
    <x v="2"/>
  </r>
  <r>
    <n v="11260"/>
    <x v="0"/>
    <n v="0.2"/>
    <s v="No"/>
    <s v="No"/>
    <m/>
    <x v="1"/>
    <x v="0"/>
    <x v="2"/>
    <d v="2000-01-01T00:00:00"/>
    <n v="25"/>
    <x v="5"/>
    <d v="2000-01-01T00:00:00"/>
    <n v="25"/>
    <s v="&gt;20 years"/>
    <d v="1975-01-01T00:00:00"/>
    <n v="50"/>
    <x v="2"/>
    <x v="3"/>
    <m/>
    <m/>
    <n v="1"/>
    <m/>
    <n v="1"/>
    <m/>
    <n v="1"/>
    <m/>
    <m/>
    <m/>
    <m/>
    <m/>
    <m/>
    <m/>
    <m/>
    <m/>
    <m/>
    <m/>
    <m/>
    <m/>
    <m/>
    <m/>
    <m/>
    <m/>
    <m/>
    <m/>
    <m/>
    <m/>
    <m/>
    <m/>
    <m/>
    <m/>
    <m/>
    <m/>
    <m/>
    <m/>
    <m/>
    <m/>
    <m/>
    <m/>
    <m/>
    <m/>
    <m/>
    <m/>
    <m/>
    <m/>
    <m/>
    <m/>
    <m/>
    <m/>
    <n v="3"/>
    <x v="0"/>
    <s v="Active"/>
    <s v="Very small"/>
    <s v="Online branch"/>
    <s v="No"/>
    <s v=""/>
    <s v=""/>
    <n v="123773"/>
    <m/>
    <n v="123773"/>
    <x v="0"/>
    <x v="0"/>
    <s v=""/>
    <s v=""/>
    <s v=""/>
    <s v=""/>
    <x v="0"/>
  </r>
  <r>
    <n v="11261"/>
    <x v="0"/>
    <n v="0.3"/>
    <s v="Yes"/>
    <s v="Yes"/>
    <n v="0.15"/>
    <x v="1"/>
    <x v="0"/>
    <x v="0"/>
    <d v="1999-01-01T00:00:00"/>
    <n v="26"/>
    <x v="5"/>
    <d v="1999-01-01T00:00:00"/>
    <n v="26"/>
    <s v="&gt;20 years"/>
    <d v="1970-01-01T00:00:00"/>
    <n v="55"/>
    <x v="3"/>
    <x v="3"/>
    <m/>
    <n v="1"/>
    <n v="1"/>
    <n v="1"/>
    <n v="1"/>
    <m/>
    <m/>
    <m/>
    <m/>
    <m/>
    <m/>
    <m/>
    <m/>
    <m/>
    <m/>
    <m/>
    <m/>
    <m/>
    <m/>
    <m/>
    <m/>
    <m/>
    <m/>
    <m/>
    <m/>
    <m/>
    <m/>
    <m/>
    <m/>
    <m/>
    <m/>
    <m/>
    <m/>
    <m/>
    <m/>
    <m/>
    <m/>
    <m/>
    <m/>
    <m/>
    <m/>
    <m/>
    <m/>
    <m/>
    <m/>
    <m/>
    <m/>
    <m/>
    <m/>
    <m/>
    <n v="4"/>
    <x v="0"/>
    <s v="Active"/>
    <s v="Small"/>
    <s v="Business client advisor"/>
    <s v="No"/>
    <s v=""/>
    <s v=""/>
    <n v="719717"/>
    <m/>
    <n v="719717"/>
    <x v="0"/>
    <x v="0"/>
    <s v=""/>
    <s v=""/>
    <s v=""/>
    <s v=""/>
    <x v="0"/>
  </r>
  <r>
    <n v="11262"/>
    <x v="0"/>
    <n v="0.4"/>
    <s v="No"/>
    <s v="Yes"/>
    <n v="0.3"/>
    <x v="1"/>
    <x v="3"/>
    <x v="1"/>
    <d v="2025-01-01T00:00:00"/>
    <n v="0"/>
    <x v="0"/>
    <d v="2025-01-01T00:00:00"/>
    <n v="0"/>
    <s v="&lt;12 months"/>
    <d v="1965-01-01T00:00:00"/>
    <n v="60"/>
    <x v="3"/>
    <x v="2"/>
    <n v="1"/>
    <m/>
    <n v="1"/>
    <m/>
    <n v="1"/>
    <m/>
    <n v="1"/>
    <m/>
    <m/>
    <m/>
    <m/>
    <m/>
    <m/>
    <m/>
    <m/>
    <m/>
    <m/>
    <m/>
    <m/>
    <m/>
    <m/>
    <m/>
    <m/>
    <m/>
    <m/>
    <m/>
    <m/>
    <m/>
    <m/>
    <m/>
    <m/>
    <m/>
    <m/>
    <m/>
    <m/>
    <m/>
    <m/>
    <m/>
    <m/>
    <m/>
    <m/>
    <m/>
    <m/>
    <m/>
    <m/>
    <m/>
    <m/>
    <m/>
    <m/>
    <m/>
    <n v="4"/>
    <x v="1"/>
    <s v="Active"/>
    <s v="Small"/>
    <s v="Business client advisor"/>
    <s v="No"/>
    <n v="765098"/>
    <s v="750k-5 mil"/>
    <n v="1937919"/>
    <m/>
    <n v="1937919"/>
    <x v="2"/>
    <x v="1"/>
    <n v="10"/>
    <n v="76509.8"/>
    <n v="0.39480391079296917"/>
    <s v="1x"/>
    <x v="0"/>
  </r>
  <r>
    <n v="11263"/>
    <x v="0"/>
    <n v="0.5"/>
    <s v="Yes"/>
    <s v="No"/>
    <m/>
    <x v="0"/>
    <x v="4"/>
    <x v="1"/>
    <d v="2025-01-01T00:00:00"/>
    <n v="0"/>
    <x v="0"/>
    <d v="2025-01-01T00:00:00"/>
    <n v="0"/>
    <s v="&lt;12 months"/>
    <d v="2000-01-01T00:00:00"/>
    <n v="25"/>
    <x v="0"/>
    <x v="0"/>
    <n v="1"/>
    <n v="1"/>
    <m/>
    <n v="1"/>
    <m/>
    <n v="1"/>
    <m/>
    <m/>
    <m/>
    <m/>
    <m/>
    <m/>
    <m/>
    <m/>
    <m/>
    <m/>
    <m/>
    <m/>
    <m/>
    <m/>
    <m/>
    <m/>
    <m/>
    <m/>
    <m/>
    <m/>
    <m/>
    <m/>
    <m/>
    <m/>
    <m/>
    <m/>
    <m/>
    <m/>
    <m/>
    <m/>
    <m/>
    <m/>
    <m/>
    <m/>
    <m/>
    <m/>
    <m/>
    <m/>
    <m/>
    <m/>
    <m/>
    <m/>
    <m/>
    <m/>
    <n v="4"/>
    <x v="1"/>
    <s v="Active"/>
    <s v="Medium"/>
    <s v="Business client advisor"/>
    <s v="No"/>
    <n v="3391657"/>
    <s v="750k-5 mil"/>
    <n v="278548"/>
    <m/>
    <n v="278548"/>
    <x v="1"/>
    <x v="2"/>
    <n v="8"/>
    <n v="423957.125"/>
    <n v="12.176203024254347"/>
    <s v="10-20x"/>
    <x v="1"/>
  </r>
  <r>
    <n v="11264"/>
    <x v="0"/>
    <n v="0.6"/>
    <s v="No"/>
    <s v="No"/>
    <m/>
    <x v="0"/>
    <x v="0"/>
    <x v="0"/>
    <d v="2024-06-30T00:00:00"/>
    <n v="1"/>
    <x v="1"/>
    <d v="2024-06-30T00:00:00"/>
    <n v="1"/>
    <s v="1-3 years"/>
    <d v="1995-01-01T00:00:00"/>
    <n v="30"/>
    <x v="0"/>
    <x v="0"/>
    <m/>
    <m/>
    <n v="1"/>
    <m/>
    <n v="1"/>
    <m/>
    <n v="1"/>
    <m/>
    <m/>
    <m/>
    <m/>
    <m/>
    <m/>
    <m/>
    <m/>
    <m/>
    <m/>
    <m/>
    <m/>
    <m/>
    <m/>
    <m/>
    <m/>
    <m/>
    <m/>
    <m/>
    <m/>
    <m/>
    <m/>
    <m/>
    <m/>
    <m/>
    <m/>
    <m/>
    <m/>
    <m/>
    <m/>
    <m/>
    <m/>
    <m/>
    <m/>
    <m/>
    <m/>
    <m/>
    <m/>
    <m/>
    <m/>
    <m/>
    <m/>
    <m/>
    <n v="3"/>
    <x v="0"/>
    <s v="Active"/>
    <s v="Small"/>
    <s v="Business client advisor"/>
    <s v="No"/>
    <s v=""/>
    <s v=""/>
    <n v="32537"/>
    <m/>
    <n v="32537"/>
    <x v="0"/>
    <x v="0"/>
    <s v=""/>
    <s v=""/>
    <s v=""/>
    <s v=""/>
    <x v="0"/>
  </r>
  <r>
    <n v="11265"/>
    <x v="0"/>
    <n v="0.7"/>
    <s v="Yes"/>
    <s v="Yes"/>
    <n v="0.4"/>
    <x v="0"/>
    <x v="2"/>
    <x v="3"/>
    <d v="2024-01-01T00:00:00"/>
    <n v="1"/>
    <x v="1"/>
    <d v="2024-01-01T00:00:00"/>
    <n v="1"/>
    <s v="1-3 years"/>
    <d v="1990-01-01T00:00:00"/>
    <n v="35"/>
    <x v="1"/>
    <x v="5"/>
    <n v="1"/>
    <n v="1"/>
    <n v="1"/>
    <n v="1"/>
    <n v="1"/>
    <n v="1"/>
    <n v="1"/>
    <m/>
    <m/>
    <m/>
    <m/>
    <m/>
    <m/>
    <m/>
    <m/>
    <m/>
    <m/>
    <m/>
    <m/>
    <m/>
    <m/>
    <m/>
    <m/>
    <m/>
    <m/>
    <m/>
    <m/>
    <m/>
    <m/>
    <m/>
    <m/>
    <m/>
    <m/>
    <m/>
    <m/>
    <m/>
    <m/>
    <m/>
    <m/>
    <m/>
    <m/>
    <m/>
    <m/>
    <m/>
    <m/>
    <m/>
    <m/>
    <m/>
    <m/>
    <m/>
    <n v="7"/>
    <x v="1"/>
    <s v="Active"/>
    <s v="Medium"/>
    <s v="Business client advisor"/>
    <s v="No"/>
    <n v="44422"/>
    <s v="&lt;=50k"/>
    <n v="716643"/>
    <m/>
    <n v="716643"/>
    <x v="2"/>
    <x v="2"/>
    <n v="10"/>
    <n v="4442.2"/>
    <n v="6.1986233033742046E-2"/>
    <s v="1x"/>
    <x v="1"/>
  </r>
  <r>
    <n v="11266"/>
    <x v="0"/>
    <n v="0.8"/>
    <s v="No"/>
    <s v="Yes"/>
    <n v="0.75"/>
    <x v="0"/>
    <x v="0"/>
    <x v="2"/>
    <d v="2023-06-30T00:00:00"/>
    <n v="2"/>
    <x v="1"/>
    <d v="2023-06-30T00:00:00"/>
    <n v="2"/>
    <s v="1-3 years"/>
    <d v="1985-01-01T00:00:00"/>
    <n v="40"/>
    <x v="1"/>
    <x v="3"/>
    <m/>
    <m/>
    <n v="1"/>
    <m/>
    <n v="1"/>
    <m/>
    <n v="1"/>
    <m/>
    <m/>
    <m/>
    <m/>
    <m/>
    <m/>
    <m/>
    <m/>
    <m/>
    <m/>
    <m/>
    <m/>
    <m/>
    <m/>
    <m/>
    <m/>
    <m/>
    <m/>
    <m/>
    <m/>
    <m/>
    <m/>
    <m/>
    <m/>
    <m/>
    <m/>
    <m/>
    <m/>
    <m/>
    <m/>
    <m/>
    <m/>
    <m/>
    <m/>
    <m/>
    <m/>
    <m/>
    <m/>
    <m/>
    <m/>
    <m/>
    <m/>
    <m/>
    <n v="3"/>
    <x v="0"/>
    <s v="Active"/>
    <s v="Very small"/>
    <s v="Very small unit"/>
    <s v="No"/>
    <s v=""/>
    <s v=""/>
    <n v="355478"/>
    <m/>
    <n v="355478"/>
    <x v="0"/>
    <x v="0"/>
    <s v=""/>
    <s v=""/>
    <s v=""/>
    <s v=""/>
    <x v="0"/>
  </r>
  <r>
    <n v="11267"/>
    <x v="0"/>
    <n v="0.75"/>
    <s v="Yes"/>
    <s v="No"/>
    <m/>
    <x v="0"/>
    <x v="0"/>
    <x v="2"/>
    <d v="2023-01-01T00:00:00"/>
    <n v="2"/>
    <x v="1"/>
    <d v="2023-01-01T00:00:00"/>
    <n v="2"/>
    <s v="1-3 years"/>
    <d v="1980-01-01T00:00:00"/>
    <n v="45"/>
    <x v="2"/>
    <x v="0"/>
    <m/>
    <n v="1"/>
    <n v="1"/>
    <n v="1"/>
    <n v="1"/>
    <m/>
    <m/>
    <m/>
    <m/>
    <m/>
    <m/>
    <m/>
    <m/>
    <m/>
    <m/>
    <m/>
    <m/>
    <m/>
    <m/>
    <m/>
    <m/>
    <m/>
    <m/>
    <m/>
    <m/>
    <m/>
    <m/>
    <m/>
    <m/>
    <m/>
    <m/>
    <m/>
    <m/>
    <m/>
    <m/>
    <m/>
    <m/>
    <m/>
    <m/>
    <m/>
    <m/>
    <m/>
    <m/>
    <m/>
    <m/>
    <m/>
    <m/>
    <m/>
    <m/>
    <m/>
    <n v="4"/>
    <x v="0"/>
    <s v="Active"/>
    <s v="Very small"/>
    <s v="Very small unit"/>
    <s v="No"/>
    <s v=""/>
    <s v=""/>
    <n v="1532548"/>
    <m/>
    <n v="1532548"/>
    <x v="0"/>
    <x v="0"/>
    <s v=""/>
    <s v=""/>
    <s v=""/>
    <s v=""/>
    <x v="0"/>
  </r>
  <r>
    <n v="11268"/>
    <x v="2"/>
    <n v="1"/>
    <s v="No"/>
    <s v="No"/>
    <m/>
    <x v="0"/>
    <x v="0"/>
    <x v="2"/>
    <d v="2022-06-30T00:00:00"/>
    <n v="3"/>
    <x v="2"/>
    <d v="2022-06-30T00:00:00"/>
    <n v="3"/>
    <s v="3-5 years"/>
    <d v="1975-01-01T00:00:00"/>
    <n v="50"/>
    <x v="2"/>
    <x v="2"/>
    <m/>
    <m/>
    <n v="1"/>
    <m/>
    <n v="1"/>
    <m/>
    <n v="1"/>
    <m/>
    <m/>
    <m/>
    <m/>
    <m/>
    <m/>
    <m/>
    <m/>
    <m/>
    <m/>
    <m/>
    <m/>
    <m/>
    <m/>
    <m/>
    <m/>
    <m/>
    <m/>
    <m/>
    <m/>
    <m/>
    <m/>
    <m/>
    <m/>
    <m/>
    <m/>
    <m/>
    <m/>
    <m/>
    <m/>
    <m/>
    <m/>
    <m/>
    <m/>
    <m/>
    <m/>
    <m/>
    <m/>
    <m/>
    <m/>
    <m/>
    <m/>
    <m/>
    <n v="3"/>
    <x v="0"/>
    <s v="Active"/>
    <s v="Very small"/>
    <s v="Online branch"/>
    <s v="No"/>
    <s v=""/>
    <s v=""/>
    <n v="423628"/>
    <m/>
    <n v="423628"/>
    <x v="0"/>
    <x v="0"/>
    <s v=""/>
    <s v=""/>
    <s v=""/>
    <s v=""/>
    <x v="0"/>
  </r>
  <r>
    <n v="11269"/>
    <x v="9"/>
    <n v="0"/>
    <s v="Yes"/>
    <s v="Yes"/>
    <n v="0.15"/>
    <x v="1"/>
    <x v="4"/>
    <x v="1"/>
    <d v="2022-01-01T00:00:00"/>
    <n v="3"/>
    <x v="2"/>
    <d v="2022-01-01T00:00:00"/>
    <n v="3"/>
    <s v="3-5 years"/>
    <d v="1970-01-01T00:00:00"/>
    <n v="55"/>
    <x v="3"/>
    <x v="0"/>
    <n v="1"/>
    <n v="1"/>
    <m/>
    <n v="1"/>
    <m/>
    <n v="1"/>
    <m/>
    <m/>
    <m/>
    <m/>
    <m/>
    <m/>
    <m/>
    <m/>
    <m/>
    <m/>
    <m/>
    <m/>
    <m/>
    <m/>
    <m/>
    <m/>
    <m/>
    <m/>
    <m/>
    <m/>
    <m/>
    <m/>
    <m/>
    <m/>
    <m/>
    <m/>
    <m/>
    <m/>
    <m/>
    <m/>
    <m/>
    <m/>
    <m/>
    <m/>
    <m/>
    <m/>
    <m/>
    <m/>
    <m/>
    <m/>
    <m/>
    <m/>
    <m/>
    <m/>
    <n v="4"/>
    <x v="1"/>
    <s v="Active"/>
    <s v="Medium"/>
    <s v="Business client advisor"/>
    <s v="No"/>
    <n v="983575"/>
    <s v="750k-5 mil"/>
    <n v="258533"/>
    <m/>
    <n v="258533"/>
    <x v="2"/>
    <x v="2"/>
    <n v="1"/>
    <n v="983575"/>
    <n v="3.8044466277032334"/>
    <s v="1-5x"/>
    <x v="1"/>
  </r>
  <r>
    <n v="11270"/>
    <x v="0"/>
    <n v="0.4"/>
    <s v="No"/>
    <s v="Yes"/>
    <n v="0.5"/>
    <x v="1"/>
    <x v="0"/>
    <x v="2"/>
    <d v="2021-06-30T00:00:00"/>
    <n v="4"/>
    <x v="2"/>
    <d v="2021-06-30T00:00:00"/>
    <n v="4"/>
    <s v="3-5 years"/>
    <d v="1965-01-01T00:00:00"/>
    <n v="60"/>
    <x v="3"/>
    <x v="0"/>
    <m/>
    <m/>
    <n v="1"/>
    <m/>
    <n v="1"/>
    <m/>
    <n v="1"/>
    <m/>
    <m/>
    <m/>
    <m/>
    <m/>
    <m/>
    <m/>
    <m/>
    <m/>
    <m/>
    <m/>
    <m/>
    <m/>
    <m/>
    <m/>
    <m/>
    <m/>
    <m/>
    <m/>
    <m/>
    <m/>
    <m/>
    <m/>
    <m/>
    <m/>
    <m/>
    <m/>
    <m/>
    <m/>
    <m/>
    <m/>
    <m/>
    <m/>
    <m/>
    <m/>
    <m/>
    <m/>
    <m/>
    <m/>
    <m/>
    <m/>
    <m/>
    <m/>
    <n v="3"/>
    <x v="0"/>
    <s v="Active"/>
    <s v="Very small"/>
    <s v="Very small unit"/>
    <s v="No"/>
    <s v=""/>
    <s v=""/>
    <n v="1022429"/>
    <m/>
    <n v="1022429"/>
    <x v="0"/>
    <x v="0"/>
    <s v=""/>
    <s v=""/>
    <s v=""/>
    <s v=""/>
    <x v="0"/>
  </r>
  <r>
    <n v="11271"/>
    <x v="0"/>
    <n v="0.15"/>
    <s v="Yes"/>
    <s v="No"/>
    <m/>
    <x v="1"/>
    <x v="2"/>
    <x v="2"/>
    <d v="2021-01-01T00:00:00"/>
    <n v="4"/>
    <x v="2"/>
    <d v="2021-01-01T00:00:00"/>
    <n v="4"/>
    <s v="3-5 years"/>
    <d v="2000-01-01T00:00:00"/>
    <n v="25"/>
    <x v="0"/>
    <x v="7"/>
    <n v="1"/>
    <n v="1"/>
    <n v="1"/>
    <n v="1"/>
    <n v="1"/>
    <n v="1"/>
    <n v="1"/>
    <m/>
    <m/>
    <m/>
    <m/>
    <m/>
    <m/>
    <m/>
    <m/>
    <m/>
    <m/>
    <m/>
    <m/>
    <m/>
    <m/>
    <m/>
    <m/>
    <m/>
    <m/>
    <m/>
    <m/>
    <m/>
    <m/>
    <m/>
    <m/>
    <m/>
    <m/>
    <m/>
    <m/>
    <m/>
    <m/>
    <m/>
    <m/>
    <m/>
    <m/>
    <m/>
    <m/>
    <m/>
    <m/>
    <m/>
    <m/>
    <m/>
    <m/>
    <m/>
    <n v="7"/>
    <x v="1"/>
    <s v="Active"/>
    <s v="Very small"/>
    <s v="Very small unit"/>
    <s v="No"/>
    <n v="1974185"/>
    <s v="750k-5 mil"/>
    <n v="1406649"/>
    <m/>
    <n v="1406649"/>
    <x v="1"/>
    <x v="2"/>
    <n v="6"/>
    <n v="329030.83333333331"/>
    <n v="1.4034666786099446"/>
    <s v="1-5x"/>
    <x v="1"/>
  </r>
  <r>
    <n v="11272"/>
    <x v="0"/>
    <n v="0.2"/>
    <s v="No"/>
    <s v="No"/>
    <m/>
    <x v="1"/>
    <x v="0"/>
    <x v="0"/>
    <d v="2020-06-30T00:00:00"/>
    <n v="5"/>
    <x v="3"/>
    <d v="2020-06-30T00:00:00"/>
    <n v="5"/>
    <s v="5-10 years"/>
    <d v="1995-01-01T00:00:00"/>
    <n v="30"/>
    <x v="0"/>
    <x v="9"/>
    <m/>
    <m/>
    <n v="1"/>
    <m/>
    <n v="1"/>
    <m/>
    <n v="1"/>
    <m/>
    <m/>
    <m/>
    <m/>
    <m/>
    <m/>
    <m/>
    <m/>
    <m/>
    <m/>
    <m/>
    <m/>
    <m/>
    <m/>
    <m/>
    <m/>
    <m/>
    <m/>
    <m/>
    <m/>
    <m/>
    <m/>
    <m/>
    <m/>
    <m/>
    <m/>
    <m/>
    <m/>
    <m/>
    <m/>
    <m/>
    <m/>
    <m/>
    <m/>
    <m/>
    <m/>
    <m/>
    <m/>
    <m/>
    <m/>
    <m/>
    <m/>
    <m/>
    <n v="3"/>
    <x v="0"/>
    <s v="Active"/>
    <s v="Small"/>
    <s v="Business client advisor"/>
    <s v="No"/>
    <s v=""/>
    <s v=""/>
    <n v="938225"/>
    <m/>
    <n v="938225"/>
    <x v="0"/>
    <x v="0"/>
    <s v=""/>
    <s v=""/>
    <s v=""/>
    <s v=""/>
    <x v="0"/>
  </r>
  <r>
    <n v="11273"/>
    <x v="0"/>
    <n v="0.3"/>
    <s v="Yes"/>
    <s v="Yes"/>
    <n v="0.15"/>
    <x v="1"/>
    <x v="1"/>
    <x v="1"/>
    <d v="2020-01-01T00:00:00"/>
    <n v="5"/>
    <x v="3"/>
    <d v="2020-01-01T00:00:00"/>
    <n v="5"/>
    <s v="5-10 years"/>
    <d v="1990-01-01T00:00:00"/>
    <n v="35"/>
    <x v="1"/>
    <x v="10"/>
    <n v="1"/>
    <n v="1"/>
    <n v="1"/>
    <n v="1"/>
    <n v="1"/>
    <m/>
    <m/>
    <m/>
    <m/>
    <m/>
    <m/>
    <m/>
    <m/>
    <m/>
    <m/>
    <m/>
    <m/>
    <m/>
    <m/>
    <m/>
    <m/>
    <m/>
    <m/>
    <m/>
    <m/>
    <m/>
    <m/>
    <m/>
    <m/>
    <m/>
    <m/>
    <m/>
    <m/>
    <m/>
    <m/>
    <m/>
    <m/>
    <m/>
    <m/>
    <m/>
    <m/>
    <m/>
    <m/>
    <m/>
    <m/>
    <m/>
    <m/>
    <m/>
    <m/>
    <m/>
    <n v="5"/>
    <x v="1"/>
    <s v="Active"/>
    <s v="Medium"/>
    <s v="Business client advisor"/>
    <s v="No"/>
    <n v="2437549"/>
    <s v="750k-5 mil"/>
    <n v="1806550"/>
    <m/>
    <n v="1806550"/>
    <x v="2"/>
    <x v="2"/>
    <n v="7"/>
    <n v="348221.28571428574"/>
    <n v="1.349283994353879"/>
    <s v="1-5x"/>
    <x v="1"/>
  </r>
  <r>
    <n v="11274"/>
    <x v="0"/>
    <n v="0.4"/>
    <s v="No"/>
    <s v="Yes"/>
    <n v="0.3"/>
    <x v="1"/>
    <x v="0"/>
    <x v="2"/>
    <d v="2019-06-30T00:00:00"/>
    <n v="6"/>
    <x v="3"/>
    <d v="2019-06-30T00:00:00"/>
    <n v="6"/>
    <s v="5-10 years"/>
    <d v="1985-01-01T00:00:00"/>
    <n v="40"/>
    <x v="1"/>
    <x v="3"/>
    <m/>
    <m/>
    <n v="1"/>
    <m/>
    <n v="1"/>
    <m/>
    <n v="1"/>
    <m/>
    <m/>
    <m/>
    <m/>
    <m/>
    <m/>
    <m/>
    <m/>
    <m/>
    <m/>
    <m/>
    <m/>
    <m/>
    <m/>
    <m/>
    <m/>
    <m/>
    <m/>
    <m/>
    <m/>
    <m/>
    <m/>
    <m/>
    <m/>
    <m/>
    <m/>
    <m/>
    <m/>
    <m/>
    <m/>
    <m/>
    <m/>
    <m/>
    <m/>
    <m/>
    <m/>
    <m/>
    <m/>
    <m/>
    <m/>
    <m/>
    <m/>
    <m/>
    <n v="3"/>
    <x v="0"/>
    <s v="Active"/>
    <s v="Very small"/>
    <s v="Online branch"/>
    <s v="No"/>
    <s v=""/>
    <s v=""/>
    <n v="152015"/>
    <m/>
    <n v="152015"/>
    <x v="0"/>
    <x v="0"/>
    <s v=""/>
    <s v=""/>
    <s v=""/>
    <s v=""/>
    <x v="0"/>
  </r>
  <r>
    <n v="11275"/>
    <x v="0"/>
    <n v="0.5"/>
    <s v="Yes"/>
    <s v="No"/>
    <m/>
    <x v="0"/>
    <x v="0"/>
    <x v="2"/>
    <d v="2019-01-01T00:00:00"/>
    <n v="6"/>
    <x v="3"/>
    <d v="2019-01-01T00:00:00"/>
    <n v="6"/>
    <s v="5-10 years"/>
    <d v="1980-01-01T00:00:00"/>
    <n v="45"/>
    <x v="2"/>
    <x v="0"/>
    <m/>
    <n v="1"/>
    <m/>
    <n v="1"/>
    <m/>
    <n v="1"/>
    <m/>
    <m/>
    <m/>
    <m/>
    <m/>
    <m/>
    <m/>
    <m/>
    <m/>
    <m/>
    <m/>
    <m/>
    <m/>
    <m/>
    <m/>
    <m/>
    <m/>
    <m/>
    <m/>
    <m/>
    <m/>
    <m/>
    <m/>
    <m/>
    <m/>
    <m/>
    <m/>
    <m/>
    <m/>
    <m/>
    <m/>
    <m/>
    <m/>
    <m/>
    <m/>
    <m/>
    <m/>
    <m/>
    <m/>
    <m/>
    <m/>
    <m/>
    <m/>
    <m/>
    <n v="3"/>
    <x v="0"/>
    <s v="Active"/>
    <s v="Very small"/>
    <s v="Very small unit"/>
    <s v="No"/>
    <s v=""/>
    <s v=""/>
    <n v="1667958"/>
    <m/>
    <n v="1667958"/>
    <x v="0"/>
    <x v="0"/>
    <s v=""/>
    <s v=""/>
    <s v=""/>
    <s v=""/>
    <x v="0"/>
  </r>
  <r>
    <n v="11276"/>
    <x v="0"/>
    <n v="0.6"/>
    <s v="No"/>
    <s v="No"/>
    <m/>
    <x v="0"/>
    <x v="1"/>
    <x v="1"/>
    <d v="2018-06-30T00:00:00"/>
    <n v="7"/>
    <x v="3"/>
    <d v="2018-06-30T00:00:00"/>
    <n v="7"/>
    <s v="5-10 years"/>
    <d v="1975-01-01T00:00:00"/>
    <n v="50"/>
    <x v="2"/>
    <x v="0"/>
    <n v="1"/>
    <m/>
    <n v="1"/>
    <m/>
    <n v="1"/>
    <m/>
    <n v="1"/>
    <m/>
    <m/>
    <m/>
    <m/>
    <m/>
    <m/>
    <m/>
    <m/>
    <m/>
    <m/>
    <m/>
    <m/>
    <m/>
    <m/>
    <m/>
    <m/>
    <m/>
    <m/>
    <m/>
    <m/>
    <m/>
    <m/>
    <m/>
    <m/>
    <m/>
    <m/>
    <m/>
    <m/>
    <m/>
    <m/>
    <m/>
    <m/>
    <m/>
    <m/>
    <m/>
    <m/>
    <m/>
    <m/>
    <m/>
    <m/>
    <m/>
    <m/>
    <m/>
    <n v="4"/>
    <x v="1"/>
    <s v="Active"/>
    <s v="Medium"/>
    <s v="Business client advisor"/>
    <s v="No"/>
    <n v="1813797"/>
    <s v="750k-5 mil"/>
    <n v="1876781"/>
    <m/>
    <n v="1876781"/>
    <x v="1"/>
    <x v="1"/>
    <n v="8"/>
    <n v="226724.625"/>
    <n v="0.96644041046877605"/>
    <s v="1x"/>
    <x v="1"/>
  </r>
  <r>
    <n v="11277"/>
    <x v="0"/>
    <n v="0.7"/>
    <s v="Yes"/>
    <s v="Yes"/>
    <n v="0.4"/>
    <x v="0"/>
    <x v="0"/>
    <x v="0"/>
    <d v="2018-01-01T00:00:00"/>
    <n v="7"/>
    <x v="3"/>
    <d v="2018-01-01T00:00:00"/>
    <n v="7"/>
    <s v="5-10 years"/>
    <d v="1970-01-01T00:00:00"/>
    <n v="55"/>
    <x v="3"/>
    <x v="2"/>
    <m/>
    <n v="1"/>
    <n v="1"/>
    <n v="1"/>
    <n v="1"/>
    <n v="1"/>
    <n v="1"/>
    <m/>
    <m/>
    <m/>
    <m/>
    <m/>
    <m/>
    <m/>
    <m/>
    <m/>
    <m/>
    <m/>
    <m/>
    <m/>
    <m/>
    <m/>
    <m/>
    <m/>
    <m/>
    <m/>
    <m/>
    <m/>
    <m/>
    <m/>
    <m/>
    <m/>
    <m/>
    <m/>
    <m/>
    <m/>
    <m/>
    <m/>
    <m/>
    <m/>
    <m/>
    <m/>
    <m/>
    <m/>
    <m/>
    <m/>
    <m/>
    <m/>
    <m/>
    <m/>
    <n v="6"/>
    <x v="0"/>
    <s v="Active"/>
    <s v="Small"/>
    <s v="Business client advisor"/>
    <s v="No"/>
    <s v=""/>
    <s v=""/>
    <n v="1503316"/>
    <m/>
    <n v="1503316"/>
    <x v="0"/>
    <x v="0"/>
    <s v=""/>
    <s v=""/>
    <s v=""/>
    <s v=""/>
    <x v="0"/>
  </r>
  <r>
    <n v="11278"/>
    <x v="6"/>
    <n v="0.8"/>
    <s v="No"/>
    <s v="Yes"/>
    <n v="0.75"/>
    <x v="0"/>
    <x v="0"/>
    <x v="2"/>
    <d v="2017-06-30T00:00:00"/>
    <n v="8"/>
    <x v="3"/>
    <d v="2017-06-30T00:00:00"/>
    <n v="8"/>
    <s v="5-10 years"/>
    <d v="1965-01-01T00:00:00"/>
    <n v="60"/>
    <x v="3"/>
    <x v="8"/>
    <m/>
    <m/>
    <n v="1"/>
    <m/>
    <n v="1"/>
    <m/>
    <n v="1"/>
    <m/>
    <m/>
    <m/>
    <m/>
    <m/>
    <m/>
    <m/>
    <m/>
    <m/>
    <m/>
    <m/>
    <m/>
    <m/>
    <m/>
    <m/>
    <m/>
    <m/>
    <m/>
    <m/>
    <m/>
    <m/>
    <m/>
    <m/>
    <m/>
    <m/>
    <m/>
    <m/>
    <m/>
    <m/>
    <m/>
    <m/>
    <m/>
    <m/>
    <m/>
    <m/>
    <m/>
    <m/>
    <m/>
    <m/>
    <m/>
    <m/>
    <m/>
    <m/>
    <n v="3"/>
    <x v="0"/>
    <s v="Active"/>
    <s v="Very small"/>
    <s v="Online branch"/>
    <s v="No"/>
    <s v=""/>
    <s v=""/>
    <n v="1659895"/>
    <m/>
    <n v="1659895"/>
    <x v="0"/>
    <x v="0"/>
    <s v=""/>
    <s v=""/>
    <s v=""/>
    <s v=""/>
    <x v="0"/>
  </r>
  <r>
    <n v="11279"/>
    <x v="0"/>
    <n v="0.75"/>
    <s v="Yes"/>
    <s v="No"/>
    <m/>
    <x v="0"/>
    <x v="1"/>
    <x v="1"/>
    <d v="2017-01-01T00:00:00"/>
    <n v="8"/>
    <x v="3"/>
    <d v="2017-01-01T00:00:00"/>
    <n v="8"/>
    <s v="5-10 years"/>
    <d v="2000-01-01T00:00:00"/>
    <n v="25"/>
    <x v="0"/>
    <x v="14"/>
    <n v="1"/>
    <n v="1"/>
    <n v="1"/>
    <n v="1"/>
    <n v="1"/>
    <m/>
    <m/>
    <m/>
    <m/>
    <m/>
    <m/>
    <m/>
    <m/>
    <m/>
    <m/>
    <m/>
    <m/>
    <m/>
    <m/>
    <m/>
    <m/>
    <m/>
    <m/>
    <m/>
    <m/>
    <m/>
    <m/>
    <m/>
    <m/>
    <m/>
    <m/>
    <m/>
    <m/>
    <m/>
    <m/>
    <m/>
    <m/>
    <m/>
    <m/>
    <m/>
    <m/>
    <m/>
    <m/>
    <m/>
    <m/>
    <m/>
    <m/>
    <m/>
    <m/>
    <m/>
    <n v="5"/>
    <x v="1"/>
    <s v="Active"/>
    <s v="Medium"/>
    <s v="Business client advisor"/>
    <s v="No"/>
    <n v="731431"/>
    <s v="250k-750k"/>
    <n v="374364"/>
    <m/>
    <n v="374364"/>
    <x v="1"/>
    <x v="2"/>
    <n v="4"/>
    <n v="182857.75"/>
    <n v="1.9537963052002862"/>
    <s v="1-5x"/>
    <x v="1"/>
  </r>
  <r>
    <n v="11280"/>
    <x v="0"/>
    <n v="1"/>
    <s v="No"/>
    <s v="No"/>
    <m/>
    <x v="0"/>
    <x v="2"/>
    <x v="2"/>
    <d v="2016-06-30T00:00:00"/>
    <n v="9"/>
    <x v="3"/>
    <d v="2016-06-30T00:00:00"/>
    <n v="9"/>
    <s v="5-10 years"/>
    <d v="1995-01-01T00:00:00"/>
    <n v="30"/>
    <x v="0"/>
    <x v="7"/>
    <n v="1"/>
    <m/>
    <n v="1"/>
    <m/>
    <n v="1"/>
    <m/>
    <n v="1"/>
    <m/>
    <m/>
    <m/>
    <m/>
    <m/>
    <m/>
    <m/>
    <m/>
    <m/>
    <m/>
    <m/>
    <m/>
    <m/>
    <m/>
    <m/>
    <m/>
    <m/>
    <m/>
    <m/>
    <m/>
    <m/>
    <m/>
    <m/>
    <m/>
    <m/>
    <m/>
    <m/>
    <m/>
    <m/>
    <m/>
    <m/>
    <m/>
    <m/>
    <m/>
    <m/>
    <m/>
    <m/>
    <m/>
    <m/>
    <m/>
    <m/>
    <m/>
    <m/>
    <n v="4"/>
    <x v="1"/>
    <s v="Active"/>
    <s v="Medium"/>
    <s v="Business client advisor"/>
    <s v="No"/>
    <n v="4485666"/>
    <s v="750k-5 mil"/>
    <n v="1077925"/>
    <m/>
    <n v="1077925"/>
    <x v="1"/>
    <x v="1"/>
    <n v="9"/>
    <n v="498407.33333333331"/>
    <n v="4.1613897070760952"/>
    <s v="1-5x"/>
    <x v="1"/>
  </r>
  <r>
    <n v="11281"/>
    <x v="0"/>
    <n v="0"/>
    <s v="Yes"/>
    <s v="Yes"/>
    <n v="0.15"/>
    <x v="1"/>
    <x v="2"/>
    <x v="1"/>
    <d v="2016-01-01T00:00:00"/>
    <n v="9"/>
    <x v="3"/>
    <d v="2016-01-01T00:00:00"/>
    <n v="9"/>
    <s v="5-10 years"/>
    <d v="1990-01-01T00:00:00"/>
    <n v="35"/>
    <x v="1"/>
    <x v="0"/>
    <n v="1"/>
    <n v="1"/>
    <m/>
    <n v="1"/>
    <m/>
    <n v="1"/>
    <m/>
    <m/>
    <m/>
    <m/>
    <m/>
    <m/>
    <m/>
    <m/>
    <m/>
    <m/>
    <m/>
    <m/>
    <m/>
    <m/>
    <m/>
    <m/>
    <m/>
    <m/>
    <m/>
    <m/>
    <m/>
    <m/>
    <m/>
    <m/>
    <m/>
    <m/>
    <m/>
    <m/>
    <m/>
    <m/>
    <m/>
    <m/>
    <m/>
    <m/>
    <m/>
    <m/>
    <m/>
    <m/>
    <m/>
    <m/>
    <m/>
    <m/>
    <m/>
    <m/>
    <n v="4"/>
    <x v="1"/>
    <s v="Active"/>
    <s v="Medium"/>
    <s v="Business client advisor"/>
    <s v="No"/>
    <n v="3423558"/>
    <s v="750k-5 mil"/>
    <n v="1398283"/>
    <m/>
    <n v="1398283"/>
    <x v="2"/>
    <x v="2"/>
    <n v="10"/>
    <n v="342355.8"/>
    <n v="2.4484013608117956"/>
    <s v="1-5x"/>
    <x v="1"/>
  </r>
  <r>
    <n v="11282"/>
    <x v="0"/>
    <n v="0.4"/>
    <s v="No"/>
    <s v="Yes"/>
    <n v="0.5"/>
    <x v="1"/>
    <x v="2"/>
    <x v="2"/>
    <d v="2015-06-30T00:00:00"/>
    <n v="10"/>
    <x v="4"/>
    <d v="2015-06-30T00:00:00"/>
    <n v="10"/>
    <s v="10-20 years"/>
    <d v="1985-01-01T00:00:00"/>
    <n v="40"/>
    <x v="1"/>
    <x v="4"/>
    <m/>
    <m/>
    <n v="1"/>
    <m/>
    <n v="1"/>
    <m/>
    <n v="1"/>
    <m/>
    <m/>
    <m/>
    <m/>
    <m/>
    <m/>
    <m/>
    <m/>
    <m/>
    <m/>
    <m/>
    <m/>
    <m/>
    <m/>
    <m/>
    <m/>
    <m/>
    <m/>
    <m/>
    <m/>
    <m/>
    <m/>
    <m/>
    <m/>
    <m/>
    <m/>
    <m/>
    <m/>
    <m/>
    <m/>
    <m/>
    <m/>
    <m/>
    <m/>
    <m/>
    <m/>
    <m/>
    <m/>
    <m/>
    <m/>
    <m/>
    <m/>
    <m/>
    <n v="3"/>
    <x v="0"/>
    <s v="Active"/>
    <s v="Small"/>
    <s v="Business client advisor"/>
    <s v="No"/>
    <s v=""/>
    <s v=""/>
    <n v="1188310"/>
    <m/>
    <n v="1188310"/>
    <x v="0"/>
    <x v="0"/>
    <s v=""/>
    <s v=""/>
    <s v=""/>
    <s v=""/>
    <x v="0"/>
  </r>
  <r>
    <n v="11283"/>
    <x v="0"/>
    <n v="0.15"/>
    <s v="Yes"/>
    <s v="No"/>
    <m/>
    <x v="1"/>
    <x v="1"/>
    <x v="3"/>
    <d v="2015-01-01T00:00:00"/>
    <n v="10"/>
    <x v="4"/>
    <d v="2015-01-01T00:00:00"/>
    <n v="10"/>
    <s v="10-20 years"/>
    <d v="1980-01-01T00:00:00"/>
    <n v="45"/>
    <x v="2"/>
    <x v="1"/>
    <n v="1"/>
    <n v="1"/>
    <n v="1"/>
    <n v="1"/>
    <n v="1"/>
    <n v="1"/>
    <n v="1"/>
    <m/>
    <m/>
    <m/>
    <m/>
    <m/>
    <m/>
    <m/>
    <m/>
    <m/>
    <m/>
    <m/>
    <m/>
    <m/>
    <m/>
    <m/>
    <m/>
    <m/>
    <m/>
    <m/>
    <m/>
    <m/>
    <m/>
    <m/>
    <m/>
    <m/>
    <m/>
    <m/>
    <m/>
    <m/>
    <m/>
    <m/>
    <m/>
    <m/>
    <m/>
    <m/>
    <m/>
    <m/>
    <m/>
    <m/>
    <m/>
    <m/>
    <m/>
    <m/>
    <n v="7"/>
    <x v="1"/>
    <s v="Active"/>
    <s v="Small"/>
    <s v="Business client advisor"/>
    <s v="No"/>
    <n v="2786248"/>
    <s v="750k-5 mil"/>
    <n v="275285"/>
    <m/>
    <n v="275285"/>
    <x v="1"/>
    <x v="2"/>
    <n v="10"/>
    <n v="278624.8"/>
    <n v="10.121321539495431"/>
    <s v="10-20x"/>
    <x v="1"/>
  </r>
  <r>
    <n v="11284"/>
    <x v="2"/>
    <n v="0.2"/>
    <s v="No"/>
    <s v="No"/>
    <m/>
    <x v="1"/>
    <x v="1"/>
    <x v="3"/>
    <d v="2014-01-01T00:00:00"/>
    <n v="11"/>
    <x v="4"/>
    <d v="2014-01-01T00:00:00"/>
    <n v="11"/>
    <s v="10-20 years"/>
    <d v="1975-01-01T00:00:00"/>
    <n v="50"/>
    <x v="2"/>
    <x v="1"/>
    <m/>
    <m/>
    <n v="1"/>
    <m/>
    <n v="1"/>
    <m/>
    <n v="1"/>
    <m/>
    <m/>
    <m/>
    <m/>
    <m/>
    <m/>
    <m/>
    <m/>
    <m/>
    <m/>
    <m/>
    <m/>
    <m/>
    <m/>
    <m/>
    <m/>
    <m/>
    <m/>
    <m/>
    <m/>
    <m/>
    <m/>
    <m/>
    <m/>
    <m/>
    <m/>
    <m/>
    <m/>
    <m/>
    <m/>
    <m/>
    <m/>
    <m/>
    <m/>
    <m/>
    <m/>
    <m/>
    <m/>
    <m/>
    <m/>
    <m/>
    <m/>
    <m/>
    <n v="3"/>
    <x v="0"/>
    <s v="Active"/>
    <s v="Small"/>
    <s v="Business client advisor"/>
    <s v="No"/>
    <s v=""/>
    <s v=""/>
    <n v="1573661"/>
    <m/>
    <n v="1573661"/>
    <x v="0"/>
    <x v="0"/>
    <s v=""/>
    <s v=""/>
    <s v=""/>
    <s v=""/>
    <x v="0"/>
  </r>
  <r>
    <n v="11285"/>
    <x v="0"/>
    <n v="0.3"/>
    <s v="Yes"/>
    <s v="Yes"/>
    <n v="0.15"/>
    <x v="1"/>
    <x v="0"/>
    <x v="0"/>
    <d v="2013-01-01T00:00:00"/>
    <n v="12"/>
    <x v="4"/>
    <d v="2013-01-01T00:00:00"/>
    <n v="12"/>
    <s v="10-20 years"/>
    <d v="1970-01-01T00:00:00"/>
    <n v="55"/>
    <x v="3"/>
    <x v="0"/>
    <m/>
    <n v="1"/>
    <n v="1"/>
    <n v="1"/>
    <n v="1"/>
    <m/>
    <m/>
    <m/>
    <m/>
    <m/>
    <m/>
    <m/>
    <m/>
    <m/>
    <m/>
    <m/>
    <m/>
    <m/>
    <m/>
    <m/>
    <m/>
    <m/>
    <m/>
    <m/>
    <m/>
    <m/>
    <m/>
    <m/>
    <m/>
    <m/>
    <m/>
    <m/>
    <m/>
    <m/>
    <m/>
    <m/>
    <m/>
    <m/>
    <m/>
    <m/>
    <m/>
    <m/>
    <m/>
    <m/>
    <m/>
    <m/>
    <m/>
    <m/>
    <m/>
    <m/>
    <n v="4"/>
    <x v="0"/>
    <s v="Active"/>
    <s v="Medium"/>
    <s v="Business client advisor"/>
    <s v="No"/>
    <s v=""/>
    <s v=""/>
    <n v="1252275"/>
    <m/>
    <n v="1252275"/>
    <x v="0"/>
    <x v="0"/>
    <s v=""/>
    <s v=""/>
    <s v=""/>
    <s v=""/>
    <x v="0"/>
  </r>
  <r>
    <n v="11286"/>
    <x v="4"/>
    <n v="0.4"/>
    <s v="No"/>
    <s v="Yes"/>
    <n v="0.3"/>
    <x v="1"/>
    <x v="0"/>
    <x v="0"/>
    <d v="2012-01-01T00:00:00"/>
    <n v="13"/>
    <x v="4"/>
    <d v="2012-01-01T00:00:00"/>
    <n v="13"/>
    <s v="10-20 years"/>
    <d v="1965-01-01T00:00:00"/>
    <n v="60"/>
    <x v="3"/>
    <x v="8"/>
    <m/>
    <m/>
    <n v="1"/>
    <m/>
    <n v="1"/>
    <m/>
    <n v="1"/>
    <m/>
    <m/>
    <m/>
    <m/>
    <m/>
    <m/>
    <m/>
    <m/>
    <m/>
    <m/>
    <m/>
    <m/>
    <m/>
    <m/>
    <m/>
    <m/>
    <m/>
    <m/>
    <m/>
    <m/>
    <m/>
    <m/>
    <m/>
    <m/>
    <m/>
    <m/>
    <m/>
    <m/>
    <m/>
    <m/>
    <m/>
    <m/>
    <m/>
    <m/>
    <m/>
    <m/>
    <m/>
    <m/>
    <m/>
    <m/>
    <m/>
    <m/>
    <m/>
    <n v="3"/>
    <x v="0"/>
    <s v="Active"/>
    <s v="Very small"/>
    <s v="Very small unit"/>
    <s v="No"/>
    <s v=""/>
    <s v=""/>
    <n v="430437"/>
    <m/>
    <n v="430437"/>
    <x v="0"/>
    <x v="0"/>
    <s v=""/>
    <s v=""/>
    <s v=""/>
    <s v=""/>
    <x v="0"/>
  </r>
  <r>
    <n v="11287"/>
    <x v="0"/>
    <n v="0.5"/>
    <s v="Yes"/>
    <s v="No"/>
    <m/>
    <x v="0"/>
    <x v="1"/>
    <x v="1"/>
    <d v="2011-01-01T00:00:00"/>
    <n v="14"/>
    <x v="4"/>
    <d v="2011-01-01T00:00:00"/>
    <n v="14"/>
    <s v="10-20 years"/>
    <d v="2000-01-01T00:00:00"/>
    <n v="25"/>
    <x v="0"/>
    <x v="1"/>
    <n v="1"/>
    <n v="1"/>
    <m/>
    <n v="1"/>
    <m/>
    <n v="1"/>
    <m/>
    <m/>
    <m/>
    <m/>
    <m/>
    <m/>
    <m/>
    <m/>
    <m/>
    <m/>
    <m/>
    <m/>
    <m/>
    <m/>
    <m/>
    <m/>
    <m/>
    <m/>
    <m/>
    <m/>
    <m/>
    <m/>
    <m/>
    <m/>
    <m/>
    <m/>
    <m/>
    <m/>
    <m/>
    <m/>
    <m/>
    <m/>
    <m/>
    <m/>
    <m/>
    <m/>
    <m/>
    <m/>
    <m/>
    <m/>
    <m/>
    <m/>
    <m/>
    <m/>
    <n v="4"/>
    <x v="1"/>
    <s v="Active"/>
    <s v="Medium"/>
    <s v="Business client advisor"/>
    <s v="No"/>
    <n v="1813941"/>
    <s v="750k-5 mil"/>
    <n v="1891880"/>
    <m/>
    <n v="1891880"/>
    <x v="1"/>
    <x v="2"/>
    <n v="9"/>
    <n v="201549"/>
    <n v="0.95880341247859269"/>
    <s v="1x"/>
    <x v="1"/>
  </r>
  <r>
    <n v="11288"/>
    <x v="2"/>
    <n v="0.6"/>
    <s v="No"/>
    <s v="No"/>
    <m/>
    <x v="0"/>
    <x v="0"/>
    <x v="0"/>
    <d v="2010-01-01T00:00:00"/>
    <n v="15"/>
    <x v="4"/>
    <d v="2010-01-01T00:00:00"/>
    <n v="15"/>
    <s v="10-20 years"/>
    <d v="1995-01-01T00:00:00"/>
    <n v="30"/>
    <x v="0"/>
    <x v="4"/>
    <m/>
    <m/>
    <n v="1"/>
    <m/>
    <n v="1"/>
    <m/>
    <n v="1"/>
    <m/>
    <m/>
    <m/>
    <m/>
    <m/>
    <m/>
    <m/>
    <m/>
    <m/>
    <m/>
    <m/>
    <m/>
    <m/>
    <m/>
    <m/>
    <m/>
    <m/>
    <m/>
    <m/>
    <m/>
    <m/>
    <m/>
    <m/>
    <m/>
    <m/>
    <m/>
    <m/>
    <m/>
    <m/>
    <m/>
    <m/>
    <m/>
    <m/>
    <m/>
    <m/>
    <m/>
    <m/>
    <m/>
    <m/>
    <m/>
    <m/>
    <m/>
    <m/>
    <n v="3"/>
    <x v="0"/>
    <s v="Active"/>
    <s v="Medium"/>
    <s v="Business client advisor"/>
    <s v="No"/>
    <s v=""/>
    <s v=""/>
    <n v="635443"/>
    <m/>
    <n v="635443"/>
    <x v="0"/>
    <x v="0"/>
    <s v=""/>
    <s v=""/>
    <s v=""/>
    <s v=""/>
    <x v="0"/>
  </r>
  <r>
    <n v="11289"/>
    <x v="0"/>
    <n v="0.7"/>
    <s v="Yes"/>
    <s v="Yes"/>
    <n v="0.4"/>
    <x v="0"/>
    <x v="0"/>
    <x v="2"/>
    <d v="2009-01-01T00:00:00"/>
    <n v="16"/>
    <x v="4"/>
    <d v="2009-01-01T00:00:00"/>
    <n v="16"/>
    <s v="10-20 years"/>
    <d v="1990-01-01T00:00:00"/>
    <n v="35"/>
    <x v="1"/>
    <x v="2"/>
    <m/>
    <n v="1"/>
    <n v="1"/>
    <n v="1"/>
    <n v="1"/>
    <n v="1"/>
    <n v="1"/>
    <m/>
    <m/>
    <m/>
    <m/>
    <m/>
    <m/>
    <m/>
    <m/>
    <m/>
    <m/>
    <m/>
    <m/>
    <m/>
    <m/>
    <m/>
    <m/>
    <m/>
    <m/>
    <m/>
    <m/>
    <m/>
    <m/>
    <m/>
    <m/>
    <m/>
    <m/>
    <m/>
    <m/>
    <m/>
    <m/>
    <m/>
    <m/>
    <m/>
    <m/>
    <m/>
    <m/>
    <m/>
    <m/>
    <m/>
    <m/>
    <m/>
    <m/>
    <m/>
    <n v="6"/>
    <x v="0"/>
    <s v="Active"/>
    <s v="Very small"/>
    <s v="Very small unit"/>
    <s v="No"/>
    <s v=""/>
    <s v=""/>
    <n v="555019"/>
    <m/>
    <n v="555019"/>
    <x v="0"/>
    <x v="0"/>
    <s v=""/>
    <s v=""/>
    <s v=""/>
    <s v=""/>
    <x v="0"/>
  </r>
  <r>
    <n v="11290"/>
    <x v="12"/>
    <n v="0.8"/>
    <s v="No"/>
    <s v="Yes"/>
    <n v="0.75"/>
    <x v="0"/>
    <x v="2"/>
    <x v="3"/>
    <d v="2008-01-01T00:00:00"/>
    <n v="17"/>
    <x v="4"/>
    <d v="2008-01-01T00:00:00"/>
    <n v="17"/>
    <s v="10-20 years"/>
    <d v="1985-01-01T00:00:00"/>
    <n v="40"/>
    <x v="1"/>
    <x v="7"/>
    <n v="1"/>
    <m/>
    <n v="1"/>
    <m/>
    <n v="1"/>
    <m/>
    <n v="1"/>
    <m/>
    <m/>
    <m/>
    <m/>
    <m/>
    <m/>
    <m/>
    <m/>
    <m/>
    <m/>
    <m/>
    <m/>
    <m/>
    <m/>
    <m/>
    <m/>
    <m/>
    <m/>
    <m/>
    <m/>
    <m/>
    <m/>
    <m/>
    <m/>
    <m/>
    <m/>
    <m/>
    <m/>
    <m/>
    <m/>
    <m/>
    <m/>
    <m/>
    <m/>
    <m/>
    <m/>
    <m/>
    <m/>
    <m/>
    <m/>
    <m/>
    <m/>
    <m/>
    <n v="4"/>
    <x v="1"/>
    <s v="Active"/>
    <s v="Small"/>
    <s v="Business client advisor"/>
    <s v="No"/>
    <n v="3555638"/>
    <s v="750k-5 mil"/>
    <n v="221422"/>
    <m/>
    <n v="221422"/>
    <x v="2"/>
    <x v="1"/>
    <n v="2"/>
    <n v="1777819"/>
    <n v="16.058196565833565"/>
    <s v="10-20x"/>
    <x v="1"/>
  </r>
  <r>
    <n v="11291"/>
    <x v="0"/>
    <n v="0.75"/>
    <s v="Yes"/>
    <s v="No"/>
    <m/>
    <x v="0"/>
    <x v="0"/>
    <x v="2"/>
    <d v="2007-01-01T00:00:00"/>
    <n v="18"/>
    <x v="4"/>
    <d v="2007-01-01T00:00:00"/>
    <n v="18"/>
    <s v="10-20 years"/>
    <d v="1980-01-01T00:00:00"/>
    <n v="45"/>
    <x v="2"/>
    <x v="0"/>
    <m/>
    <n v="1"/>
    <n v="1"/>
    <n v="1"/>
    <n v="1"/>
    <m/>
    <m/>
    <m/>
    <m/>
    <m/>
    <m/>
    <m/>
    <m/>
    <m/>
    <m/>
    <m/>
    <m/>
    <m/>
    <m/>
    <m/>
    <m/>
    <m/>
    <m/>
    <m/>
    <m/>
    <m/>
    <m/>
    <m/>
    <m/>
    <m/>
    <m/>
    <m/>
    <m/>
    <m/>
    <m/>
    <m/>
    <m/>
    <m/>
    <m/>
    <m/>
    <m/>
    <m/>
    <m/>
    <m/>
    <m/>
    <m/>
    <m/>
    <m/>
    <m/>
    <m/>
    <n v="4"/>
    <x v="0"/>
    <s v="Active"/>
    <s v="Very small"/>
    <s v="Very small unit"/>
    <s v="No"/>
    <s v=""/>
    <s v=""/>
    <n v="1826664"/>
    <m/>
    <n v="1826664"/>
    <x v="0"/>
    <x v="0"/>
    <s v=""/>
    <s v=""/>
    <s v=""/>
    <s v=""/>
    <x v="0"/>
  </r>
  <r>
    <n v="11292"/>
    <x v="0"/>
    <n v="1"/>
    <s v="No"/>
    <s v="No"/>
    <m/>
    <x v="0"/>
    <x v="1"/>
    <x v="3"/>
    <d v="2006-01-01T00:00:00"/>
    <n v="19"/>
    <x v="4"/>
    <d v="2006-01-01T00:00:00"/>
    <n v="19"/>
    <s v="10-20 years"/>
    <d v="1975-01-01T00:00:00"/>
    <n v="50"/>
    <x v="2"/>
    <x v="1"/>
    <n v="1"/>
    <m/>
    <n v="1"/>
    <m/>
    <n v="1"/>
    <m/>
    <n v="1"/>
    <m/>
    <m/>
    <m/>
    <m/>
    <m/>
    <m/>
    <m/>
    <m/>
    <m/>
    <m/>
    <m/>
    <m/>
    <m/>
    <m/>
    <m/>
    <m/>
    <m/>
    <m/>
    <m/>
    <m/>
    <m/>
    <m/>
    <m/>
    <m/>
    <m/>
    <m/>
    <m/>
    <m/>
    <m/>
    <m/>
    <m/>
    <m/>
    <m/>
    <m/>
    <m/>
    <m/>
    <m/>
    <m/>
    <m/>
    <m/>
    <m/>
    <m/>
    <m/>
    <n v="4"/>
    <x v="1"/>
    <s v="Active"/>
    <s v="Small"/>
    <s v="Business client advisor"/>
    <s v="No"/>
    <n v="374616"/>
    <s v="250k-750k"/>
    <n v="191065"/>
    <m/>
    <n v="191065"/>
    <x v="1"/>
    <x v="1"/>
    <n v="10"/>
    <n v="37461.599999999999"/>
    <n v="1.9606730693742966"/>
    <s v="1-5x"/>
    <x v="1"/>
  </r>
  <r>
    <n v="11293"/>
    <x v="0"/>
    <n v="0"/>
    <s v="Yes"/>
    <s v="Yes"/>
    <n v="0.15"/>
    <x v="1"/>
    <x v="1"/>
    <x v="0"/>
    <d v="2005-01-01T00:00:00"/>
    <n v="20"/>
    <x v="5"/>
    <d v="2005-01-01T00:00:00"/>
    <n v="20"/>
    <s v="&gt;20 years"/>
    <d v="1970-01-01T00:00:00"/>
    <n v="55"/>
    <x v="3"/>
    <x v="1"/>
    <m/>
    <n v="1"/>
    <m/>
    <n v="1"/>
    <m/>
    <n v="1"/>
    <m/>
    <m/>
    <m/>
    <m/>
    <m/>
    <m/>
    <m/>
    <m/>
    <m/>
    <m/>
    <m/>
    <m/>
    <m/>
    <m/>
    <m/>
    <m/>
    <m/>
    <m/>
    <m/>
    <m/>
    <m/>
    <m/>
    <m/>
    <m/>
    <m/>
    <m/>
    <m/>
    <m/>
    <m/>
    <m/>
    <m/>
    <m/>
    <m/>
    <m/>
    <m/>
    <m/>
    <m/>
    <m/>
    <m/>
    <m/>
    <m/>
    <m/>
    <m/>
    <m/>
    <n v="3"/>
    <x v="0"/>
    <s v="Active"/>
    <s v="Small"/>
    <s v="Business client advisor"/>
    <s v="No"/>
    <s v=""/>
    <s v=""/>
    <n v="1512312"/>
    <m/>
    <n v="1512312"/>
    <x v="0"/>
    <x v="0"/>
    <s v=""/>
    <s v=""/>
    <s v=""/>
    <s v=""/>
    <x v="0"/>
  </r>
  <r>
    <n v="11294"/>
    <x v="0"/>
    <n v="0.4"/>
    <s v="No"/>
    <s v="Yes"/>
    <n v="0.5"/>
    <x v="1"/>
    <x v="1"/>
    <x v="3"/>
    <d v="2004-01-01T00:00:00"/>
    <n v="21"/>
    <x v="5"/>
    <d v="2004-01-01T00:00:00"/>
    <n v="21"/>
    <s v="&gt;20 years"/>
    <d v="1965-01-01T00:00:00"/>
    <n v="60"/>
    <x v="3"/>
    <x v="0"/>
    <n v="1"/>
    <m/>
    <n v="1"/>
    <m/>
    <n v="1"/>
    <m/>
    <n v="1"/>
    <m/>
    <m/>
    <m/>
    <m/>
    <m/>
    <m/>
    <m/>
    <m/>
    <m/>
    <m/>
    <m/>
    <m/>
    <m/>
    <m/>
    <m/>
    <m/>
    <m/>
    <m/>
    <m/>
    <m/>
    <m/>
    <m/>
    <m/>
    <m/>
    <m/>
    <m/>
    <m/>
    <m/>
    <m/>
    <m/>
    <m/>
    <m/>
    <m/>
    <m/>
    <m/>
    <m/>
    <m/>
    <m/>
    <m/>
    <m/>
    <m/>
    <m/>
    <m/>
    <n v="4"/>
    <x v="1"/>
    <s v="Active"/>
    <s v="Small"/>
    <s v="Business client advisor"/>
    <s v="No"/>
    <n v="994278"/>
    <s v="750k-5 mil"/>
    <n v="1062312"/>
    <m/>
    <n v="1062312"/>
    <x v="2"/>
    <x v="1"/>
    <n v="9"/>
    <n v="110475.33333333333"/>
    <n v="0.9359566680975081"/>
    <s v="1x"/>
    <x v="1"/>
  </r>
  <r>
    <n v="11295"/>
    <x v="0"/>
    <n v="0.15"/>
    <s v="Yes"/>
    <s v="No"/>
    <m/>
    <x v="1"/>
    <x v="1"/>
    <x v="3"/>
    <d v="2003-01-01T00:00:00"/>
    <n v="22"/>
    <x v="5"/>
    <d v="2003-01-01T00:00:00"/>
    <n v="22"/>
    <s v="&gt;20 years"/>
    <d v="2000-01-01T00:00:00"/>
    <n v="25"/>
    <x v="0"/>
    <x v="0"/>
    <n v="1"/>
    <n v="1"/>
    <n v="1"/>
    <n v="1"/>
    <n v="1"/>
    <n v="1"/>
    <n v="1"/>
    <m/>
    <m/>
    <m/>
    <m/>
    <m/>
    <m/>
    <m/>
    <m/>
    <m/>
    <m/>
    <m/>
    <m/>
    <m/>
    <m/>
    <m/>
    <m/>
    <m/>
    <m/>
    <m/>
    <m/>
    <m/>
    <m/>
    <m/>
    <m/>
    <m/>
    <m/>
    <m/>
    <m/>
    <m/>
    <m/>
    <m/>
    <m/>
    <m/>
    <m/>
    <m/>
    <m/>
    <m/>
    <m/>
    <m/>
    <m/>
    <m/>
    <m/>
    <m/>
    <n v="7"/>
    <x v="1"/>
    <s v="Active"/>
    <s v="Small"/>
    <s v="Business client advisor"/>
    <s v="No"/>
    <n v="1374675"/>
    <s v="750k-5 mil"/>
    <n v="354017"/>
    <m/>
    <n v="354017"/>
    <x v="1"/>
    <x v="2"/>
    <n v="2"/>
    <n v="687337.5"/>
    <n v="3.883076236451922"/>
    <s v="1-5x"/>
    <x v="1"/>
  </r>
  <r>
    <n v="11296"/>
    <x v="0"/>
    <n v="0.2"/>
    <s v="No"/>
    <s v="No"/>
    <m/>
    <x v="1"/>
    <x v="2"/>
    <x v="3"/>
    <d v="2002-01-01T00:00:00"/>
    <n v="23"/>
    <x v="5"/>
    <d v="2002-01-01T00:00:00"/>
    <n v="23"/>
    <s v="&gt;20 years"/>
    <d v="1995-01-01T00:00:00"/>
    <n v="30"/>
    <x v="0"/>
    <x v="0"/>
    <n v="1"/>
    <m/>
    <n v="1"/>
    <m/>
    <n v="1"/>
    <m/>
    <n v="1"/>
    <m/>
    <m/>
    <m/>
    <m/>
    <m/>
    <m/>
    <m/>
    <m/>
    <m/>
    <m/>
    <m/>
    <m/>
    <m/>
    <m/>
    <m/>
    <m/>
    <m/>
    <m/>
    <m/>
    <m/>
    <m/>
    <m/>
    <m/>
    <m/>
    <m/>
    <m/>
    <m/>
    <m/>
    <m/>
    <m/>
    <m/>
    <m/>
    <m/>
    <m/>
    <m/>
    <m/>
    <m/>
    <m/>
    <m/>
    <m/>
    <m/>
    <m/>
    <m/>
    <n v="4"/>
    <x v="1"/>
    <s v="Active"/>
    <s v="Small"/>
    <s v="Business client advisor"/>
    <s v="No"/>
    <n v="4158174"/>
    <s v="750k-5 mil"/>
    <n v="1851395"/>
    <m/>
    <n v="1851395"/>
    <x v="1"/>
    <x v="1"/>
    <n v="9"/>
    <n v="462019.33333333331"/>
    <n v="2.245968040315546"/>
    <s v="1-5x"/>
    <x v="1"/>
  </r>
  <r>
    <n v="11297"/>
    <x v="0"/>
    <n v="0.3"/>
    <s v="Yes"/>
    <s v="Yes"/>
    <n v="0.15"/>
    <x v="1"/>
    <x v="1"/>
    <x v="0"/>
    <d v="2001-01-01T00:00:00"/>
    <n v="24"/>
    <x v="5"/>
    <d v="2001-01-01T00:00:00"/>
    <n v="24"/>
    <s v="&gt;20 years"/>
    <d v="1990-01-01T00:00:00"/>
    <n v="35"/>
    <x v="1"/>
    <x v="4"/>
    <m/>
    <n v="1"/>
    <n v="1"/>
    <n v="1"/>
    <n v="1"/>
    <m/>
    <m/>
    <m/>
    <m/>
    <m/>
    <m/>
    <m/>
    <m/>
    <m/>
    <m/>
    <m/>
    <m/>
    <m/>
    <m/>
    <m/>
    <m/>
    <m/>
    <m/>
    <m/>
    <m/>
    <m/>
    <m/>
    <m/>
    <m/>
    <m/>
    <m/>
    <m/>
    <m/>
    <m/>
    <m/>
    <m/>
    <m/>
    <m/>
    <m/>
    <m/>
    <m/>
    <m/>
    <m/>
    <m/>
    <m/>
    <m/>
    <m/>
    <m/>
    <m/>
    <m/>
    <n v="4"/>
    <x v="0"/>
    <s v="Active"/>
    <s v="Medium"/>
    <s v="Business client advisor"/>
    <s v="No"/>
    <s v=""/>
    <s v=""/>
    <n v="141255"/>
    <m/>
    <n v="141255"/>
    <x v="0"/>
    <x v="0"/>
    <s v=""/>
    <s v=""/>
    <s v=""/>
    <s v=""/>
    <x v="0"/>
  </r>
  <r>
    <n v="11298"/>
    <x v="0"/>
    <n v="0.4"/>
    <s v="No"/>
    <s v="Yes"/>
    <n v="0.3"/>
    <x v="1"/>
    <x v="0"/>
    <x v="0"/>
    <d v="2000-01-01T00:00:00"/>
    <n v="25"/>
    <x v="5"/>
    <d v="2000-01-01T00:00:00"/>
    <n v="25"/>
    <s v="&gt;20 years"/>
    <d v="1985-01-01T00:00:00"/>
    <n v="40"/>
    <x v="1"/>
    <x v="4"/>
    <n v="1"/>
    <m/>
    <n v="1"/>
    <m/>
    <n v="1"/>
    <m/>
    <n v="1"/>
    <m/>
    <m/>
    <m/>
    <m/>
    <m/>
    <m/>
    <m/>
    <m/>
    <m/>
    <m/>
    <m/>
    <m/>
    <m/>
    <m/>
    <m/>
    <m/>
    <m/>
    <m/>
    <m/>
    <m/>
    <m/>
    <m/>
    <m/>
    <m/>
    <m/>
    <m/>
    <m/>
    <m/>
    <m/>
    <m/>
    <m/>
    <m/>
    <m/>
    <m/>
    <m/>
    <m/>
    <m/>
    <m/>
    <m/>
    <m/>
    <m/>
    <m/>
    <m/>
    <n v="4"/>
    <x v="1"/>
    <s v="Active"/>
    <s v="Small"/>
    <s v="Business client advisor"/>
    <s v="No"/>
    <n v="963477"/>
    <s v="750k-5 mil"/>
    <n v="988078"/>
    <m/>
    <n v="988078"/>
    <x v="2"/>
    <x v="1"/>
    <n v="7"/>
    <n v="137639.57142857142"/>
    <n v="0.97510216804746186"/>
    <s v="1x"/>
    <x v="1"/>
  </r>
  <r>
    <n v="11299"/>
    <x v="6"/>
    <n v="0.5"/>
    <s v="Yes"/>
    <s v="No"/>
    <m/>
    <x v="0"/>
    <x v="0"/>
    <x v="2"/>
    <d v="1999-01-01T00:00:00"/>
    <n v="26"/>
    <x v="5"/>
    <d v="1999-01-01T00:00:00"/>
    <n v="26"/>
    <s v="&gt;20 years"/>
    <d v="1980-01-01T00:00:00"/>
    <n v="45"/>
    <x v="2"/>
    <x v="8"/>
    <m/>
    <n v="1"/>
    <m/>
    <n v="1"/>
    <m/>
    <n v="1"/>
    <m/>
    <m/>
    <m/>
    <m/>
    <m/>
    <m/>
    <m/>
    <m/>
    <m/>
    <m/>
    <m/>
    <m/>
    <m/>
    <m/>
    <m/>
    <m/>
    <m/>
    <m/>
    <m/>
    <m/>
    <m/>
    <m/>
    <m/>
    <m/>
    <m/>
    <m/>
    <m/>
    <m/>
    <m/>
    <m/>
    <m/>
    <m/>
    <m/>
    <m/>
    <m/>
    <m/>
    <m/>
    <m/>
    <m/>
    <m/>
    <m/>
    <m/>
    <m/>
    <m/>
    <n v="3"/>
    <x v="0"/>
    <s v="Active"/>
    <s v="Very small"/>
    <s v="Online branch"/>
    <s v="No"/>
    <s v=""/>
    <s v=""/>
    <n v="1665097"/>
    <m/>
    <n v="1665097"/>
    <x v="0"/>
    <x v="0"/>
    <s v=""/>
    <s v=""/>
    <s v=""/>
    <s v=""/>
    <x v="0"/>
  </r>
  <r>
    <n v="11300"/>
    <x v="0"/>
    <n v="0.6"/>
    <s v="No"/>
    <s v="No"/>
    <m/>
    <x v="0"/>
    <x v="0"/>
    <x v="0"/>
    <d v="2025-01-01T00:00:00"/>
    <n v="0"/>
    <x v="0"/>
    <d v="2025-01-01T00:00:00"/>
    <n v="0"/>
    <s v="&lt;12 months"/>
    <d v="1975-01-01T00:00:00"/>
    <n v="50"/>
    <x v="2"/>
    <x v="4"/>
    <m/>
    <m/>
    <n v="1"/>
    <m/>
    <n v="1"/>
    <m/>
    <n v="1"/>
    <m/>
    <m/>
    <m/>
    <m/>
    <m/>
    <m/>
    <m/>
    <m/>
    <m/>
    <m/>
    <m/>
    <m/>
    <m/>
    <m/>
    <m/>
    <m/>
    <m/>
    <m/>
    <m/>
    <m/>
    <m/>
    <m/>
    <m/>
    <m/>
    <m/>
    <m/>
    <m/>
    <m/>
    <m/>
    <m/>
    <m/>
    <m/>
    <m/>
    <m/>
    <m/>
    <m/>
    <m/>
    <m/>
    <m/>
    <m/>
    <m/>
    <m/>
    <m/>
    <n v="3"/>
    <x v="0"/>
    <s v="Active"/>
    <s v="Small"/>
    <s v="Online branch"/>
    <s v="No"/>
    <s v=""/>
    <s v=""/>
    <n v="1313905"/>
    <m/>
    <n v="1313905"/>
    <x v="0"/>
    <x v="0"/>
    <s v=""/>
    <s v=""/>
    <s v=""/>
    <s v=""/>
    <x v="0"/>
  </r>
  <r>
    <n v="11301"/>
    <x v="0"/>
    <n v="0.7"/>
    <s v="Yes"/>
    <s v="Yes"/>
    <n v="0.4"/>
    <x v="0"/>
    <x v="0"/>
    <x v="3"/>
    <d v="2025-01-01T00:00:00"/>
    <n v="0"/>
    <x v="0"/>
    <d v="2025-01-01T00:00:00"/>
    <n v="0"/>
    <s v="&lt;12 months"/>
    <d v="1970-01-01T00:00:00"/>
    <n v="55"/>
    <x v="3"/>
    <x v="7"/>
    <m/>
    <n v="1"/>
    <n v="1"/>
    <n v="1"/>
    <n v="1"/>
    <n v="1"/>
    <n v="1"/>
    <m/>
    <m/>
    <m/>
    <m/>
    <m/>
    <m/>
    <m/>
    <m/>
    <m/>
    <m/>
    <m/>
    <m/>
    <m/>
    <m/>
    <m/>
    <m/>
    <m/>
    <m/>
    <m/>
    <m/>
    <m/>
    <m/>
    <m/>
    <m/>
    <m/>
    <m/>
    <m/>
    <m/>
    <m/>
    <m/>
    <m/>
    <m/>
    <m/>
    <m/>
    <m/>
    <m/>
    <m/>
    <m/>
    <m/>
    <m/>
    <m/>
    <m/>
    <m/>
    <n v="6"/>
    <x v="0"/>
    <s v="Active"/>
    <s v="Very small"/>
    <s v="Very small unit"/>
    <s v="No"/>
    <s v=""/>
    <s v=""/>
    <n v="1306237"/>
    <m/>
    <n v="1306237"/>
    <x v="0"/>
    <x v="0"/>
    <s v=""/>
    <s v=""/>
    <s v=""/>
    <s v=""/>
    <x v="0"/>
  </r>
  <r>
    <n v="11302"/>
    <x v="4"/>
    <n v="0.8"/>
    <s v="No"/>
    <s v="Yes"/>
    <n v="0.75"/>
    <x v="0"/>
    <x v="0"/>
    <x v="2"/>
    <d v="2024-06-30T00:00:00"/>
    <n v="1"/>
    <x v="1"/>
    <d v="2024-06-30T00:00:00"/>
    <n v="1"/>
    <s v="1-3 years"/>
    <d v="1965-01-01T00:00:00"/>
    <n v="60"/>
    <x v="3"/>
    <x v="7"/>
    <n v="1"/>
    <m/>
    <n v="1"/>
    <m/>
    <n v="1"/>
    <m/>
    <n v="1"/>
    <m/>
    <m/>
    <m/>
    <m/>
    <m/>
    <m/>
    <m/>
    <m/>
    <m/>
    <m/>
    <m/>
    <m/>
    <m/>
    <m/>
    <m/>
    <m/>
    <m/>
    <m/>
    <m/>
    <m/>
    <m/>
    <m/>
    <m/>
    <m/>
    <m/>
    <m/>
    <m/>
    <m/>
    <m/>
    <m/>
    <m/>
    <m/>
    <m/>
    <m/>
    <m/>
    <m/>
    <m/>
    <m/>
    <m/>
    <m/>
    <m/>
    <m/>
    <m/>
    <n v="4"/>
    <x v="1"/>
    <s v="Active"/>
    <s v="Very small"/>
    <s v="Very small unit"/>
    <s v="No"/>
    <n v="4226817"/>
    <s v="750k-5 mil"/>
    <n v="1514235"/>
    <m/>
    <n v="1514235"/>
    <x v="2"/>
    <x v="1"/>
    <n v="1"/>
    <n v="4226817"/>
    <n v="2.7913877304381418"/>
    <s v="1-5x"/>
    <x v="1"/>
  </r>
  <r>
    <n v="11303"/>
    <x v="0"/>
    <n v="0.75"/>
    <s v="Yes"/>
    <s v="No"/>
    <m/>
    <x v="0"/>
    <x v="0"/>
    <x v="0"/>
    <d v="2024-01-01T00:00:00"/>
    <n v="1"/>
    <x v="1"/>
    <d v="2024-01-01T00:00:00"/>
    <n v="1"/>
    <s v="1-3 years"/>
    <d v="2000-01-01T00:00:00"/>
    <n v="25"/>
    <x v="0"/>
    <x v="1"/>
    <m/>
    <n v="1"/>
    <n v="1"/>
    <n v="1"/>
    <n v="1"/>
    <m/>
    <m/>
    <m/>
    <m/>
    <m/>
    <m/>
    <m/>
    <m/>
    <m/>
    <m/>
    <m/>
    <m/>
    <m/>
    <m/>
    <m/>
    <m/>
    <m/>
    <m/>
    <m/>
    <m/>
    <m/>
    <m/>
    <m/>
    <m/>
    <m/>
    <m/>
    <m/>
    <m/>
    <m/>
    <m/>
    <m/>
    <m/>
    <m/>
    <m/>
    <m/>
    <m/>
    <m/>
    <m/>
    <m/>
    <m/>
    <m/>
    <m/>
    <m/>
    <m/>
    <m/>
    <n v="4"/>
    <x v="0"/>
    <s v="Active"/>
    <s v="Small"/>
    <s v="Business client advisor"/>
    <s v="No"/>
    <s v=""/>
    <s v=""/>
    <n v="627129"/>
    <m/>
    <n v="627129"/>
    <x v="0"/>
    <x v="0"/>
    <s v=""/>
    <s v=""/>
    <s v=""/>
    <s v=""/>
    <x v="0"/>
  </r>
  <r>
    <n v="11304"/>
    <x v="0"/>
    <n v="1"/>
    <s v="No"/>
    <s v="No"/>
    <m/>
    <x v="0"/>
    <x v="0"/>
    <x v="0"/>
    <d v="2023-06-30T00:00:00"/>
    <n v="2"/>
    <x v="1"/>
    <d v="2023-06-30T00:00:00"/>
    <n v="2"/>
    <s v="1-3 years"/>
    <d v="1995-01-01T00:00:00"/>
    <n v="30"/>
    <x v="0"/>
    <x v="0"/>
    <m/>
    <m/>
    <n v="1"/>
    <m/>
    <n v="1"/>
    <m/>
    <n v="1"/>
    <m/>
    <m/>
    <m/>
    <m/>
    <m/>
    <m/>
    <m/>
    <m/>
    <m/>
    <m/>
    <m/>
    <m/>
    <m/>
    <m/>
    <m/>
    <m/>
    <m/>
    <m/>
    <m/>
    <m/>
    <m/>
    <m/>
    <m/>
    <m/>
    <m/>
    <m/>
    <m/>
    <m/>
    <m/>
    <m/>
    <m/>
    <m/>
    <m/>
    <m/>
    <m/>
    <m/>
    <m/>
    <m/>
    <m/>
    <m/>
    <m/>
    <m/>
    <m/>
    <n v="3"/>
    <x v="0"/>
    <s v="Active"/>
    <s v="Small"/>
    <s v="Business client advisor"/>
    <s v="No"/>
    <s v=""/>
    <s v=""/>
    <n v="351522"/>
    <m/>
    <n v="351522"/>
    <x v="0"/>
    <x v="0"/>
    <s v=""/>
    <s v=""/>
    <s v=""/>
    <s v=""/>
    <x v="0"/>
  </r>
  <r>
    <n v="11305"/>
    <x v="0"/>
    <n v="0"/>
    <s v="Yes"/>
    <s v="Yes"/>
    <n v="0.15"/>
    <x v="1"/>
    <x v="0"/>
    <x v="0"/>
    <d v="2023-01-01T00:00:00"/>
    <n v="2"/>
    <x v="1"/>
    <d v="2023-01-01T00:00:00"/>
    <n v="2"/>
    <s v="1-3 years"/>
    <d v="1990-01-01T00:00:00"/>
    <n v="35"/>
    <x v="1"/>
    <x v="15"/>
    <m/>
    <n v="1"/>
    <m/>
    <n v="1"/>
    <m/>
    <n v="1"/>
    <m/>
    <m/>
    <m/>
    <m/>
    <m/>
    <m/>
    <m/>
    <m/>
    <m/>
    <m/>
    <m/>
    <m/>
    <m/>
    <m/>
    <m/>
    <m/>
    <m/>
    <m/>
    <m/>
    <m/>
    <m/>
    <m/>
    <m/>
    <m/>
    <m/>
    <m/>
    <m/>
    <m/>
    <m/>
    <m/>
    <m/>
    <m/>
    <m/>
    <m/>
    <m/>
    <m/>
    <m/>
    <m/>
    <m/>
    <m/>
    <m/>
    <m/>
    <m/>
    <m/>
    <n v="3"/>
    <x v="0"/>
    <s v="Active"/>
    <s v="Very small"/>
    <s v="Very small unit"/>
    <s v="No"/>
    <s v=""/>
    <s v=""/>
    <n v="1269384"/>
    <m/>
    <n v="1269384"/>
    <x v="0"/>
    <x v="0"/>
    <s v=""/>
    <s v=""/>
    <s v=""/>
    <s v=""/>
    <x v="0"/>
  </r>
  <r>
    <n v="11306"/>
    <x v="0"/>
    <n v="0.4"/>
    <s v="No"/>
    <s v="Yes"/>
    <n v="0.5"/>
    <x v="1"/>
    <x v="1"/>
    <x v="3"/>
    <d v="2022-06-30T00:00:00"/>
    <n v="3"/>
    <x v="2"/>
    <d v="2022-06-30T00:00:00"/>
    <n v="3"/>
    <s v="3-5 years"/>
    <d v="1985-01-01T00:00:00"/>
    <n v="40"/>
    <x v="1"/>
    <x v="7"/>
    <n v="1"/>
    <m/>
    <n v="1"/>
    <m/>
    <n v="1"/>
    <m/>
    <n v="1"/>
    <m/>
    <m/>
    <m/>
    <m/>
    <m/>
    <m/>
    <m/>
    <m/>
    <m/>
    <m/>
    <m/>
    <m/>
    <m/>
    <m/>
    <m/>
    <m/>
    <m/>
    <m/>
    <m/>
    <m/>
    <m/>
    <m/>
    <m/>
    <m/>
    <m/>
    <m/>
    <m/>
    <m/>
    <m/>
    <m/>
    <m/>
    <m/>
    <m/>
    <m/>
    <m/>
    <m/>
    <m/>
    <m/>
    <m/>
    <m/>
    <m/>
    <m/>
    <m/>
    <n v="4"/>
    <x v="1"/>
    <s v="Active"/>
    <s v="Small"/>
    <s v="Business client advisor"/>
    <s v="No"/>
    <n v="3837292"/>
    <s v="750k-5 mil"/>
    <n v="84048"/>
    <m/>
    <n v="84048"/>
    <x v="2"/>
    <x v="1"/>
    <n v="8"/>
    <n v="479661.5"/>
    <n v="45.65595849990482"/>
    <s v="20-50x"/>
    <x v="1"/>
  </r>
  <r>
    <n v="11307"/>
    <x v="13"/>
    <n v="0.15"/>
    <s v="Yes"/>
    <s v="No"/>
    <m/>
    <x v="1"/>
    <x v="4"/>
    <x v="1"/>
    <d v="2022-01-01T00:00:00"/>
    <n v="3"/>
    <x v="2"/>
    <d v="2022-01-01T00:00:00"/>
    <n v="3"/>
    <s v="3-5 years"/>
    <d v="1980-01-01T00:00:00"/>
    <n v="45"/>
    <x v="2"/>
    <x v="4"/>
    <n v="1"/>
    <n v="1"/>
    <n v="1"/>
    <n v="1"/>
    <n v="1"/>
    <n v="1"/>
    <n v="1"/>
    <m/>
    <m/>
    <m/>
    <m/>
    <m/>
    <m/>
    <m/>
    <m/>
    <m/>
    <m/>
    <m/>
    <m/>
    <m/>
    <m/>
    <m/>
    <m/>
    <m/>
    <m/>
    <m/>
    <m/>
    <m/>
    <m/>
    <m/>
    <m/>
    <m/>
    <m/>
    <m/>
    <m/>
    <m/>
    <m/>
    <m/>
    <m/>
    <m/>
    <m/>
    <m/>
    <m/>
    <m/>
    <m/>
    <m/>
    <m/>
    <m/>
    <m/>
    <m/>
    <n v="7"/>
    <x v="1"/>
    <s v="Active"/>
    <s v="Medium"/>
    <s v="PQMU"/>
    <s v="No"/>
    <n v="4251934"/>
    <s v="750k-5 mil"/>
    <n v="242950"/>
    <m/>
    <n v="242950"/>
    <x v="1"/>
    <x v="2"/>
    <n v="6"/>
    <n v="708655.66666666663"/>
    <n v="17.501271866639225"/>
    <s v="10-20x"/>
    <x v="3"/>
  </r>
  <r>
    <n v="11308"/>
    <x v="0"/>
    <n v="0.2"/>
    <s v="No"/>
    <s v="No"/>
    <m/>
    <x v="1"/>
    <x v="0"/>
    <x v="0"/>
    <d v="2021-06-30T00:00:00"/>
    <n v="4"/>
    <x v="2"/>
    <d v="2021-06-30T00:00:00"/>
    <n v="4"/>
    <s v="3-5 years"/>
    <d v="1975-01-01T00:00:00"/>
    <n v="50"/>
    <x v="2"/>
    <x v="16"/>
    <m/>
    <m/>
    <n v="1"/>
    <m/>
    <n v="1"/>
    <m/>
    <n v="1"/>
    <m/>
    <m/>
    <m/>
    <m/>
    <m/>
    <m/>
    <m/>
    <m/>
    <m/>
    <m/>
    <m/>
    <m/>
    <m/>
    <m/>
    <m/>
    <m/>
    <m/>
    <m/>
    <m/>
    <m/>
    <m/>
    <m/>
    <m/>
    <m/>
    <m/>
    <m/>
    <m/>
    <m/>
    <m/>
    <m/>
    <m/>
    <m/>
    <m/>
    <m/>
    <m/>
    <m/>
    <m/>
    <m/>
    <m/>
    <m/>
    <m/>
    <m/>
    <m/>
    <n v="3"/>
    <x v="0"/>
    <s v="Active"/>
    <s v="Small"/>
    <s v="Online branch"/>
    <s v="No"/>
    <s v=""/>
    <s v=""/>
    <n v="1729347"/>
    <m/>
    <n v="1729347"/>
    <x v="0"/>
    <x v="0"/>
    <s v=""/>
    <s v=""/>
    <s v=""/>
    <s v=""/>
    <x v="0"/>
  </r>
  <r>
    <n v="11309"/>
    <x v="0"/>
    <n v="0.3"/>
    <s v="Yes"/>
    <s v="Yes"/>
    <n v="0.15"/>
    <x v="1"/>
    <x v="0"/>
    <x v="2"/>
    <d v="2021-01-01T00:00:00"/>
    <n v="4"/>
    <x v="2"/>
    <d v="2021-01-01T00:00:00"/>
    <n v="4"/>
    <s v="3-5 years"/>
    <d v="1970-01-01T00:00:00"/>
    <n v="55"/>
    <x v="3"/>
    <x v="3"/>
    <m/>
    <n v="1"/>
    <n v="1"/>
    <n v="1"/>
    <n v="1"/>
    <m/>
    <m/>
    <m/>
    <m/>
    <m/>
    <m/>
    <m/>
    <m/>
    <m/>
    <m/>
    <m/>
    <m/>
    <m/>
    <m/>
    <m/>
    <m/>
    <m/>
    <m/>
    <m/>
    <m/>
    <m/>
    <m/>
    <m/>
    <m/>
    <m/>
    <m/>
    <m/>
    <m/>
    <m/>
    <m/>
    <m/>
    <m/>
    <m/>
    <m/>
    <m/>
    <m/>
    <m/>
    <m/>
    <m/>
    <m/>
    <m/>
    <m/>
    <m/>
    <m/>
    <m/>
    <n v="4"/>
    <x v="0"/>
    <s v="Active"/>
    <s v="Very small"/>
    <s v="Very small unit"/>
    <s v="No"/>
    <s v=""/>
    <s v=""/>
    <n v="1398989"/>
    <m/>
    <n v="1398989"/>
    <x v="0"/>
    <x v="0"/>
    <s v=""/>
    <s v=""/>
    <s v=""/>
    <s v=""/>
    <x v="0"/>
  </r>
  <r>
    <n v="11310"/>
    <x v="0"/>
    <n v="0.4"/>
    <s v="No"/>
    <s v="Yes"/>
    <n v="0.3"/>
    <x v="1"/>
    <x v="0"/>
    <x v="2"/>
    <d v="2020-06-30T00:00:00"/>
    <n v="5"/>
    <x v="3"/>
    <d v="2020-06-30T00:00:00"/>
    <n v="5"/>
    <s v="5-10 years"/>
    <d v="1965-01-01T00:00:00"/>
    <n v="60"/>
    <x v="3"/>
    <x v="0"/>
    <m/>
    <m/>
    <n v="1"/>
    <m/>
    <n v="1"/>
    <m/>
    <n v="1"/>
    <m/>
    <m/>
    <m/>
    <m/>
    <m/>
    <m/>
    <m/>
    <m/>
    <m/>
    <m/>
    <m/>
    <m/>
    <m/>
    <m/>
    <m/>
    <m/>
    <m/>
    <m/>
    <m/>
    <m/>
    <m/>
    <m/>
    <m/>
    <m/>
    <m/>
    <m/>
    <m/>
    <m/>
    <m/>
    <m/>
    <m/>
    <m/>
    <m/>
    <m/>
    <m/>
    <m/>
    <m/>
    <m/>
    <m/>
    <m/>
    <m/>
    <m/>
    <m/>
    <n v="3"/>
    <x v="0"/>
    <s v="Active"/>
    <s v="Very small"/>
    <s v="Online branch"/>
    <s v="No"/>
    <s v=""/>
    <s v=""/>
    <n v="1608909"/>
    <m/>
    <n v="1608909"/>
    <x v="0"/>
    <x v="0"/>
    <s v=""/>
    <s v=""/>
    <s v=""/>
    <s v=""/>
    <x v="0"/>
  </r>
  <r>
    <n v="11311"/>
    <x v="4"/>
    <n v="0.5"/>
    <s v="Yes"/>
    <s v="No"/>
    <m/>
    <x v="0"/>
    <x v="0"/>
    <x v="2"/>
    <d v="2020-01-01T00:00:00"/>
    <n v="5"/>
    <x v="3"/>
    <d v="2020-01-01T00:00:00"/>
    <n v="5"/>
    <s v="5-10 years"/>
    <d v="2000-01-01T00:00:00"/>
    <n v="25"/>
    <x v="0"/>
    <x v="3"/>
    <m/>
    <n v="1"/>
    <m/>
    <n v="1"/>
    <m/>
    <n v="1"/>
    <m/>
    <m/>
    <m/>
    <m/>
    <m/>
    <m/>
    <m/>
    <m/>
    <m/>
    <m/>
    <m/>
    <m/>
    <m/>
    <m/>
    <m/>
    <m/>
    <m/>
    <m/>
    <m/>
    <m/>
    <m/>
    <m/>
    <m/>
    <m/>
    <m/>
    <m/>
    <m/>
    <m/>
    <m/>
    <m/>
    <m/>
    <m/>
    <m/>
    <m/>
    <m/>
    <m/>
    <m/>
    <m/>
    <m/>
    <m/>
    <m/>
    <m/>
    <m/>
    <m/>
    <n v="3"/>
    <x v="0"/>
    <s v="Active"/>
    <s v="Very small"/>
    <s v="Online branch"/>
    <s v="No"/>
    <s v=""/>
    <s v=""/>
    <n v="1282798"/>
    <m/>
    <n v="1282798"/>
    <x v="0"/>
    <x v="0"/>
    <s v=""/>
    <s v=""/>
    <s v=""/>
    <s v=""/>
    <x v="0"/>
  </r>
  <r>
    <n v="11312"/>
    <x v="4"/>
    <n v="0.6"/>
    <s v="No"/>
    <s v="No"/>
    <m/>
    <x v="0"/>
    <x v="2"/>
    <x v="2"/>
    <d v="2019-06-30T00:00:00"/>
    <n v="6"/>
    <x v="3"/>
    <d v="2019-06-30T00:00:00"/>
    <n v="6"/>
    <s v="5-10 years"/>
    <d v="1995-01-01T00:00:00"/>
    <n v="30"/>
    <x v="0"/>
    <x v="7"/>
    <n v="1"/>
    <m/>
    <n v="1"/>
    <m/>
    <n v="1"/>
    <m/>
    <n v="1"/>
    <m/>
    <m/>
    <m/>
    <m/>
    <m/>
    <m/>
    <m/>
    <m/>
    <m/>
    <m/>
    <m/>
    <m/>
    <m/>
    <m/>
    <m/>
    <m/>
    <m/>
    <m/>
    <m/>
    <m/>
    <m/>
    <m/>
    <m/>
    <m/>
    <m/>
    <m/>
    <m/>
    <m/>
    <m/>
    <m/>
    <m/>
    <m/>
    <m/>
    <m/>
    <m/>
    <m/>
    <m/>
    <m/>
    <m/>
    <m/>
    <m/>
    <m/>
    <m/>
    <n v="4"/>
    <x v="1"/>
    <s v="Active"/>
    <s v="Small"/>
    <s v="Business client advisor"/>
    <s v="No"/>
    <n v="2286942"/>
    <s v="750k-5 mil"/>
    <n v="1200243"/>
    <m/>
    <n v="1200243"/>
    <x v="1"/>
    <x v="1"/>
    <n v="7"/>
    <n v="326706"/>
    <n v="1.9053991566707742"/>
    <s v="1-5x"/>
    <x v="1"/>
  </r>
  <r>
    <n v="11313"/>
    <x v="0"/>
    <n v="0.7"/>
    <s v="Yes"/>
    <s v="Yes"/>
    <n v="0.4"/>
    <x v="0"/>
    <x v="1"/>
    <x v="3"/>
    <d v="2019-01-01T00:00:00"/>
    <n v="6"/>
    <x v="3"/>
    <d v="2019-01-01T00:00:00"/>
    <n v="6"/>
    <s v="5-10 years"/>
    <d v="1990-01-01T00:00:00"/>
    <n v="35"/>
    <x v="1"/>
    <x v="4"/>
    <n v="1"/>
    <n v="1"/>
    <n v="1"/>
    <n v="1"/>
    <n v="1"/>
    <n v="1"/>
    <n v="1"/>
    <m/>
    <m/>
    <m/>
    <m/>
    <m/>
    <m/>
    <m/>
    <m/>
    <m/>
    <m/>
    <m/>
    <m/>
    <m/>
    <m/>
    <m/>
    <m/>
    <m/>
    <m/>
    <m/>
    <m/>
    <m/>
    <m/>
    <m/>
    <m/>
    <m/>
    <m/>
    <m/>
    <m/>
    <m/>
    <m/>
    <m/>
    <m/>
    <m/>
    <m/>
    <m/>
    <m/>
    <m/>
    <m/>
    <m/>
    <m/>
    <m/>
    <m/>
    <m/>
    <n v="7"/>
    <x v="1"/>
    <s v="Active"/>
    <s v="Medium"/>
    <s v="Business client advisor"/>
    <s v="No"/>
    <n v="4875502"/>
    <s v="750k-5 mil"/>
    <n v="1577412"/>
    <m/>
    <n v="1577412"/>
    <x v="2"/>
    <x v="2"/>
    <n v="4"/>
    <n v="1218875.5"/>
    <n v="3.0908234500561678"/>
    <s v="1-5x"/>
    <x v="1"/>
  </r>
  <r>
    <n v="11314"/>
    <x v="0"/>
    <n v="0.8"/>
    <s v="No"/>
    <s v="Yes"/>
    <n v="0.75"/>
    <x v="0"/>
    <x v="0"/>
    <x v="0"/>
    <d v="2018-06-30T00:00:00"/>
    <n v="7"/>
    <x v="3"/>
    <d v="2018-06-30T00:00:00"/>
    <n v="7"/>
    <s v="5-10 years"/>
    <d v="1985-01-01T00:00:00"/>
    <n v="40"/>
    <x v="1"/>
    <x v="9"/>
    <m/>
    <m/>
    <n v="1"/>
    <m/>
    <n v="1"/>
    <m/>
    <n v="1"/>
    <m/>
    <m/>
    <m/>
    <m/>
    <m/>
    <m/>
    <m/>
    <m/>
    <m/>
    <m/>
    <m/>
    <m/>
    <m/>
    <m/>
    <m/>
    <m/>
    <m/>
    <m/>
    <m/>
    <m/>
    <m/>
    <m/>
    <m/>
    <m/>
    <m/>
    <m/>
    <m/>
    <m/>
    <m/>
    <m/>
    <m/>
    <m/>
    <m/>
    <m/>
    <m/>
    <m/>
    <m/>
    <m/>
    <m/>
    <m/>
    <m/>
    <m/>
    <m/>
    <n v="3"/>
    <x v="0"/>
    <s v="Active"/>
    <s v="Very small"/>
    <s v="Online branch"/>
    <s v="No"/>
    <s v=""/>
    <s v=""/>
    <n v="947778"/>
    <m/>
    <n v="947778"/>
    <x v="0"/>
    <x v="0"/>
    <s v=""/>
    <s v=""/>
    <s v=""/>
    <s v=""/>
    <x v="0"/>
  </r>
  <r>
    <n v="11315"/>
    <x v="3"/>
    <n v="0.75"/>
    <s v="Yes"/>
    <s v="No"/>
    <m/>
    <x v="0"/>
    <x v="0"/>
    <x v="2"/>
    <d v="2018-01-01T00:00:00"/>
    <n v="7"/>
    <x v="3"/>
    <d v="2018-01-01T00:00:00"/>
    <n v="7"/>
    <s v="5-10 years"/>
    <d v="1980-01-01T00:00:00"/>
    <n v="45"/>
    <x v="2"/>
    <x v="12"/>
    <m/>
    <n v="1"/>
    <n v="1"/>
    <n v="1"/>
    <n v="1"/>
    <m/>
    <m/>
    <m/>
    <m/>
    <m/>
    <m/>
    <m/>
    <m/>
    <m/>
    <m/>
    <m/>
    <m/>
    <m/>
    <m/>
    <m/>
    <m/>
    <m/>
    <m/>
    <m/>
    <m/>
    <m/>
    <m/>
    <m/>
    <m/>
    <m/>
    <m/>
    <m/>
    <m/>
    <m/>
    <m/>
    <m/>
    <m/>
    <m/>
    <m/>
    <m/>
    <m/>
    <m/>
    <m/>
    <m/>
    <m/>
    <m/>
    <m/>
    <m/>
    <m/>
    <m/>
    <n v="4"/>
    <x v="0"/>
    <s v="Active"/>
    <s v="Very small"/>
    <s v="Very small unit"/>
    <s v="No"/>
    <s v=""/>
    <s v=""/>
    <n v="1485600"/>
    <m/>
    <n v="1485600"/>
    <x v="0"/>
    <x v="0"/>
    <s v=""/>
    <s v=""/>
    <s v=""/>
    <s v=""/>
    <x v="0"/>
  </r>
  <r>
    <n v="11316"/>
    <x v="2"/>
    <n v="1"/>
    <s v="No"/>
    <s v="No"/>
    <m/>
    <x v="0"/>
    <x v="2"/>
    <x v="1"/>
    <d v="2017-06-30T00:00:00"/>
    <n v="8"/>
    <x v="3"/>
    <d v="2017-06-30T00:00:00"/>
    <n v="8"/>
    <s v="5-10 years"/>
    <d v="1975-01-01T00:00:00"/>
    <n v="50"/>
    <x v="2"/>
    <x v="0"/>
    <n v="1"/>
    <m/>
    <n v="1"/>
    <m/>
    <n v="1"/>
    <m/>
    <n v="1"/>
    <m/>
    <m/>
    <m/>
    <m/>
    <m/>
    <m/>
    <m/>
    <m/>
    <m/>
    <m/>
    <m/>
    <m/>
    <m/>
    <m/>
    <m/>
    <m/>
    <m/>
    <m/>
    <m/>
    <m/>
    <m/>
    <m/>
    <m/>
    <m/>
    <m/>
    <m/>
    <m/>
    <m/>
    <m/>
    <m/>
    <m/>
    <m/>
    <m/>
    <m/>
    <m/>
    <m/>
    <m/>
    <m/>
    <m/>
    <m/>
    <m/>
    <m/>
    <m/>
    <n v="4"/>
    <x v="1"/>
    <s v="Active"/>
    <s v="Small"/>
    <s v="Business client advisor"/>
    <s v="No"/>
    <n v="4600644"/>
    <s v="750k-5 mil"/>
    <n v="1666890"/>
    <m/>
    <n v="1666890"/>
    <x v="1"/>
    <x v="1"/>
    <n v="10"/>
    <n v="460064.4"/>
    <n v="2.7600165577812574"/>
    <s v="1-5x"/>
    <x v="1"/>
  </r>
  <r>
    <n v="11317"/>
    <x v="0"/>
    <n v="0"/>
    <s v="Yes"/>
    <s v="Yes"/>
    <n v="0.15"/>
    <x v="1"/>
    <x v="0"/>
    <x v="1"/>
    <d v="2017-01-01T00:00:00"/>
    <n v="8"/>
    <x v="3"/>
    <d v="2017-01-01T00:00:00"/>
    <n v="8"/>
    <s v="5-10 years"/>
    <d v="1970-01-01T00:00:00"/>
    <n v="55"/>
    <x v="3"/>
    <x v="0"/>
    <n v="1"/>
    <n v="1"/>
    <m/>
    <n v="1"/>
    <m/>
    <n v="1"/>
    <m/>
    <m/>
    <m/>
    <m/>
    <m/>
    <m/>
    <m/>
    <m/>
    <m/>
    <m/>
    <m/>
    <m/>
    <m/>
    <m/>
    <m/>
    <m/>
    <m/>
    <m/>
    <m/>
    <m/>
    <m/>
    <m/>
    <m/>
    <m/>
    <m/>
    <m/>
    <m/>
    <m/>
    <m/>
    <m/>
    <m/>
    <m/>
    <m/>
    <m/>
    <m/>
    <m/>
    <m/>
    <m/>
    <m/>
    <m/>
    <m/>
    <m/>
    <m/>
    <m/>
    <n v="4"/>
    <x v="1"/>
    <s v="Active"/>
    <s v="Very small"/>
    <s v="Very small unit"/>
    <s v="No"/>
    <n v="2181974"/>
    <s v="750k-5 mil"/>
    <n v="1305061"/>
    <m/>
    <n v="1305061"/>
    <x v="2"/>
    <x v="2"/>
    <n v="6"/>
    <n v="363662.33333333331"/>
    <n v="1.671932576331681"/>
    <s v="1-5x"/>
    <x v="0"/>
  </r>
  <r>
    <n v="11318"/>
    <x v="0"/>
    <n v="0.4"/>
    <s v="No"/>
    <s v="Yes"/>
    <n v="0.5"/>
    <x v="1"/>
    <x v="3"/>
    <x v="1"/>
    <d v="2016-06-30T00:00:00"/>
    <n v="9"/>
    <x v="3"/>
    <d v="2016-06-30T00:00:00"/>
    <n v="9"/>
    <s v="5-10 years"/>
    <d v="1965-01-01T00:00:00"/>
    <n v="60"/>
    <x v="3"/>
    <x v="1"/>
    <n v="1"/>
    <m/>
    <n v="1"/>
    <m/>
    <n v="1"/>
    <m/>
    <n v="1"/>
    <m/>
    <m/>
    <m/>
    <m/>
    <m/>
    <m/>
    <m/>
    <m/>
    <m/>
    <m/>
    <m/>
    <m/>
    <m/>
    <m/>
    <m/>
    <m/>
    <m/>
    <m/>
    <m/>
    <m/>
    <m/>
    <m/>
    <m/>
    <m/>
    <m/>
    <m/>
    <m/>
    <m/>
    <m/>
    <m/>
    <m/>
    <m/>
    <m/>
    <m/>
    <m/>
    <m/>
    <m/>
    <m/>
    <m/>
    <m/>
    <m/>
    <m/>
    <m/>
    <n v="4"/>
    <x v="1"/>
    <s v="Active"/>
    <s v="Medium"/>
    <s v="Business client advisor"/>
    <s v="No"/>
    <n v="1114096"/>
    <s v="750k-5 mil"/>
    <n v="1043544"/>
    <m/>
    <n v="1043544"/>
    <x v="2"/>
    <x v="1"/>
    <n v="4"/>
    <n v="278524"/>
    <n v="1.0676080740246698"/>
    <s v="1-5x"/>
    <x v="0"/>
  </r>
  <r>
    <n v="11319"/>
    <x v="9"/>
    <n v="0.15"/>
    <s v="Yes"/>
    <s v="No"/>
    <m/>
    <x v="1"/>
    <x v="0"/>
    <x v="2"/>
    <d v="2016-01-01T00:00:00"/>
    <n v="9"/>
    <x v="3"/>
    <d v="2016-01-01T00:00:00"/>
    <n v="9"/>
    <s v="5-10 years"/>
    <d v="2000-01-01T00:00:00"/>
    <n v="25"/>
    <x v="0"/>
    <x v="3"/>
    <m/>
    <n v="1"/>
    <n v="1"/>
    <n v="1"/>
    <n v="1"/>
    <n v="1"/>
    <n v="1"/>
    <m/>
    <m/>
    <m/>
    <m/>
    <m/>
    <m/>
    <m/>
    <m/>
    <m/>
    <m/>
    <m/>
    <m/>
    <m/>
    <m/>
    <m/>
    <m/>
    <m/>
    <m/>
    <m/>
    <m/>
    <m/>
    <m/>
    <m/>
    <m/>
    <m/>
    <m/>
    <m/>
    <m/>
    <m/>
    <m/>
    <m/>
    <m/>
    <m/>
    <m/>
    <m/>
    <m/>
    <m/>
    <m/>
    <m/>
    <m/>
    <m/>
    <m/>
    <m/>
    <n v="6"/>
    <x v="0"/>
    <s v="Active"/>
    <s v="Very small"/>
    <s v="Online branch"/>
    <s v="No"/>
    <s v=""/>
    <s v=""/>
    <n v="528224"/>
    <m/>
    <n v="528224"/>
    <x v="0"/>
    <x v="0"/>
    <s v=""/>
    <s v=""/>
    <s v=""/>
    <s v=""/>
    <x v="0"/>
  </r>
  <r>
    <n v="11320"/>
    <x v="7"/>
    <n v="0.2"/>
    <s v="No"/>
    <s v="No"/>
    <m/>
    <x v="1"/>
    <x v="0"/>
    <x v="3"/>
    <d v="2015-06-30T00:00:00"/>
    <n v="10"/>
    <x v="4"/>
    <d v="2015-06-30T00:00:00"/>
    <n v="10"/>
    <s v="10-20 years"/>
    <d v="1995-01-01T00:00:00"/>
    <n v="30"/>
    <x v="0"/>
    <x v="0"/>
    <m/>
    <m/>
    <n v="1"/>
    <m/>
    <n v="1"/>
    <m/>
    <n v="1"/>
    <m/>
    <m/>
    <m/>
    <m/>
    <m/>
    <m/>
    <m/>
    <m/>
    <m/>
    <m/>
    <m/>
    <m/>
    <m/>
    <m/>
    <m/>
    <m/>
    <m/>
    <m/>
    <m/>
    <m/>
    <m/>
    <m/>
    <m/>
    <m/>
    <m/>
    <m/>
    <m/>
    <m/>
    <m/>
    <m/>
    <m/>
    <m/>
    <m/>
    <m/>
    <m/>
    <m/>
    <m/>
    <m/>
    <m/>
    <m/>
    <m/>
    <m/>
    <m/>
    <n v="3"/>
    <x v="0"/>
    <s v="Active"/>
    <s v="Very small"/>
    <s v="Online branch"/>
    <s v="No"/>
    <s v=""/>
    <s v=""/>
    <n v="359563"/>
    <m/>
    <n v="359563"/>
    <x v="0"/>
    <x v="0"/>
    <s v=""/>
    <s v=""/>
    <s v=""/>
    <s v=""/>
    <x v="0"/>
  </r>
  <r>
    <n v="11321"/>
    <x v="0"/>
    <n v="0.3"/>
    <s v="Yes"/>
    <s v="Yes"/>
    <n v="0.15"/>
    <x v="1"/>
    <x v="0"/>
    <x v="0"/>
    <d v="2015-01-01T00:00:00"/>
    <n v="10"/>
    <x v="4"/>
    <d v="2015-01-01T00:00:00"/>
    <n v="10"/>
    <s v="10-20 years"/>
    <d v="1990-01-01T00:00:00"/>
    <n v="35"/>
    <x v="1"/>
    <x v="8"/>
    <m/>
    <n v="1"/>
    <n v="1"/>
    <n v="1"/>
    <n v="1"/>
    <m/>
    <m/>
    <m/>
    <m/>
    <m/>
    <m/>
    <m/>
    <m/>
    <m/>
    <m/>
    <m/>
    <m/>
    <m/>
    <m/>
    <m/>
    <m/>
    <m/>
    <m/>
    <m/>
    <m/>
    <m/>
    <m/>
    <m/>
    <m/>
    <m/>
    <m/>
    <m/>
    <m/>
    <m/>
    <m/>
    <m/>
    <m/>
    <m/>
    <m/>
    <m/>
    <m/>
    <m/>
    <m/>
    <m/>
    <m/>
    <m/>
    <m/>
    <m/>
    <m/>
    <m/>
    <n v="4"/>
    <x v="0"/>
    <s v="Active"/>
    <s v="Medium"/>
    <s v="Business client advisor"/>
    <s v="No"/>
    <s v=""/>
    <s v=""/>
    <n v="1411144"/>
    <m/>
    <n v="1411144"/>
    <x v="0"/>
    <x v="0"/>
    <s v=""/>
    <s v=""/>
    <s v=""/>
    <s v=""/>
    <x v="0"/>
  </r>
  <r>
    <n v="11322"/>
    <x v="0"/>
    <n v="0.4"/>
    <s v="No"/>
    <s v="Yes"/>
    <n v="0.3"/>
    <x v="1"/>
    <x v="0"/>
    <x v="0"/>
    <d v="2014-01-01T00:00:00"/>
    <n v="11"/>
    <x v="4"/>
    <d v="2014-01-01T00:00:00"/>
    <n v="11"/>
    <s v="10-20 years"/>
    <d v="1985-01-01T00:00:00"/>
    <n v="40"/>
    <x v="1"/>
    <x v="0"/>
    <n v="1"/>
    <m/>
    <n v="1"/>
    <m/>
    <n v="1"/>
    <m/>
    <n v="1"/>
    <m/>
    <m/>
    <m/>
    <m/>
    <m/>
    <m/>
    <m/>
    <m/>
    <m/>
    <m/>
    <m/>
    <m/>
    <m/>
    <m/>
    <m/>
    <m/>
    <m/>
    <m/>
    <m/>
    <m/>
    <m/>
    <m/>
    <m/>
    <m/>
    <m/>
    <m/>
    <m/>
    <m/>
    <m/>
    <m/>
    <m/>
    <m/>
    <m/>
    <m/>
    <m/>
    <m/>
    <m/>
    <m/>
    <m/>
    <m/>
    <m/>
    <m/>
    <m/>
    <n v="4"/>
    <x v="1"/>
    <s v="Active"/>
    <s v="Very small"/>
    <s v="Very small unit"/>
    <s v="Yes"/>
    <n v="1139733"/>
    <s v="750k-5 mil"/>
    <n v="34696"/>
    <m/>
    <n v="34696"/>
    <x v="2"/>
    <x v="1"/>
    <n v="8"/>
    <n v="142466.625"/>
    <n v="32.849118053954349"/>
    <s v="20-50x"/>
    <x v="1"/>
  </r>
  <r>
    <n v="11323"/>
    <x v="0"/>
    <n v="0.5"/>
    <s v="Yes"/>
    <s v="No"/>
    <m/>
    <x v="0"/>
    <x v="2"/>
    <x v="3"/>
    <d v="2013-01-01T00:00:00"/>
    <n v="12"/>
    <x v="4"/>
    <d v="2013-01-01T00:00:00"/>
    <n v="12"/>
    <s v="10-20 years"/>
    <d v="1980-01-01T00:00:00"/>
    <n v="45"/>
    <x v="2"/>
    <x v="0"/>
    <n v="1"/>
    <n v="1"/>
    <m/>
    <n v="1"/>
    <m/>
    <n v="1"/>
    <m/>
    <m/>
    <m/>
    <m/>
    <m/>
    <m/>
    <m/>
    <m/>
    <m/>
    <m/>
    <m/>
    <m/>
    <m/>
    <m/>
    <m/>
    <m/>
    <m/>
    <m/>
    <m/>
    <m/>
    <m/>
    <m/>
    <m/>
    <m/>
    <m/>
    <m/>
    <m/>
    <m/>
    <m/>
    <m/>
    <m/>
    <m/>
    <m/>
    <m/>
    <m/>
    <m/>
    <m/>
    <m/>
    <m/>
    <m/>
    <m/>
    <m/>
    <m/>
    <m/>
    <n v="4"/>
    <x v="1"/>
    <s v="Active"/>
    <s v="Small"/>
    <s v="Business client advisor"/>
    <s v="No"/>
    <n v="2318729"/>
    <s v="750k-5 mil"/>
    <n v="1931420"/>
    <m/>
    <n v="1931420"/>
    <x v="1"/>
    <x v="2"/>
    <n v="7"/>
    <n v="331247"/>
    <n v="1.2005306976214392"/>
    <s v="1-5x"/>
    <x v="1"/>
  </r>
  <r>
    <n v="11324"/>
    <x v="0"/>
    <n v="0.6"/>
    <s v="No"/>
    <s v="No"/>
    <m/>
    <x v="0"/>
    <x v="2"/>
    <x v="3"/>
    <d v="2012-01-01T00:00:00"/>
    <n v="13"/>
    <x v="4"/>
    <d v="2012-01-01T00:00:00"/>
    <n v="13"/>
    <s v="10-20 years"/>
    <d v="1975-01-01T00:00:00"/>
    <n v="50"/>
    <x v="2"/>
    <x v="7"/>
    <n v="1"/>
    <m/>
    <n v="1"/>
    <m/>
    <n v="1"/>
    <m/>
    <n v="1"/>
    <m/>
    <m/>
    <m/>
    <m/>
    <m/>
    <m/>
    <m/>
    <m/>
    <m/>
    <m/>
    <m/>
    <m/>
    <m/>
    <m/>
    <m/>
    <m/>
    <m/>
    <m/>
    <m/>
    <m/>
    <m/>
    <m/>
    <m/>
    <m/>
    <m/>
    <m/>
    <m/>
    <m/>
    <m/>
    <m/>
    <m/>
    <m/>
    <m/>
    <m/>
    <m/>
    <m/>
    <m/>
    <m/>
    <m/>
    <m/>
    <m/>
    <m/>
    <m/>
    <n v="4"/>
    <x v="1"/>
    <s v="Active"/>
    <s v="Small"/>
    <s v="Business client advisor"/>
    <s v="No"/>
    <n v="3774962"/>
    <s v="750k-5 mil"/>
    <n v="1188904"/>
    <m/>
    <n v="1188904"/>
    <x v="1"/>
    <x v="1"/>
    <n v="3"/>
    <n v="1258320.6666666667"/>
    <n v="3.1751613250523172"/>
    <s v="1-5x"/>
    <x v="1"/>
  </r>
  <r>
    <n v="11325"/>
    <x v="0"/>
    <n v="0.7"/>
    <s v="Yes"/>
    <s v="Yes"/>
    <n v="0.4"/>
    <x v="0"/>
    <x v="2"/>
    <x v="3"/>
    <d v="2011-01-01T00:00:00"/>
    <n v="14"/>
    <x v="4"/>
    <d v="2011-01-01T00:00:00"/>
    <n v="14"/>
    <s v="10-20 years"/>
    <d v="1970-01-01T00:00:00"/>
    <n v="55"/>
    <x v="3"/>
    <x v="0"/>
    <n v="1"/>
    <n v="1"/>
    <n v="1"/>
    <n v="1"/>
    <n v="1"/>
    <n v="1"/>
    <n v="1"/>
    <m/>
    <m/>
    <m/>
    <m/>
    <m/>
    <m/>
    <m/>
    <m/>
    <m/>
    <m/>
    <m/>
    <m/>
    <m/>
    <m/>
    <m/>
    <m/>
    <m/>
    <m/>
    <m/>
    <m/>
    <m/>
    <m/>
    <m/>
    <m/>
    <m/>
    <m/>
    <m/>
    <m/>
    <m/>
    <m/>
    <m/>
    <m/>
    <m/>
    <m/>
    <m/>
    <m/>
    <m/>
    <m/>
    <m/>
    <m/>
    <m/>
    <m/>
    <m/>
    <n v="7"/>
    <x v="1"/>
    <s v="Active"/>
    <s v="Small"/>
    <s v="Business client advisor"/>
    <s v="No"/>
    <n v="1295314"/>
    <s v="750k-5 mil"/>
    <n v="1269949"/>
    <m/>
    <n v="1269949"/>
    <x v="2"/>
    <x v="2"/>
    <n v="4"/>
    <n v="323828.5"/>
    <n v="1.0199732430199953"/>
    <s v="1-5x"/>
    <x v="1"/>
  </r>
  <r>
    <n v="11326"/>
    <x v="0"/>
    <n v="0.8"/>
    <s v="No"/>
    <s v="Yes"/>
    <n v="0.75"/>
    <x v="0"/>
    <x v="0"/>
    <x v="2"/>
    <d v="2010-01-01T00:00:00"/>
    <n v="15"/>
    <x v="4"/>
    <d v="2010-01-01T00:00:00"/>
    <n v="15"/>
    <s v="10-20 years"/>
    <d v="1965-01-01T00:00:00"/>
    <n v="60"/>
    <x v="3"/>
    <x v="0"/>
    <m/>
    <m/>
    <n v="1"/>
    <m/>
    <n v="1"/>
    <m/>
    <n v="1"/>
    <m/>
    <m/>
    <m/>
    <m/>
    <m/>
    <m/>
    <m/>
    <m/>
    <m/>
    <m/>
    <m/>
    <m/>
    <m/>
    <m/>
    <m/>
    <m/>
    <m/>
    <m/>
    <m/>
    <m/>
    <m/>
    <m/>
    <m/>
    <m/>
    <m/>
    <m/>
    <m/>
    <m/>
    <m/>
    <m/>
    <m/>
    <m/>
    <m/>
    <m/>
    <m/>
    <m/>
    <m/>
    <m/>
    <m/>
    <m/>
    <m/>
    <m/>
    <m/>
    <n v="3"/>
    <x v="0"/>
    <s v="Active"/>
    <s v="Very small"/>
    <s v="Very small unit"/>
    <s v="No"/>
    <s v=""/>
    <s v=""/>
    <n v="59666"/>
    <m/>
    <n v="59666"/>
    <x v="0"/>
    <x v="0"/>
    <s v=""/>
    <s v=""/>
    <s v=""/>
    <s v=""/>
    <x v="0"/>
  </r>
  <r>
    <n v="11327"/>
    <x v="0"/>
    <n v="0.75"/>
    <s v="Yes"/>
    <s v="No"/>
    <m/>
    <x v="0"/>
    <x v="0"/>
    <x v="2"/>
    <d v="2009-01-01T00:00:00"/>
    <n v="16"/>
    <x v="4"/>
    <d v="2009-01-01T00:00:00"/>
    <n v="16"/>
    <s v="10-20 years"/>
    <d v="2000-01-01T00:00:00"/>
    <n v="25"/>
    <x v="0"/>
    <x v="3"/>
    <m/>
    <n v="1"/>
    <n v="1"/>
    <n v="1"/>
    <n v="1"/>
    <m/>
    <m/>
    <m/>
    <m/>
    <m/>
    <m/>
    <m/>
    <m/>
    <m/>
    <m/>
    <m/>
    <m/>
    <m/>
    <m/>
    <m/>
    <m/>
    <m/>
    <m/>
    <m/>
    <m/>
    <m/>
    <m/>
    <m/>
    <m/>
    <m/>
    <m/>
    <m/>
    <m/>
    <m/>
    <m/>
    <m/>
    <m/>
    <m/>
    <m/>
    <m/>
    <m/>
    <m/>
    <m/>
    <m/>
    <m/>
    <m/>
    <m/>
    <m/>
    <m/>
    <m/>
    <n v="4"/>
    <x v="0"/>
    <s v="Active"/>
    <s v="Very small"/>
    <s v="Very small unit"/>
    <s v="No"/>
    <s v=""/>
    <s v=""/>
    <n v="510067"/>
    <m/>
    <n v="510067"/>
    <x v="0"/>
    <x v="0"/>
    <s v=""/>
    <s v=""/>
    <s v=""/>
    <s v=""/>
    <x v="0"/>
  </r>
  <r>
    <n v="11328"/>
    <x v="0"/>
    <n v="1"/>
    <s v="No"/>
    <s v="No"/>
    <m/>
    <x v="0"/>
    <x v="2"/>
    <x v="1"/>
    <d v="2008-01-01T00:00:00"/>
    <n v="17"/>
    <x v="4"/>
    <d v="2008-01-01T00:00:00"/>
    <n v="17"/>
    <s v="10-20 years"/>
    <d v="1995-01-01T00:00:00"/>
    <n v="30"/>
    <x v="0"/>
    <x v="0"/>
    <n v="1"/>
    <m/>
    <n v="1"/>
    <m/>
    <n v="1"/>
    <m/>
    <n v="1"/>
    <m/>
    <m/>
    <m/>
    <m/>
    <m/>
    <m/>
    <m/>
    <m/>
    <m/>
    <m/>
    <m/>
    <m/>
    <m/>
    <m/>
    <m/>
    <m/>
    <m/>
    <m/>
    <m/>
    <m/>
    <m/>
    <m/>
    <m/>
    <m/>
    <m/>
    <m/>
    <m/>
    <m/>
    <m/>
    <m/>
    <m/>
    <m/>
    <m/>
    <m/>
    <m/>
    <m/>
    <m/>
    <m/>
    <m/>
    <m/>
    <m/>
    <m/>
    <m/>
    <n v="4"/>
    <x v="1"/>
    <s v="Active"/>
    <s v="Small"/>
    <s v="Business client advisor"/>
    <s v="No"/>
    <n v="2724386"/>
    <s v="750k-5 mil"/>
    <n v="259062"/>
    <m/>
    <n v="259062"/>
    <x v="1"/>
    <x v="1"/>
    <n v="2"/>
    <n v="1362193"/>
    <n v="10.516347438065019"/>
    <s v="10-20x"/>
    <x v="1"/>
  </r>
  <r>
    <n v="11329"/>
    <x v="0"/>
    <n v="0"/>
    <s v="Yes"/>
    <s v="Yes"/>
    <n v="0.15"/>
    <x v="1"/>
    <x v="0"/>
    <x v="0"/>
    <d v="2007-01-01T00:00:00"/>
    <n v="18"/>
    <x v="4"/>
    <d v="2007-01-01T00:00:00"/>
    <n v="18"/>
    <s v="10-20 years"/>
    <d v="1990-01-01T00:00:00"/>
    <n v="35"/>
    <x v="1"/>
    <x v="0"/>
    <m/>
    <n v="1"/>
    <m/>
    <n v="1"/>
    <m/>
    <n v="1"/>
    <m/>
    <m/>
    <m/>
    <m/>
    <m/>
    <m/>
    <m/>
    <m/>
    <m/>
    <m/>
    <m/>
    <m/>
    <m/>
    <m/>
    <m/>
    <m/>
    <m/>
    <m/>
    <m/>
    <m/>
    <m/>
    <m/>
    <m/>
    <m/>
    <m/>
    <m/>
    <m/>
    <m/>
    <m/>
    <m/>
    <m/>
    <m/>
    <m/>
    <m/>
    <m/>
    <m/>
    <m/>
    <m/>
    <m/>
    <m/>
    <m/>
    <m/>
    <m/>
    <m/>
    <n v="3"/>
    <x v="0"/>
    <s v="Active"/>
    <s v="Small"/>
    <s v="Business client advisor"/>
    <s v="No"/>
    <s v=""/>
    <s v=""/>
    <n v="881662"/>
    <m/>
    <n v="881662"/>
    <x v="0"/>
    <x v="0"/>
    <s v=""/>
    <s v=""/>
    <s v=""/>
    <s v=""/>
    <x v="0"/>
  </r>
  <r>
    <n v="11330"/>
    <x v="7"/>
    <n v="0.4"/>
    <s v="No"/>
    <s v="Yes"/>
    <n v="0.5"/>
    <x v="1"/>
    <x v="0"/>
    <x v="2"/>
    <d v="2006-01-01T00:00:00"/>
    <n v="19"/>
    <x v="4"/>
    <d v="2006-01-01T00:00:00"/>
    <n v="19"/>
    <s v="10-20 years"/>
    <d v="1985-01-01T00:00:00"/>
    <n v="40"/>
    <x v="1"/>
    <x v="7"/>
    <m/>
    <m/>
    <n v="1"/>
    <m/>
    <n v="1"/>
    <m/>
    <n v="1"/>
    <m/>
    <m/>
    <m/>
    <m/>
    <m/>
    <m/>
    <m/>
    <m/>
    <m/>
    <m/>
    <m/>
    <m/>
    <m/>
    <m/>
    <m/>
    <m/>
    <m/>
    <m/>
    <m/>
    <m/>
    <m/>
    <m/>
    <m/>
    <m/>
    <m/>
    <m/>
    <m/>
    <m/>
    <m/>
    <m/>
    <m/>
    <m/>
    <m/>
    <m/>
    <m/>
    <m/>
    <m/>
    <m/>
    <m/>
    <m/>
    <m/>
    <m/>
    <m/>
    <n v="3"/>
    <x v="0"/>
    <s v="Active"/>
    <s v="Very small"/>
    <s v="Very small unit"/>
    <s v="No"/>
    <s v=""/>
    <s v=""/>
    <n v="373716"/>
    <m/>
    <n v="373716"/>
    <x v="0"/>
    <x v="0"/>
    <s v=""/>
    <s v=""/>
    <s v=""/>
    <s v=""/>
    <x v="0"/>
  </r>
  <r>
    <n v="11331"/>
    <x v="0"/>
    <n v="0.15"/>
    <s v="Yes"/>
    <s v="No"/>
    <m/>
    <x v="1"/>
    <x v="0"/>
    <x v="0"/>
    <d v="2005-01-01T00:00:00"/>
    <n v="20"/>
    <x v="5"/>
    <d v="2005-01-01T00:00:00"/>
    <n v="20"/>
    <s v="&gt;20 years"/>
    <d v="1980-01-01T00:00:00"/>
    <n v="45"/>
    <x v="2"/>
    <x v="7"/>
    <m/>
    <n v="1"/>
    <n v="1"/>
    <n v="1"/>
    <n v="1"/>
    <n v="1"/>
    <n v="1"/>
    <m/>
    <m/>
    <m/>
    <m/>
    <m/>
    <m/>
    <m/>
    <m/>
    <m/>
    <m/>
    <m/>
    <m/>
    <m/>
    <m/>
    <m/>
    <m/>
    <m/>
    <m/>
    <m/>
    <m/>
    <m/>
    <m/>
    <m/>
    <m/>
    <m/>
    <m/>
    <m/>
    <m/>
    <m/>
    <m/>
    <m/>
    <m/>
    <m/>
    <m/>
    <m/>
    <m/>
    <m/>
    <m/>
    <m/>
    <m/>
    <m/>
    <m/>
    <m/>
    <n v="6"/>
    <x v="0"/>
    <s v="Active"/>
    <s v="Medium"/>
    <s v="Online branch"/>
    <s v="No"/>
    <s v=""/>
    <s v=""/>
    <n v="1867286"/>
    <m/>
    <n v="1867286"/>
    <x v="0"/>
    <x v="0"/>
    <s v=""/>
    <s v=""/>
    <s v=""/>
    <s v=""/>
    <x v="0"/>
  </r>
  <r>
    <n v="11332"/>
    <x v="0"/>
    <n v="0.2"/>
    <s v="No"/>
    <s v="No"/>
    <m/>
    <x v="1"/>
    <x v="1"/>
    <x v="3"/>
    <d v="2004-01-01T00:00:00"/>
    <n v="21"/>
    <x v="5"/>
    <d v="2004-01-01T00:00:00"/>
    <n v="21"/>
    <s v="&gt;20 years"/>
    <d v="1975-01-01T00:00:00"/>
    <n v="50"/>
    <x v="2"/>
    <x v="5"/>
    <n v="1"/>
    <m/>
    <n v="1"/>
    <m/>
    <n v="1"/>
    <m/>
    <n v="1"/>
    <m/>
    <m/>
    <m/>
    <m/>
    <m/>
    <m/>
    <m/>
    <m/>
    <m/>
    <m/>
    <m/>
    <m/>
    <m/>
    <m/>
    <m/>
    <m/>
    <m/>
    <m/>
    <m/>
    <m/>
    <m/>
    <m/>
    <m/>
    <m/>
    <m/>
    <m/>
    <m/>
    <m/>
    <m/>
    <m/>
    <m/>
    <m/>
    <m/>
    <m/>
    <m/>
    <m/>
    <m/>
    <m/>
    <m/>
    <m/>
    <m/>
    <m/>
    <m/>
    <n v="4"/>
    <x v="1"/>
    <s v="Active"/>
    <s v="Small"/>
    <s v="Business client advisor"/>
    <s v="No"/>
    <n v="4645850"/>
    <s v="750k-5 mil"/>
    <n v="585500"/>
    <m/>
    <n v="585500"/>
    <x v="1"/>
    <x v="1"/>
    <n v="9"/>
    <n v="516205.55555555556"/>
    <n v="7.9348420153714772"/>
    <s v="5-10x"/>
    <x v="1"/>
  </r>
  <r>
    <n v="11333"/>
    <x v="0"/>
    <n v="0.3"/>
    <s v="Yes"/>
    <s v="Yes"/>
    <n v="0.15"/>
    <x v="1"/>
    <x v="2"/>
    <x v="2"/>
    <d v="2003-01-01T00:00:00"/>
    <n v="22"/>
    <x v="5"/>
    <d v="2003-01-01T00:00:00"/>
    <n v="22"/>
    <s v="&gt;20 years"/>
    <d v="1970-01-01T00:00:00"/>
    <n v="55"/>
    <x v="3"/>
    <x v="0"/>
    <n v="1"/>
    <n v="1"/>
    <n v="1"/>
    <n v="1"/>
    <n v="1"/>
    <m/>
    <m/>
    <m/>
    <m/>
    <m/>
    <m/>
    <m/>
    <m/>
    <m/>
    <m/>
    <m/>
    <m/>
    <m/>
    <m/>
    <m/>
    <m/>
    <m/>
    <m/>
    <m/>
    <m/>
    <m/>
    <m/>
    <m/>
    <m/>
    <m/>
    <m/>
    <m/>
    <m/>
    <m/>
    <m/>
    <m/>
    <m/>
    <m/>
    <m/>
    <m/>
    <m/>
    <m/>
    <m/>
    <m/>
    <m/>
    <m/>
    <m/>
    <m/>
    <m/>
    <m/>
    <n v="5"/>
    <x v="1"/>
    <s v="Active"/>
    <s v="Very small"/>
    <s v="Very small unit"/>
    <s v="No"/>
    <n v="2604473"/>
    <s v="750k-5 mil"/>
    <n v="1344871"/>
    <m/>
    <n v="1344871"/>
    <x v="2"/>
    <x v="2"/>
    <n v="2"/>
    <n v="1302236.5"/>
    <n v="1.9365968929361999"/>
    <s v="1-5x"/>
    <x v="1"/>
  </r>
  <r>
    <n v="11334"/>
    <x v="0"/>
    <n v="0.4"/>
    <s v="No"/>
    <s v="Yes"/>
    <n v="0.3"/>
    <x v="1"/>
    <x v="0"/>
    <x v="0"/>
    <d v="2002-01-01T00:00:00"/>
    <n v="23"/>
    <x v="5"/>
    <d v="2002-01-01T00:00:00"/>
    <n v="23"/>
    <s v="&gt;20 years"/>
    <d v="1965-01-01T00:00:00"/>
    <n v="60"/>
    <x v="3"/>
    <x v="7"/>
    <m/>
    <m/>
    <n v="1"/>
    <m/>
    <n v="1"/>
    <m/>
    <n v="1"/>
    <m/>
    <m/>
    <m/>
    <m/>
    <m/>
    <m/>
    <m/>
    <m/>
    <m/>
    <m/>
    <m/>
    <m/>
    <m/>
    <m/>
    <m/>
    <m/>
    <m/>
    <m/>
    <m/>
    <m/>
    <m/>
    <m/>
    <m/>
    <m/>
    <m/>
    <m/>
    <m/>
    <m/>
    <m/>
    <m/>
    <m/>
    <m/>
    <m/>
    <m/>
    <m/>
    <m/>
    <m/>
    <m/>
    <m/>
    <m/>
    <m/>
    <m/>
    <m/>
    <n v="3"/>
    <x v="0"/>
    <s v="Active"/>
    <s v="Small"/>
    <s v="Business client advisor"/>
    <s v="No"/>
    <s v=""/>
    <s v=""/>
    <n v="203764"/>
    <m/>
    <n v="203764"/>
    <x v="0"/>
    <x v="0"/>
    <s v=""/>
    <s v=""/>
    <s v=""/>
    <s v=""/>
    <x v="0"/>
  </r>
  <r>
    <n v="11335"/>
    <x v="0"/>
    <n v="0.5"/>
    <s v="Yes"/>
    <s v="No"/>
    <m/>
    <x v="0"/>
    <x v="2"/>
    <x v="2"/>
    <d v="2001-01-01T00:00:00"/>
    <n v="24"/>
    <x v="5"/>
    <d v="2001-01-01T00:00:00"/>
    <n v="24"/>
    <s v="&gt;20 years"/>
    <d v="2000-01-01T00:00:00"/>
    <n v="25"/>
    <x v="0"/>
    <x v="14"/>
    <n v="1"/>
    <n v="1"/>
    <m/>
    <n v="1"/>
    <m/>
    <n v="1"/>
    <m/>
    <m/>
    <m/>
    <m/>
    <m/>
    <m/>
    <m/>
    <m/>
    <m/>
    <m/>
    <m/>
    <m/>
    <m/>
    <m/>
    <m/>
    <m/>
    <m/>
    <m/>
    <m/>
    <m/>
    <m/>
    <m/>
    <m/>
    <m/>
    <m/>
    <m/>
    <m/>
    <m/>
    <m/>
    <m/>
    <m/>
    <m/>
    <m/>
    <m/>
    <m/>
    <m/>
    <m/>
    <m/>
    <m/>
    <m/>
    <m/>
    <m/>
    <m/>
    <m/>
    <n v="4"/>
    <x v="1"/>
    <s v="Active"/>
    <s v="Small"/>
    <s v="Business client advisor"/>
    <s v="No"/>
    <n v="411726"/>
    <s v="250k-750k"/>
    <n v="606334"/>
    <m/>
    <n v="606334"/>
    <x v="1"/>
    <x v="2"/>
    <n v="3"/>
    <n v="137242"/>
    <n v="0.67904158434130368"/>
    <s v="1x"/>
    <x v="1"/>
  </r>
  <r>
    <n v="11336"/>
    <x v="14"/>
    <n v="0.6"/>
    <s v="No"/>
    <s v="No"/>
    <m/>
    <x v="0"/>
    <x v="0"/>
    <x v="0"/>
    <d v="2000-01-01T00:00:00"/>
    <n v="25"/>
    <x v="5"/>
    <d v="2000-01-01T00:00:00"/>
    <n v="25"/>
    <s v="&gt;20 years"/>
    <d v="1995-01-01T00:00:00"/>
    <n v="30"/>
    <x v="0"/>
    <x v="0"/>
    <m/>
    <m/>
    <n v="1"/>
    <m/>
    <n v="1"/>
    <m/>
    <n v="1"/>
    <m/>
    <m/>
    <m/>
    <m/>
    <m/>
    <m/>
    <m/>
    <m/>
    <m/>
    <m/>
    <m/>
    <m/>
    <m/>
    <m/>
    <m/>
    <m/>
    <m/>
    <m/>
    <m/>
    <m/>
    <m/>
    <m/>
    <m/>
    <m/>
    <m/>
    <m/>
    <m/>
    <m/>
    <m/>
    <m/>
    <m/>
    <m/>
    <m/>
    <m/>
    <m/>
    <m/>
    <m/>
    <m/>
    <m/>
    <m/>
    <m/>
    <m/>
    <m/>
    <n v="3"/>
    <x v="0"/>
    <s v="Active"/>
    <s v="Small"/>
    <s v="Business client advisor"/>
    <s v="No"/>
    <s v=""/>
    <s v=""/>
    <n v="1771351"/>
    <m/>
    <n v="1771351"/>
    <x v="0"/>
    <x v="0"/>
    <s v=""/>
    <s v=""/>
    <s v=""/>
    <s v=""/>
    <x v="0"/>
  </r>
  <r>
    <n v="11337"/>
    <x v="0"/>
    <n v="0.7"/>
    <s v="Yes"/>
    <s v="Yes"/>
    <n v="0.4"/>
    <x v="0"/>
    <x v="0"/>
    <x v="2"/>
    <d v="1999-01-01T00:00:00"/>
    <n v="26"/>
    <x v="5"/>
    <d v="1999-01-01T00:00:00"/>
    <n v="26"/>
    <s v="&gt;20 years"/>
    <d v="1990-01-01T00:00:00"/>
    <n v="35"/>
    <x v="1"/>
    <x v="1"/>
    <m/>
    <n v="1"/>
    <n v="1"/>
    <n v="1"/>
    <n v="1"/>
    <n v="1"/>
    <n v="1"/>
    <m/>
    <m/>
    <m/>
    <m/>
    <m/>
    <m/>
    <m/>
    <m/>
    <m/>
    <m/>
    <m/>
    <m/>
    <m/>
    <m/>
    <m/>
    <m/>
    <m/>
    <m/>
    <m/>
    <m/>
    <m/>
    <m/>
    <m/>
    <m/>
    <m/>
    <m/>
    <m/>
    <m/>
    <m/>
    <m/>
    <m/>
    <m/>
    <m/>
    <m/>
    <m/>
    <m/>
    <m/>
    <m/>
    <m/>
    <m/>
    <m/>
    <m/>
    <m/>
    <n v="6"/>
    <x v="0"/>
    <s v="Active"/>
    <s v="Very small"/>
    <s v="Online branch"/>
    <s v="No"/>
    <s v=""/>
    <s v=""/>
    <n v="646875"/>
    <m/>
    <n v="646875"/>
    <x v="0"/>
    <x v="0"/>
    <s v=""/>
    <s v=""/>
    <s v=""/>
    <s v=""/>
    <x v="0"/>
  </r>
  <r>
    <n v="11338"/>
    <x v="3"/>
    <n v="0.8"/>
    <s v="No"/>
    <s v="Yes"/>
    <n v="0.75"/>
    <x v="0"/>
    <x v="2"/>
    <x v="2"/>
    <d v="2025-01-01T00:00:00"/>
    <n v="0"/>
    <x v="0"/>
    <d v="2025-01-01T00:00:00"/>
    <n v="0"/>
    <s v="&lt;12 months"/>
    <d v="1985-01-01T00:00:00"/>
    <n v="40"/>
    <x v="1"/>
    <x v="0"/>
    <n v="1"/>
    <m/>
    <n v="1"/>
    <m/>
    <n v="1"/>
    <m/>
    <n v="1"/>
    <m/>
    <m/>
    <m/>
    <m/>
    <m/>
    <m/>
    <m/>
    <m/>
    <m/>
    <m/>
    <m/>
    <m/>
    <m/>
    <m/>
    <m/>
    <m/>
    <m/>
    <m/>
    <m/>
    <m/>
    <m/>
    <m/>
    <m/>
    <m/>
    <m/>
    <m/>
    <m/>
    <m/>
    <m/>
    <m/>
    <m/>
    <m/>
    <m/>
    <m/>
    <m/>
    <m/>
    <m/>
    <m/>
    <m/>
    <m/>
    <m/>
    <m/>
    <m/>
    <n v="4"/>
    <x v="1"/>
    <s v="Active"/>
    <s v="Very small"/>
    <s v="Very small unit"/>
    <s v="No"/>
    <n v="4339225"/>
    <s v="750k-5 mil"/>
    <n v="1536205"/>
    <m/>
    <n v="1536205"/>
    <x v="2"/>
    <x v="1"/>
    <n v="9"/>
    <n v="482136.11111111112"/>
    <n v="2.8246392896781356"/>
    <s v="1-5x"/>
    <x v="1"/>
  </r>
  <r>
    <n v="11339"/>
    <x v="4"/>
    <n v="0.75"/>
    <s v="Yes"/>
    <s v="No"/>
    <m/>
    <x v="0"/>
    <x v="1"/>
    <x v="1"/>
    <d v="2025-01-01T00:00:00"/>
    <n v="0"/>
    <x v="0"/>
    <d v="2025-01-01T00:00:00"/>
    <n v="0"/>
    <s v="&lt;12 months"/>
    <d v="1980-01-01T00:00:00"/>
    <n v="45"/>
    <x v="2"/>
    <x v="7"/>
    <n v="1"/>
    <n v="1"/>
    <n v="1"/>
    <n v="1"/>
    <n v="1"/>
    <m/>
    <m/>
    <m/>
    <m/>
    <m/>
    <m/>
    <m/>
    <m/>
    <m/>
    <m/>
    <m/>
    <m/>
    <m/>
    <m/>
    <m/>
    <m/>
    <m/>
    <m/>
    <m/>
    <m/>
    <m/>
    <m/>
    <m/>
    <m/>
    <m/>
    <m/>
    <m/>
    <m/>
    <m/>
    <m/>
    <m/>
    <m/>
    <m/>
    <m/>
    <m/>
    <m/>
    <m/>
    <m/>
    <m/>
    <m/>
    <m/>
    <m/>
    <m/>
    <m/>
    <m/>
    <n v="5"/>
    <x v="1"/>
    <s v="Active"/>
    <s v="Medium"/>
    <s v="Business client advisor"/>
    <s v="No"/>
    <n v="2249189"/>
    <s v="750k-5 mil"/>
    <n v="1165477"/>
    <m/>
    <n v="1165477"/>
    <x v="1"/>
    <x v="2"/>
    <n v="7"/>
    <n v="321312.71428571426"/>
    <n v="1.9298441753891324"/>
    <s v="1-5x"/>
    <x v="1"/>
  </r>
  <r>
    <n v="11340"/>
    <x v="2"/>
    <n v="1"/>
    <s v="No"/>
    <s v="No"/>
    <m/>
    <x v="0"/>
    <x v="0"/>
    <x v="0"/>
    <d v="2024-06-30T00:00:00"/>
    <n v="1"/>
    <x v="1"/>
    <d v="2024-06-30T00:00:00"/>
    <n v="1"/>
    <s v="1-3 years"/>
    <d v="1975-01-01T00:00:00"/>
    <n v="50"/>
    <x v="2"/>
    <x v="1"/>
    <n v="1"/>
    <m/>
    <n v="1"/>
    <m/>
    <n v="1"/>
    <m/>
    <n v="1"/>
    <m/>
    <m/>
    <m/>
    <m/>
    <m/>
    <m/>
    <m/>
    <m/>
    <m/>
    <m/>
    <m/>
    <m/>
    <m/>
    <m/>
    <m/>
    <m/>
    <m/>
    <m/>
    <m/>
    <m/>
    <m/>
    <m/>
    <m/>
    <m/>
    <m/>
    <m/>
    <m/>
    <m/>
    <m/>
    <m/>
    <m/>
    <m/>
    <m/>
    <m/>
    <m/>
    <m/>
    <m/>
    <m/>
    <m/>
    <m/>
    <m/>
    <m/>
    <m/>
    <n v="4"/>
    <x v="1"/>
    <s v="Active"/>
    <s v="Small"/>
    <s v="Business client advisor"/>
    <s v="No"/>
    <n v="2310130"/>
    <s v="750k-5 mil"/>
    <n v="10927"/>
    <m/>
    <n v="10927"/>
    <x v="1"/>
    <x v="1"/>
    <n v="5"/>
    <n v="462026"/>
    <n v="211.41484396449164"/>
    <s v="100-500x"/>
    <x v="1"/>
  </r>
  <r>
    <n v="11341"/>
    <x v="0"/>
    <n v="0"/>
    <s v="Yes"/>
    <s v="Yes"/>
    <n v="0.15"/>
    <x v="1"/>
    <x v="2"/>
    <x v="2"/>
    <d v="2024-01-01T00:00:00"/>
    <n v="1"/>
    <x v="1"/>
    <d v="2024-01-01T00:00:00"/>
    <n v="1"/>
    <s v="1-3 years"/>
    <d v="1970-01-01T00:00:00"/>
    <n v="55"/>
    <x v="3"/>
    <x v="1"/>
    <m/>
    <n v="1"/>
    <m/>
    <n v="1"/>
    <m/>
    <n v="1"/>
    <m/>
    <m/>
    <m/>
    <m/>
    <m/>
    <m/>
    <m/>
    <m/>
    <m/>
    <m/>
    <m/>
    <m/>
    <m/>
    <m/>
    <m/>
    <m/>
    <m/>
    <m/>
    <m/>
    <m/>
    <m/>
    <m/>
    <m/>
    <m/>
    <m/>
    <m/>
    <m/>
    <m/>
    <m/>
    <m/>
    <m/>
    <m/>
    <m/>
    <m/>
    <m/>
    <m/>
    <m/>
    <m/>
    <m/>
    <m/>
    <m/>
    <m/>
    <m/>
    <m/>
    <n v="3"/>
    <x v="0"/>
    <s v="Active"/>
    <s v="Medium"/>
    <s v="Business client advisor"/>
    <s v="No"/>
    <s v=""/>
    <s v=""/>
    <n v="143017"/>
    <m/>
    <n v="143017"/>
    <x v="0"/>
    <x v="0"/>
    <s v=""/>
    <s v=""/>
    <s v=""/>
    <s v=""/>
    <x v="0"/>
  </r>
  <r>
    <n v="11342"/>
    <x v="7"/>
    <n v="0.4"/>
    <s v="No"/>
    <s v="Yes"/>
    <n v="0.5"/>
    <x v="1"/>
    <x v="1"/>
    <x v="1"/>
    <d v="2023-06-30T00:00:00"/>
    <n v="2"/>
    <x v="1"/>
    <d v="2023-06-30T00:00:00"/>
    <n v="2"/>
    <s v="1-3 years"/>
    <d v="1965-01-01T00:00:00"/>
    <n v="60"/>
    <x v="3"/>
    <x v="8"/>
    <n v="1"/>
    <m/>
    <n v="1"/>
    <m/>
    <n v="1"/>
    <m/>
    <n v="1"/>
    <m/>
    <m/>
    <m/>
    <m/>
    <m/>
    <m/>
    <m/>
    <m/>
    <m/>
    <m/>
    <m/>
    <m/>
    <m/>
    <m/>
    <m/>
    <m/>
    <m/>
    <m/>
    <m/>
    <m/>
    <m/>
    <m/>
    <m/>
    <m/>
    <m/>
    <m/>
    <m/>
    <m/>
    <m/>
    <m/>
    <m/>
    <m/>
    <m/>
    <m/>
    <m/>
    <m/>
    <m/>
    <m/>
    <m/>
    <m/>
    <m/>
    <m/>
    <m/>
    <n v="4"/>
    <x v="1"/>
    <s v="Active"/>
    <s v="Medium"/>
    <s v="Business client advisor"/>
    <s v="No"/>
    <n v="561786"/>
    <s v="250k-750k"/>
    <n v="1799322"/>
    <m/>
    <n v="1799322"/>
    <x v="2"/>
    <x v="1"/>
    <n v="6"/>
    <n v="93631"/>
    <n v="0.31222093655276822"/>
    <s v="1x"/>
    <x v="0"/>
  </r>
  <r>
    <n v="11343"/>
    <x v="0"/>
    <n v="0.15"/>
    <s v="Yes"/>
    <s v="No"/>
    <m/>
    <x v="1"/>
    <x v="0"/>
    <x v="0"/>
    <d v="2023-01-01T00:00:00"/>
    <n v="2"/>
    <x v="1"/>
    <d v="2023-01-01T00:00:00"/>
    <n v="2"/>
    <s v="1-3 years"/>
    <d v="2000-01-01T00:00:00"/>
    <n v="25"/>
    <x v="0"/>
    <x v="14"/>
    <m/>
    <n v="1"/>
    <n v="1"/>
    <n v="1"/>
    <n v="1"/>
    <n v="1"/>
    <n v="1"/>
    <m/>
    <m/>
    <m/>
    <m/>
    <m/>
    <m/>
    <m/>
    <m/>
    <m/>
    <m/>
    <m/>
    <m/>
    <m/>
    <m/>
    <m/>
    <m/>
    <m/>
    <m/>
    <m/>
    <m/>
    <m/>
    <m/>
    <m/>
    <m/>
    <m/>
    <m/>
    <m/>
    <m/>
    <m/>
    <m/>
    <m/>
    <m/>
    <m/>
    <m/>
    <m/>
    <m/>
    <m/>
    <m/>
    <m/>
    <m/>
    <m/>
    <m/>
    <m/>
    <n v="6"/>
    <x v="0"/>
    <s v="Active"/>
    <s v="Medium"/>
    <s v="Business client advisor"/>
    <s v="No"/>
    <s v=""/>
    <s v=""/>
    <n v="966468"/>
    <m/>
    <n v="966468"/>
    <x v="0"/>
    <x v="0"/>
    <s v=""/>
    <s v=""/>
    <s v=""/>
    <s v=""/>
    <x v="0"/>
  </r>
  <r>
    <n v="11344"/>
    <x v="0"/>
    <n v="0.2"/>
    <s v="No"/>
    <s v="No"/>
    <m/>
    <x v="1"/>
    <x v="0"/>
    <x v="2"/>
    <d v="2022-06-30T00:00:00"/>
    <n v="3"/>
    <x v="2"/>
    <d v="2022-06-30T00:00:00"/>
    <n v="3"/>
    <s v="3-5 years"/>
    <d v="1995-01-01T00:00:00"/>
    <n v="30"/>
    <x v="0"/>
    <x v="7"/>
    <m/>
    <m/>
    <n v="1"/>
    <m/>
    <n v="1"/>
    <m/>
    <n v="1"/>
    <m/>
    <m/>
    <m/>
    <m/>
    <m/>
    <m/>
    <m/>
    <m/>
    <m/>
    <m/>
    <m/>
    <m/>
    <m/>
    <m/>
    <m/>
    <m/>
    <m/>
    <m/>
    <m/>
    <m/>
    <m/>
    <m/>
    <m/>
    <m/>
    <m/>
    <m/>
    <m/>
    <m/>
    <m/>
    <m/>
    <m/>
    <m/>
    <m/>
    <m/>
    <m/>
    <m/>
    <m/>
    <m/>
    <m/>
    <m/>
    <m/>
    <m/>
    <m/>
    <n v="3"/>
    <x v="0"/>
    <s v="Active"/>
    <s v="Very small"/>
    <s v="Very small unit"/>
    <s v="No"/>
    <s v=""/>
    <s v=""/>
    <n v="1456162"/>
    <m/>
    <n v="1456162"/>
    <x v="0"/>
    <x v="0"/>
    <s v=""/>
    <s v=""/>
    <s v=""/>
    <s v=""/>
    <x v="0"/>
  </r>
  <r>
    <n v="11345"/>
    <x v="0"/>
    <n v="0.3"/>
    <s v="Yes"/>
    <s v="Yes"/>
    <n v="0.15"/>
    <x v="1"/>
    <x v="1"/>
    <x v="3"/>
    <d v="2022-01-01T00:00:00"/>
    <n v="3"/>
    <x v="2"/>
    <d v="2022-01-01T00:00:00"/>
    <n v="3"/>
    <s v="3-5 years"/>
    <d v="1990-01-01T00:00:00"/>
    <n v="35"/>
    <x v="1"/>
    <x v="0"/>
    <n v="1"/>
    <n v="1"/>
    <n v="1"/>
    <n v="1"/>
    <n v="1"/>
    <m/>
    <m/>
    <m/>
    <m/>
    <m/>
    <m/>
    <m/>
    <m/>
    <m/>
    <m/>
    <m/>
    <m/>
    <m/>
    <m/>
    <m/>
    <m/>
    <m/>
    <m/>
    <m/>
    <m/>
    <m/>
    <m/>
    <m/>
    <m/>
    <m/>
    <m/>
    <m/>
    <m/>
    <m/>
    <m/>
    <m/>
    <m/>
    <m/>
    <m/>
    <m/>
    <m/>
    <m/>
    <m/>
    <m/>
    <m/>
    <m/>
    <m/>
    <m/>
    <m/>
    <m/>
    <n v="5"/>
    <x v="1"/>
    <s v="Active"/>
    <s v="Small"/>
    <s v="Business client advisor"/>
    <s v="No"/>
    <n v="3180776"/>
    <s v="750k-5 mil"/>
    <n v="1097530"/>
    <m/>
    <n v="1097530"/>
    <x v="2"/>
    <x v="2"/>
    <n v="3"/>
    <n v="1060258.6666666667"/>
    <n v="2.8981221470028156"/>
    <s v="1-5x"/>
    <x v="1"/>
  </r>
  <r>
    <n v="11346"/>
    <x v="0"/>
    <n v="0.4"/>
    <s v="No"/>
    <s v="Yes"/>
    <n v="0.3"/>
    <x v="1"/>
    <x v="0"/>
    <x v="0"/>
    <d v="2021-06-30T00:00:00"/>
    <n v="4"/>
    <x v="2"/>
    <d v="2021-06-30T00:00:00"/>
    <n v="4"/>
    <s v="3-5 years"/>
    <d v="1985-01-01T00:00:00"/>
    <n v="40"/>
    <x v="1"/>
    <x v="7"/>
    <n v="1"/>
    <m/>
    <n v="1"/>
    <m/>
    <n v="1"/>
    <m/>
    <n v="1"/>
    <m/>
    <m/>
    <m/>
    <m/>
    <m/>
    <m/>
    <m/>
    <m/>
    <m/>
    <m/>
    <m/>
    <m/>
    <m/>
    <m/>
    <m/>
    <m/>
    <m/>
    <m/>
    <m/>
    <m/>
    <m/>
    <m/>
    <m/>
    <m/>
    <m/>
    <m/>
    <m/>
    <m/>
    <m/>
    <m/>
    <m/>
    <m/>
    <m/>
    <m/>
    <m/>
    <m/>
    <m/>
    <m/>
    <m/>
    <m/>
    <m/>
    <m/>
    <m/>
    <n v="4"/>
    <x v="1"/>
    <s v="Active"/>
    <s v="Very small"/>
    <s v="PQMU"/>
    <s v="Yes"/>
    <n v="4520205"/>
    <s v="750k-5 mil"/>
    <n v="810876"/>
    <m/>
    <n v="810876"/>
    <x v="2"/>
    <x v="1"/>
    <n v="2"/>
    <n v="2260102.5"/>
    <n v="5.5744713125064749"/>
    <s v="5-10x"/>
    <x v="4"/>
  </r>
  <r>
    <n v="11347"/>
    <x v="3"/>
    <n v="0.5"/>
    <s v="Yes"/>
    <s v="No"/>
    <m/>
    <x v="0"/>
    <x v="0"/>
    <x v="0"/>
    <d v="2021-01-01T00:00:00"/>
    <n v="4"/>
    <x v="2"/>
    <d v="2021-01-01T00:00:00"/>
    <n v="4"/>
    <s v="3-5 years"/>
    <d v="1980-01-01T00:00:00"/>
    <n v="45"/>
    <x v="2"/>
    <x v="8"/>
    <m/>
    <n v="1"/>
    <m/>
    <n v="1"/>
    <m/>
    <n v="1"/>
    <m/>
    <m/>
    <m/>
    <m/>
    <m/>
    <m/>
    <m/>
    <m/>
    <m/>
    <m/>
    <m/>
    <m/>
    <m/>
    <m/>
    <m/>
    <m/>
    <m/>
    <m/>
    <m/>
    <m/>
    <m/>
    <m/>
    <m/>
    <m/>
    <m/>
    <m/>
    <m/>
    <m/>
    <m/>
    <m/>
    <m/>
    <m/>
    <m/>
    <m/>
    <m/>
    <m/>
    <m/>
    <m/>
    <m/>
    <m/>
    <m/>
    <m/>
    <m/>
    <m/>
    <n v="3"/>
    <x v="0"/>
    <s v="Active"/>
    <s v="Medium"/>
    <s v="Business client advisor"/>
    <s v="No"/>
    <s v=""/>
    <s v=""/>
    <n v="414721"/>
    <m/>
    <n v="414721"/>
    <x v="0"/>
    <x v="0"/>
    <s v=""/>
    <s v=""/>
    <s v=""/>
    <s v=""/>
    <x v="0"/>
  </r>
  <r>
    <n v="11348"/>
    <x v="0"/>
    <n v="0.6"/>
    <s v="No"/>
    <s v="No"/>
    <m/>
    <x v="0"/>
    <x v="2"/>
    <x v="2"/>
    <d v="2020-06-30T00:00:00"/>
    <n v="5"/>
    <x v="3"/>
    <d v="2020-06-30T00:00:00"/>
    <n v="5"/>
    <s v="5-10 years"/>
    <d v="1975-01-01T00:00:00"/>
    <n v="50"/>
    <x v="2"/>
    <x v="1"/>
    <n v="1"/>
    <m/>
    <n v="1"/>
    <m/>
    <n v="1"/>
    <m/>
    <n v="1"/>
    <m/>
    <m/>
    <m/>
    <m/>
    <m/>
    <m/>
    <m/>
    <m/>
    <m/>
    <m/>
    <m/>
    <m/>
    <m/>
    <m/>
    <m/>
    <m/>
    <m/>
    <m/>
    <m/>
    <m/>
    <m/>
    <m/>
    <m/>
    <m/>
    <m/>
    <m/>
    <m/>
    <m/>
    <m/>
    <m/>
    <m/>
    <m/>
    <m/>
    <m/>
    <m/>
    <m/>
    <m/>
    <m/>
    <m/>
    <m/>
    <m/>
    <m/>
    <m/>
    <n v="4"/>
    <x v="1"/>
    <s v="Active"/>
    <s v="Small"/>
    <s v="PQMU"/>
    <s v="No"/>
    <n v="3675671"/>
    <s v="750k-5 mil"/>
    <n v="882333"/>
    <m/>
    <n v="882333"/>
    <x v="1"/>
    <x v="1"/>
    <n v="6"/>
    <n v="612611.83333333337"/>
    <n v="4.1658546149809652"/>
    <s v="1-5x"/>
    <x v="4"/>
  </r>
  <r>
    <n v="11349"/>
    <x v="0"/>
    <n v="0.7"/>
    <s v="Yes"/>
    <s v="Yes"/>
    <n v="0.4"/>
    <x v="0"/>
    <x v="0"/>
    <x v="0"/>
    <d v="2020-01-01T00:00:00"/>
    <n v="5"/>
    <x v="3"/>
    <d v="2020-01-01T00:00:00"/>
    <n v="5"/>
    <s v="5-10 years"/>
    <d v="1970-01-01T00:00:00"/>
    <n v="55"/>
    <x v="3"/>
    <x v="8"/>
    <m/>
    <n v="1"/>
    <n v="1"/>
    <n v="1"/>
    <n v="1"/>
    <n v="1"/>
    <n v="1"/>
    <m/>
    <m/>
    <m/>
    <m/>
    <m/>
    <m/>
    <m/>
    <m/>
    <m/>
    <m/>
    <m/>
    <m/>
    <m/>
    <m/>
    <m/>
    <m/>
    <m/>
    <m/>
    <m/>
    <m/>
    <m/>
    <m/>
    <m/>
    <m/>
    <m/>
    <m/>
    <m/>
    <m/>
    <m/>
    <m/>
    <m/>
    <m/>
    <m/>
    <m/>
    <m/>
    <m/>
    <m/>
    <m/>
    <m/>
    <m/>
    <m/>
    <m/>
    <m/>
    <n v="6"/>
    <x v="0"/>
    <s v="Active"/>
    <s v="Very small"/>
    <s v="Very small unit"/>
    <s v="No"/>
    <s v=""/>
    <s v=""/>
    <n v="278021"/>
    <m/>
    <n v="278021"/>
    <x v="0"/>
    <x v="0"/>
    <s v=""/>
    <s v=""/>
    <s v=""/>
    <s v=""/>
    <x v="0"/>
  </r>
  <r>
    <n v="11350"/>
    <x v="2"/>
    <n v="0.8"/>
    <s v="No"/>
    <s v="Yes"/>
    <n v="0.75"/>
    <x v="0"/>
    <x v="0"/>
    <x v="0"/>
    <d v="2019-06-30T00:00:00"/>
    <n v="6"/>
    <x v="3"/>
    <d v="2019-06-30T00:00:00"/>
    <n v="6"/>
    <s v="5-10 years"/>
    <d v="1965-01-01T00:00:00"/>
    <n v="60"/>
    <x v="3"/>
    <x v="0"/>
    <m/>
    <m/>
    <n v="1"/>
    <m/>
    <n v="1"/>
    <m/>
    <n v="1"/>
    <m/>
    <m/>
    <m/>
    <m/>
    <m/>
    <m/>
    <m/>
    <m/>
    <m/>
    <m/>
    <m/>
    <m/>
    <m/>
    <m/>
    <m/>
    <m/>
    <m/>
    <m/>
    <m/>
    <m/>
    <m/>
    <m/>
    <m/>
    <m/>
    <m/>
    <m/>
    <m/>
    <m/>
    <m/>
    <m/>
    <m/>
    <m/>
    <m/>
    <m/>
    <m/>
    <m/>
    <m/>
    <m/>
    <m/>
    <m/>
    <m/>
    <m/>
    <m/>
    <n v="3"/>
    <x v="0"/>
    <s v="Active"/>
    <s v="Medium"/>
    <s v="Business client advisor"/>
    <s v="No"/>
    <s v=""/>
    <s v=""/>
    <n v="854650"/>
    <m/>
    <n v="854650"/>
    <x v="0"/>
    <x v="0"/>
    <s v=""/>
    <s v=""/>
    <s v=""/>
    <s v=""/>
    <x v="0"/>
  </r>
  <r>
    <n v="11351"/>
    <x v="0"/>
    <n v="0.75"/>
    <s v="Yes"/>
    <s v="No"/>
    <m/>
    <x v="0"/>
    <x v="1"/>
    <x v="3"/>
    <d v="2019-01-01T00:00:00"/>
    <n v="6"/>
    <x v="3"/>
    <d v="2019-01-01T00:00:00"/>
    <n v="6"/>
    <s v="5-10 years"/>
    <d v="2000-01-01T00:00:00"/>
    <n v="25"/>
    <x v="0"/>
    <x v="7"/>
    <m/>
    <n v="1"/>
    <n v="1"/>
    <n v="1"/>
    <n v="1"/>
    <m/>
    <m/>
    <m/>
    <m/>
    <m/>
    <m/>
    <m/>
    <m/>
    <m/>
    <m/>
    <m/>
    <m/>
    <m/>
    <m/>
    <m/>
    <m/>
    <m/>
    <m/>
    <m/>
    <m/>
    <m/>
    <m/>
    <m/>
    <m/>
    <m/>
    <m/>
    <m/>
    <m/>
    <m/>
    <m/>
    <m/>
    <m/>
    <m/>
    <m/>
    <m/>
    <m/>
    <m/>
    <m/>
    <m/>
    <m/>
    <m/>
    <m/>
    <m/>
    <m/>
    <m/>
    <n v="4"/>
    <x v="0"/>
    <s v="Active"/>
    <s v="Medium"/>
    <s v="PQMU"/>
    <s v="No"/>
    <s v=""/>
    <s v=""/>
    <n v="566021"/>
    <m/>
    <n v="566021"/>
    <x v="0"/>
    <x v="0"/>
    <s v=""/>
    <s v=""/>
    <s v=""/>
    <s v=""/>
    <x v="0"/>
  </r>
  <r>
    <n v="11352"/>
    <x v="0"/>
    <n v="1"/>
    <s v="No"/>
    <s v="No"/>
    <m/>
    <x v="0"/>
    <x v="2"/>
    <x v="2"/>
    <d v="2018-06-30T00:00:00"/>
    <n v="7"/>
    <x v="3"/>
    <d v="2018-06-30T00:00:00"/>
    <n v="7"/>
    <s v="5-10 years"/>
    <d v="1995-01-01T00:00:00"/>
    <n v="30"/>
    <x v="0"/>
    <x v="7"/>
    <n v="1"/>
    <m/>
    <n v="1"/>
    <m/>
    <n v="1"/>
    <m/>
    <n v="1"/>
    <m/>
    <m/>
    <m/>
    <m/>
    <m/>
    <m/>
    <m/>
    <m/>
    <m/>
    <m/>
    <m/>
    <m/>
    <m/>
    <m/>
    <m/>
    <m/>
    <m/>
    <m/>
    <m/>
    <m/>
    <m/>
    <m/>
    <m/>
    <m/>
    <m/>
    <m/>
    <m/>
    <m/>
    <m/>
    <m/>
    <m/>
    <m/>
    <m/>
    <m/>
    <m/>
    <m/>
    <m/>
    <m/>
    <m/>
    <m/>
    <m/>
    <m/>
    <m/>
    <n v="4"/>
    <x v="1"/>
    <s v="Active"/>
    <s v="Small"/>
    <s v="Business client advisor"/>
    <s v="No"/>
    <n v="3410843"/>
    <s v="750k-5 mil"/>
    <n v="181287"/>
    <m/>
    <n v="181287"/>
    <x v="1"/>
    <x v="1"/>
    <n v="3"/>
    <n v="1136947.6666666667"/>
    <n v="18.81460336372713"/>
    <s v="10-20x"/>
    <x v="0"/>
  </r>
  <r>
    <n v="11353"/>
    <x v="0"/>
    <n v="0"/>
    <s v="Yes"/>
    <s v="Yes"/>
    <n v="0.15"/>
    <x v="1"/>
    <x v="0"/>
    <x v="0"/>
    <d v="2018-01-01T00:00:00"/>
    <n v="7"/>
    <x v="3"/>
    <d v="2018-01-01T00:00:00"/>
    <n v="7"/>
    <s v="5-10 years"/>
    <d v="1990-01-01T00:00:00"/>
    <n v="35"/>
    <x v="1"/>
    <x v="0"/>
    <m/>
    <n v="1"/>
    <m/>
    <n v="1"/>
    <m/>
    <n v="1"/>
    <m/>
    <m/>
    <m/>
    <m/>
    <m/>
    <m/>
    <m/>
    <m/>
    <m/>
    <m/>
    <m/>
    <m/>
    <m/>
    <m/>
    <m/>
    <m/>
    <m/>
    <m/>
    <m/>
    <m/>
    <m/>
    <m/>
    <m/>
    <m/>
    <m/>
    <m/>
    <m/>
    <m/>
    <m/>
    <m/>
    <m/>
    <m/>
    <m/>
    <m/>
    <m/>
    <m/>
    <m/>
    <m/>
    <m/>
    <m/>
    <m/>
    <m/>
    <m/>
    <m/>
    <n v="3"/>
    <x v="0"/>
    <s v="Active"/>
    <s v="Small"/>
    <s v="Business client advisor"/>
    <s v="No"/>
    <s v=""/>
    <s v=""/>
    <n v="585596"/>
    <m/>
    <n v="585596"/>
    <x v="0"/>
    <x v="0"/>
    <s v=""/>
    <s v=""/>
    <s v=""/>
    <s v=""/>
    <x v="0"/>
  </r>
  <r>
    <n v="11354"/>
    <x v="4"/>
    <n v="0.4"/>
    <s v="No"/>
    <s v="Yes"/>
    <n v="0.5"/>
    <x v="1"/>
    <x v="2"/>
    <x v="2"/>
    <d v="2017-06-30T00:00:00"/>
    <n v="8"/>
    <x v="3"/>
    <d v="2017-06-30T00:00:00"/>
    <n v="8"/>
    <s v="5-10 years"/>
    <d v="1985-01-01T00:00:00"/>
    <n v="40"/>
    <x v="1"/>
    <x v="7"/>
    <n v="1"/>
    <m/>
    <n v="1"/>
    <m/>
    <n v="1"/>
    <m/>
    <n v="1"/>
    <m/>
    <m/>
    <m/>
    <m/>
    <m/>
    <m/>
    <m/>
    <m/>
    <m/>
    <m/>
    <m/>
    <m/>
    <m/>
    <m/>
    <m/>
    <m/>
    <m/>
    <m/>
    <m/>
    <m/>
    <m/>
    <m/>
    <m/>
    <m/>
    <m/>
    <m/>
    <m/>
    <m/>
    <m/>
    <m/>
    <m/>
    <m/>
    <m/>
    <m/>
    <m/>
    <m/>
    <m/>
    <m/>
    <m/>
    <m/>
    <m/>
    <m/>
    <m/>
    <n v="4"/>
    <x v="1"/>
    <s v="Active"/>
    <s v="Medium"/>
    <s v="Business client advisor"/>
    <s v="No"/>
    <n v="3813725"/>
    <s v="750k-5 mil"/>
    <n v="194571"/>
    <m/>
    <n v="194571"/>
    <x v="2"/>
    <x v="1"/>
    <n v="2"/>
    <n v="1906862.5"/>
    <n v="19.600685610908101"/>
    <s v="10-20x"/>
    <x v="1"/>
  </r>
  <r>
    <n v="11355"/>
    <x v="4"/>
    <n v="0.15"/>
    <s v="Yes"/>
    <s v="No"/>
    <m/>
    <x v="1"/>
    <x v="2"/>
    <x v="3"/>
    <d v="2017-01-01T00:00:00"/>
    <n v="8"/>
    <x v="3"/>
    <d v="2017-01-01T00:00:00"/>
    <n v="8"/>
    <s v="5-10 years"/>
    <d v="1980-01-01T00:00:00"/>
    <n v="45"/>
    <x v="2"/>
    <x v="7"/>
    <n v="1"/>
    <n v="1"/>
    <n v="1"/>
    <n v="1"/>
    <n v="1"/>
    <n v="1"/>
    <n v="1"/>
    <m/>
    <m/>
    <m/>
    <m/>
    <m/>
    <m/>
    <m/>
    <m/>
    <m/>
    <m/>
    <m/>
    <m/>
    <m/>
    <m/>
    <m/>
    <m/>
    <m/>
    <m/>
    <m/>
    <m/>
    <m/>
    <m/>
    <m/>
    <m/>
    <m/>
    <m/>
    <m/>
    <m/>
    <m/>
    <m/>
    <m/>
    <m/>
    <m/>
    <m/>
    <m/>
    <m/>
    <m/>
    <m/>
    <m/>
    <m/>
    <m/>
    <m/>
    <m/>
    <n v="7"/>
    <x v="1"/>
    <s v="Active"/>
    <s v="Small"/>
    <s v="Business client advisor"/>
    <s v="No"/>
    <n v="4468281"/>
    <s v="750k-5 mil"/>
    <n v="363458"/>
    <m/>
    <n v="363458"/>
    <x v="1"/>
    <x v="2"/>
    <n v="1"/>
    <n v="4468281"/>
    <n v="12.293802860302979"/>
    <s v="10-20x"/>
    <x v="1"/>
  </r>
  <r>
    <n v="11356"/>
    <x v="0"/>
    <n v="0.2"/>
    <s v="No"/>
    <s v="No"/>
    <m/>
    <x v="1"/>
    <x v="2"/>
    <x v="2"/>
    <d v="2016-06-30T00:00:00"/>
    <n v="9"/>
    <x v="3"/>
    <d v="2016-06-30T00:00:00"/>
    <n v="9"/>
    <s v="5-10 years"/>
    <d v="1975-01-01T00:00:00"/>
    <n v="50"/>
    <x v="2"/>
    <x v="3"/>
    <n v="1"/>
    <m/>
    <n v="1"/>
    <m/>
    <n v="1"/>
    <m/>
    <n v="1"/>
    <m/>
    <m/>
    <m/>
    <m/>
    <m/>
    <m/>
    <m/>
    <m/>
    <m/>
    <m/>
    <m/>
    <m/>
    <m/>
    <m/>
    <m/>
    <m/>
    <m/>
    <m/>
    <m/>
    <m/>
    <m/>
    <m/>
    <m/>
    <m/>
    <m/>
    <m/>
    <m/>
    <m/>
    <m/>
    <m/>
    <m/>
    <m/>
    <m/>
    <m/>
    <m/>
    <m/>
    <m/>
    <m/>
    <m/>
    <m/>
    <m/>
    <m/>
    <m/>
    <n v="4"/>
    <x v="1"/>
    <s v="Active"/>
    <s v="Small"/>
    <s v="Business client advisor"/>
    <s v="No"/>
    <n v="4790507"/>
    <s v="750k-5 mil"/>
    <n v="1402900"/>
    <m/>
    <n v="1402900"/>
    <x v="1"/>
    <x v="1"/>
    <n v="6"/>
    <n v="798417.83333333337"/>
    <n v="3.4147173711597407"/>
    <s v="1-5x"/>
    <x v="1"/>
  </r>
  <r>
    <n v="11357"/>
    <x v="0"/>
    <n v="0.3"/>
    <s v="Yes"/>
    <s v="Yes"/>
    <n v="0.15"/>
    <x v="1"/>
    <x v="0"/>
    <x v="0"/>
    <d v="2016-01-01T00:00:00"/>
    <n v="9"/>
    <x v="3"/>
    <d v="2016-01-01T00:00:00"/>
    <n v="9"/>
    <s v="5-10 years"/>
    <d v="1970-01-01T00:00:00"/>
    <n v="55"/>
    <x v="3"/>
    <x v="3"/>
    <m/>
    <n v="1"/>
    <n v="1"/>
    <n v="1"/>
    <n v="1"/>
    <m/>
    <m/>
    <m/>
    <m/>
    <m/>
    <m/>
    <m/>
    <m/>
    <m/>
    <m/>
    <m/>
    <m/>
    <m/>
    <m/>
    <m/>
    <m/>
    <m/>
    <m/>
    <m/>
    <m/>
    <m/>
    <m/>
    <m/>
    <m/>
    <m/>
    <m/>
    <m/>
    <m/>
    <m/>
    <m/>
    <m/>
    <m/>
    <m/>
    <m/>
    <m/>
    <m/>
    <m/>
    <m/>
    <m/>
    <m/>
    <m/>
    <m/>
    <m/>
    <m/>
    <m/>
    <n v="4"/>
    <x v="0"/>
    <s v="Active"/>
    <s v="Medium"/>
    <s v="Business client advisor"/>
    <s v="No"/>
    <s v=""/>
    <s v=""/>
    <n v="238986"/>
    <m/>
    <n v="238986"/>
    <x v="0"/>
    <x v="0"/>
    <s v=""/>
    <s v=""/>
    <s v=""/>
    <s v=""/>
    <x v="0"/>
  </r>
  <r>
    <n v="11358"/>
    <x v="0"/>
    <n v="0.4"/>
    <s v="No"/>
    <s v="Yes"/>
    <n v="0.3"/>
    <x v="1"/>
    <x v="0"/>
    <x v="0"/>
    <d v="2015-06-30T00:00:00"/>
    <n v="10"/>
    <x v="4"/>
    <d v="2015-06-30T00:00:00"/>
    <n v="10"/>
    <s v="10-20 years"/>
    <d v="1965-01-01T00:00:00"/>
    <n v="60"/>
    <x v="3"/>
    <x v="0"/>
    <m/>
    <m/>
    <n v="1"/>
    <m/>
    <n v="1"/>
    <m/>
    <n v="1"/>
    <m/>
    <m/>
    <m/>
    <m/>
    <m/>
    <m/>
    <m/>
    <m/>
    <m/>
    <m/>
    <m/>
    <m/>
    <m/>
    <m/>
    <m/>
    <m/>
    <m/>
    <m/>
    <m/>
    <m/>
    <m/>
    <m/>
    <m/>
    <m/>
    <m/>
    <m/>
    <m/>
    <m/>
    <m/>
    <m/>
    <m/>
    <m/>
    <m/>
    <m/>
    <m/>
    <m/>
    <m/>
    <m/>
    <m/>
    <m/>
    <m/>
    <m/>
    <m/>
    <n v="3"/>
    <x v="0"/>
    <s v="Active"/>
    <s v="Small"/>
    <s v="Business client advisor"/>
    <s v="No"/>
    <s v=""/>
    <s v=""/>
    <n v="1394918"/>
    <m/>
    <n v="1394918"/>
    <x v="0"/>
    <x v="0"/>
    <s v=""/>
    <s v=""/>
    <s v=""/>
    <s v=""/>
    <x v="0"/>
  </r>
  <r>
    <n v="11359"/>
    <x v="0"/>
    <n v="0.5"/>
    <s v="Yes"/>
    <s v="No"/>
    <m/>
    <x v="0"/>
    <x v="0"/>
    <x v="3"/>
    <d v="2015-01-01T00:00:00"/>
    <n v="10"/>
    <x v="4"/>
    <d v="2015-01-01T00:00:00"/>
    <n v="10"/>
    <s v="10-20 years"/>
    <d v="2000-01-01T00:00:00"/>
    <n v="25"/>
    <x v="0"/>
    <x v="2"/>
    <m/>
    <n v="1"/>
    <m/>
    <n v="1"/>
    <m/>
    <n v="1"/>
    <m/>
    <m/>
    <m/>
    <m/>
    <m/>
    <m/>
    <m/>
    <m/>
    <m/>
    <m/>
    <m/>
    <m/>
    <m/>
    <m/>
    <m/>
    <m/>
    <m/>
    <m/>
    <m/>
    <m/>
    <m/>
    <m/>
    <m/>
    <m/>
    <m/>
    <m/>
    <m/>
    <m/>
    <m/>
    <m/>
    <m/>
    <m/>
    <m/>
    <m/>
    <m/>
    <m/>
    <m/>
    <m/>
    <m/>
    <m/>
    <m/>
    <m/>
    <m/>
    <m/>
    <n v="3"/>
    <x v="0"/>
    <s v="Active"/>
    <s v="Very small"/>
    <s v="Very small unit"/>
    <s v="No"/>
    <s v=""/>
    <s v=""/>
    <n v="1978953"/>
    <m/>
    <n v="1978953"/>
    <x v="0"/>
    <x v="0"/>
    <s v=""/>
    <s v=""/>
    <s v=""/>
    <s v=""/>
    <x v="0"/>
  </r>
  <r>
    <n v="11360"/>
    <x v="0"/>
    <n v="0.6"/>
    <s v="No"/>
    <s v="No"/>
    <m/>
    <x v="0"/>
    <x v="0"/>
    <x v="0"/>
    <d v="2014-01-01T00:00:00"/>
    <n v="11"/>
    <x v="4"/>
    <d v="2014-01-01T00:00:00"/>
    <n v="11"/>
    <s v="10-20 years"/>
    <d v="1995-01-01T00:00:00"/>
    <n v="30"/>
    <x v="0"/>
    <x v="10"/>
    <m/>
    <m/>
    <n v="1"/>
    <m/>
    <n v="1"/>
    <m/>
    <n v="1"/>
    <m/>
    <m/>
    <m/>
    <m/>
    <m/>
    <m/>
    <m/>
    <m/>
    <m/>
    <m/>
    <m/>
    <m/>
    <m/>
    <m/>
    <m/>
    <m/>
    <m/>
    <m/>
    <m/>
    <m/>
    <m/>
    <m/>
    <m/>
    <m/>
    <m/>
    <m/>
    <m/>
    <m/>
    <m/>
    <m/>
    <m/>
    <m/>
    <m/>
    <m/>
    <m/>
    <m/>
    <m/>
    <m/>
    <m/>
    <m/>
    <m/>
    <m/>
    <m/>
    <n v="3"/>
    <x v="0"/>
    <s v="Active"/>
    <s v="Medium"/>
    <s v="Business client advisor"/>
    <s v="No"/>
    <s v=""/>
    <s v=""/>
    <n v="1610717"/>
    <m/>
    <n v="1610717"/>
    <x v="0"/>
    <x v="0"/>
    <s v=""/>
    <s v=""/>
    <s v=""/>
    <s v=""/>
    <x v="0"/>
  </r>
  <r>
    <n v="11361"/>
    <x v="0"/>
    <n v="0.7"/>
    <s v="Yes"/>
    <s v="Yes"/>
    <n v="0.4"/>
    <x v="0"/>
    <x v="0"/>
    <x v="0"/>
    <d v="2013-01-01T00:00:00"/>
    <n v="12"/>
    <x v="4"/>
    <d v="2013-01-01T00:00:00"/>
    <n v="12"/>
    <s v="10-20 years"/>
    <d v="1990-01-01T00:00:00"/>
    <n v="35"/>
    <x v="1"/>
    <x v="3"/>
    <n v="1"/>
    <n v="1"/>
    <n v="1"/>
    <n v="1"/>
    <n v="1"/>
    <n v="1"/>
    <n v="1"/>
    <m/>
    <m/>
    <m/>
    <m/>
    <m/>
    <m/>
    <m/>
    <m/>
    <m/>
    <m/>
    <m/>
    <m/>
    <m/>
    <m/>
    <m/>
    <m/>
    <m/>
    <m/>
    <m/>
    <m/>
    <m/>
    <m/>
    <m/>
    <m/>
    <m/>
    <m/>
    <m/>
    <m/>
    <m/>
    <m/>
    <m/>
    <m/>
    <m/>
    <m/>
    <m/>
    <m/>
    <m/>
    <m/>
    <m/>
    <m/>
    <m/>
    <m/>
    <m/>
    <n v="7"/>
    <x v="1"/>
    <s v="Active"/>
    <s v="Small"/>
    <s v="Business client advisor"/>
    <s v="No"/>
    <n v="2901832"/>
    <s v="750k-5 mil"/>
    <n v="1833082"/>
    <m/>
    <n v="1833082"/>
    <x v="2"/>
    <x v="2"/>
    <n v="3"/>
    <n v="967277.33333333337"/>
    <n v="1.5830344741806421"/>
    <s v="1-5x"/>
    <x v="1"/>
  </r>
  <r>
    <n v="11362"/>
    <x v="0"/>
    <n v="0.8"/>
    <s v="No"/>
    <s v="Yes"/>
    <n v="0.75"/>
    <x v="0"/>
    <x v="0"/>
    <x v="0"/>
    <d v="2012-01-01T00:00:00"/>
    <n v="13"/>
    <x v="4"/>
    <d v="2012-01-01T00:00:00"/>
    <n v="13"/>
    <s v="10-20 years"/>
    <d v="1985-01-01T00:00:00"/>
    <n v="40"/>
    <x v="1"/>
    <x v="7"/>
    <m/>
    <m/>
    <n v="1"/>
    <m/>
    <n v="1"/>
    <m/>
    <n v="1"/>
    <m/>
    <m/>
    <m/>
    <m/>
    <m/>
    <m/>
    <m/>
    <m/>
    <m/>
    <m/>
    <m/>
    <m/>
    <m/>
    <m/>
    <m/>
    <m/>
    <m/>
    <m/>
    <m/>
    <m/>
    <m/>
    <m/>
    <m/>
    <m/>
    <m/>
    <m/>
    <m/>
    <m/>
    <m/>
    <m/>
    <m/>
    <m/>
    <m/>
    <m/>
    <m/>
    <m/>
    <m/>
    <m/>
    <m/>
    <m/>
    <m/>
    <m/>
    <m/>
    <n v="3"/>
    <x v="0"/>
    <s v="Active"/>
    <s v="Medium"/>
    <s v="Business client advisor"/>
    <s v="No"/>
    <s v=""/>
    <s v=""/>
    <n v="1333438"/>
    <m/>
    <n v="1333438"/>
    <x v="0"/>
    <x v="0"/>
    <s v=""/>
    <s v=""/>
    <s v=""/>
    <s v=""/>
    <x v="0"/>
  </r>
  <r>
    <n v="11363"/>
    <x v="3"/>
    <n v="0.75"/>
    <s v="Yes"/>
    <s v="No"/>
    <m/>
    <x v="0"/>
    <x v="0"/>
    <x v="3"/>
    <d v="2011-01-01T00:00:00"/>
    <n v="14"/>
    <x v="4"/>
    <d v="2011-01-01T00:00:00"/>
    <n v="14"/>
    <s v="10-20 years"/>
    <d v="1980-01-01T00:00:00"/>
    <n v="45"/>
    <x v="2"/>
    <x v="1"/>
    <n v="1"/>
    <n v="1"/>
    <n v="1"/>
    <n v="1"/>
    <n v="1"/>
    <m/>
    <m/>
    <m/>
    <m/>
    <m/>
    <m/>
    <m/>
    <m/>
    <m/>
    <m/>
    <m/>
    <m/>
    <m/>
    <m/>
    <m/>
    <m/>
    <m/>
    <m/>
    <m/>
    <m/>
    <m/>
    <m/>
    <m/>
    <m/>
    <m/>
    <m/>
    <m/>
    <m/>
    <m/>
    <m/>
    <m/>
    <m/>
    <m/>
    <m/>
    <m/>
    <m/>
    <m/>
    <m/>
    <m/>
    <m/>
    <m/>
    <m/>
    <m/>
    <m/>
    <m/>
    <n v="5"/>
    <x v="1"/>
    <s v="Active"/>
    <s v="Very small"/>
    <s v="Very small unit"/>
    <s v="No"/>
    <n v="1678394"/>
    <s v="750k-5 mil"/>
    <n v="525667"/>
    <m/>
    <n v="525667"/>
    <x v="1"/>
    <x v="2"/>
    <n v="5"/>
    <n v="335678.8"/>
    <n v="3.1928844686845474"/>
    <s v="1-5x"/>
    <x v="1"/>
  </r>
  <r>
    <n v="11364"/>
    <x v="0"/>
    <n v="1"/>
    <s v="No"/>
    <s v="No"/>
    <m/>
    <x v="0"/>
    <x v="2"/>
    <x v="3"/>
    <d v="2010-01-01T00:00:00"/>
    <n v="15"/>
    <x v="4"/>
    <d v="2010-01-01T00:00:00"/>
    <n v="15"/>
    <s v="10-20 years"/>
    <d v="1975-01-01T00:00:00"/>
    <n v="50"/>
    <x v="2"/>
    <x v="4"/>
    <n v="1"/>
    <m/>
    <n v="1"/>
    <m/>
    <n v="1"/>
    <m/>
    <n v="1"/>
    <m/>
    <m/>
    <m/>
    <m/>
    <m/>
    <m/>
    <m/>
    <m/>
    <m/>
    <m/>
    <m/>
    <m/>
    <m/>
    <m/>
    <m/>
    <m/>
    <m/>
    <m/>
    <m/>
    <m/>
    <m/>
    <m/>
    <m/>
    <m/>
    <m/>
    <m/>
    <m/>
    <m/>
    <m/>
    <m/>
    <m/>
    <m/>
    <m/>
    <m/>
    <m/>
    <m/>
    <m/>
    <m/>
    <m/>
    <m/>
    <m/>
    <m/>
    <m/>
    <n v="4"/>
    <x v="1"/>
    <s v="Active"/>
    <s v="Medium"/>
    <s v="Business client advisor"/>
    <s v="No"/>
    <n v="2146803"/>
    <s v="750k-5 mil"/>
    <n v="321163"/>
    <m/>
    <n v="321163"/>
    <x v="1"/>
    <x v="1"/>
    <n v="5"/>
    <n v="429360.6"/>
    <n v="6.6844655206234842"/>
    <s v="5-10x"/>
    <x v="1"/>
  </r>
  <r>
    <n v="11365"/>
    <x v="3"/>
    <n v="0"/>
    <s v="Yes"/>
    <s v="Yes"/>
    <n v="0.15"/>
    <x v="1"/>
    <x v="0"/>
    <x v="2"/>
    <d v="2009-01-01T00:00:00"/>
    <n v="16"/>
    <x v="4"/>
    <d v="2009-01-01T00:00:00"/>
    <n v="16"/>
    <s v="10-20 years"/>
    <d v="1970-01-01T00:00:00"/>
    <n v="55"/>
    <x v="3"/>
    <x v="5"/>
    <m/>
    <n v="1"/>
    <m/>
    <n v="1"/>
    <m/>
    <n v="1"/>
    <m/>
    <m/>
    <m/>
    <m/>
    <m/>
    <m/>
    <m/>
    <m/>
    <m/>
    <m/>
    <m/>
    <m/>
    <m/>
    <m/>
    <m/>
    <m/>
    <m/>
    <m/>
    <m/>
    <m/>
    <m/>
    <m/>
    <m/>
    <m/>
    <m/>
    <m/>
    <m/>
    <m/>
    <m/>
    <m/>
    <m/>
    <m/>
    <m/>
    <m/>
    <m/>
    <m/>
    <m/>
    <m/>
    <m/>
    <m/>
    <m/>
    <m/>
    <m/>
    <m/>
    <n v="3"/>
    <x v="0"/>
    <s v="Active"/>
    <s v="Very small"/>
    <s v="NN Profile"/>
    <s v="No"/>
    <s v=""/>
    <s v=""/>
    <n v="899812"/>
    <m/>
    <n v="899812"/>
    <x v="0"/>
    <x v="0"/>
    <s v=""/>
    <s v=""/>
    <s v=""/>
    <s v=""/>
    <x v="0"/>
  </r>
  <r>
    <n v="11366"/>
    <x v="0"/>
    <n v="0.4"/>
    <s v="No"/>
    <s v="Yes"/>
    <n v="0.5"/>
    <x v="1"/>
    <x v="0"/>
    <x v="2"/>
    <d v="2008-01-01T00:00:00"/>
    <n v="17"/>
    <x v="4"/>
    <d v="2008-01-01T00:00:00"/>
    <n v="17"/>
    <s v="10-20 years"/>
    <d v="1965-01-01T00:00:00"/>
    <n v="60"/>
    <x v="3"/>
    <x v="3"/>
    <m/>
    <m/>
    <n v="1"/>
    <m/>
    <n v="1"/>
    <m/>
    <n v="1"/>
    <m/>
    <m/>
    <m/>
    <m/>
    <m/>
    <m/>
    <m/>
    <m/>
    <m/>
    <m/>
    <m/>
    <m/>
    <m/>
    <m/>
    <m/>
    <m/>
    <m/>
    <m/>
    <m/>
    <m/>
    <m/>
    <m/>
    <m/>
    <m/>
    <m/>
    <m/>
    <m/>
    <m/>
    <m/>
    <m/>
    <m/>
    <m/>
    <m/>
    <m/>
    <m/>
    <m/>
    <m/>
    <m/>
    <m/>
    <m/>
    <m/>
    <m/>
    <m/>
    <n v="3"/>
    <x v="0"/>
    <s v="Active"/>
    <s v="Very small"/>
    <s v="Very small unit"/>
    <s v="No"/>
    <s v=""/>
    <s v=""/>
    <n v="1001496"/>
    <m/>
    <n v="1001496"/>
    <x v="0"/>
    <x v="0"/>
    <s v=""/>
    <s v=""/>
    <s v=""/>
    <s v=""/>
    <x v="0"/>
  </r>
  <r>
    <n v="11367"/>
    <x v="4"/>
    <n v="0.15"/>
    <s v="Yes"/>
    <s v="No"/>
    <m/>
    <x v="1"/>
    <x v="0"/>
    <x v="0"/>
    <d v="2007-01-01T00:00:00"/>
    <n v="18"/>
    <x v="4"/>
    <d v="2007-01-01T00:00:00"/>
    <n v="18"/>
    <s v="10-20 years"/>
    <d v="2000-01-01T00:00:00"/>
    <n v="25"/>
    <x v="0"/>
    <x v="11"/>
    <m/>
    <n v="1"/>
    <n v="1"/>
    <n v="1"/>
    <n v="1"/>
    <n v="1"/>
    <n v="1"/>
    <m/>
    <m/>
    <m/>
    <m/>
    <m/>
    <m/>
    <m/>
    <m/>
    <m/>
    <m/>
    <m/>
    <m/>
    <m/>
    <m/>
    <m/>
    <m/>
    <m/>
    <m/>
    <m/>
    <m/>
    <m/>
    <m/>
    <m/>
    <m/>
    <m/>
    <m/>
    <m/>
    <m/>
    <m/>
    <m/>
    <m/>
    <m/>
    <m/>
    <m/>
    <m/>
    <m/>
    <m/>
    <m/>
    <m/>
    <m/>
    <m/>
    <m/>
    <m/>
    <n v="6"/>
    <x v="0"/>
    <s v="Active"/>
    <s v="Small"/>
    <s v="Business client advisor"/>
    <s v="No"/>
    <s v=""/>
    <s v=""/>
    <n v="1113766"/>
    <m/>
    <n v="1113766"/>
    <x v="0"/>
    <x v="0"/>
    <s v=""/>
    <s v=""/>
    <s v=""/>
    <s v=""/>
    <x v="0"/>
  </r>
  <r>
    <n v="11368"/>
    <x v="2"/>
    <n v="0.2"/>
    <s v="No"/>
    <s v="No"/>
    <m/>
    <x v="1"/>
    <x v="0"/>
    <x v="0"/>
    <d v="2006-01-01T00:00:00"/>
    <n v="19"/>
    <x v="4"/>
    <d v="2006-01-01T00:00:00"/>
    <n v="19"/>
    <s v="10-20 years"/>
    <d v="1995-01-01T00:00:00"/>
    <n v="30"/>
    <x v="0"/>
    <x v="1"/>
    <m/>
    <m/>
    <n v="1"/>
    <m/>
    <n v="1"/>
    <m/>
    <n v="1"/>
    <m/>
    <m/>
    <m/>
    <m/>
    <m/>
    <m/>
    <m/>
    <m/>
    <m/>
    <m/>
    <m/>
    <m/>
    <m/>
    <m/>
    <m/>
    <m/>
    <m/>
    <m/>
    <m/>
    <m/>
    <m/>
    <m/>
    <m/>
    <m/>
    <m/>
    <m/>
    <m/>
    <m/>
    <m/>
    <m/>
    <m/>
    <m/>
    <m/>
    <m/>
    <m/>
    <m/>
    <m/>
    <m/>
    <m/>
    <m/>
    <m/>
    <m/>
    <m/>
    <n v="3"/>
    <x v="0"/>
    <s v="Active"/>
    <s v="Small"/>
    <s v="Business client advisor"/>
    <s v="No"/>
    <s v=""/>
    <s v=""/>
    <n v="596731"/>
    <m/>
    <n v="596731"/>
    <x v="0"/>
    <x v="0"/>
    <s v=""/>
    <s v=""/>
    <s v=""/>
    <s v=""/>
    <x v="0"/>
  </r>
  <r>
    <n v="11369"/>
    <x v="0"/>
    <n v="0.3"/>
    <s v="Yes"/>
    <s v="Yes"/>
    <n v="0.15"/>
    <x v="1"/>
    <x v="0"/>
    <x v="2"/>
    <d v="2005-01-01T00:00:00"/>
    <n v="20"/>
    <x v="5"/>
    <d v="2005-01-01T00:00:00"/>
    <n v="20"/>
    <s v="&gt;20 years"/>
    <d v="1990-01-01T00:00:00"/>
    <n v="35"/>
    <x v="1"/>
    <x v="10"/>
    <m/>
    <n v="1"/>
    <n v="1"/>
    <n v="1"/>
    <n v="1"/>
    <m/>
    <m/>
    <m/>
    <m/>
    <m/>
    <m/>
    <m/>
    <m/>
    <m/>
    <m/>
    <m/>
    <m/>
    <m/>
    <m/>
    <m/>
    <m/>
    <m/>
    <m/>
    <m/>
    <m/>
    <m/>
    <m/>
    <m/>
    <m/>
    <m/>
    <m/>
    <m/>
    <m/>
    <m/>
    <m/>
    <m/>
    <m/>
    <m/>
    <m/>
    <m/>
    <m/>
    <m/>
    <m/>
    <m/>
    <m/>
    <m/>
    <m/>
    <m/>
    <m/>
    <m/>
    <n v="4"/>
    <x v="0"/>
    <s v="Active"/>
    <s v="Very small"/>
    <s v="Very small unit"/>
    <s v="No"/>
    <s v=""/>
    <s v=""/>
    <n v="365494"/>
    <m/>
    <n v="365494"/>
    <x v="0"/>
    <x v="0"/>
    <s v=""/>
    <s v=""/>
    <s v=""/>
    <s v=""/>
    <x v="0"/>
  </r>
  <r>
    <n v="11370"/>
    <x v="0"/>
    <n v="0.4"/>
    <s v="No"/>
    <s v="Yes"/>
    <n v="0.3"/>
    <x v="1"/>
    <x v="0"/>
    <x v="0"/>
    <d v="2004-01-01T00:00:00"/>
    <n v="21"/>
    <x v="5"/>
    <d v="2004-01-01T00:00:00"/>
    <n v="21"/>
    <s v="&gt;20 years"/>
    <d v="1985-01-01T00:00:00"/>
    <n v="40"/>
    <x v="1"/>
    <x v="0"/>
    <m/>
    <m/>
    <n v="1"/>
    <m/>
    <n v="1"/>
    <m/>
    <n v="1"/>
    <m/>
    <m/>
    <m/>
    <m/>
    <m/>
    <m/>
    <m/>
    <m/>
    <m/>
    <m/>
    <m/>
    <m/>
    <m/>
    <m/>
    <m/>
    <m/>
    <m/>
    <m/>
    <m/>
    <m/>
    <m/>
    <m/>
    <m/>
    <m/>
    <m/>
    <m/>
    <m/>
    <m/>
    <m/>
    <m/>
    <m/>
    <m/>
    <m/>
    <m/>
    <m/>
    <m/>
    <m/>
    <m/>
    <m/>
    <m/>
    <m/>
    <m/>
    <m/>
    <n v="3"/>
    <x v="0"/>
    <s v="Active"/>
    <s v="Medium"/>
    <s v="Business client advisor"/>
    <s v="No"/>
    <s v=""/>
    <s v=""/>
    <n v="73528"/>
    <m/>
    <n v="73528"/>
    <x v="0"/>
    <x v="0"/>
    <s v=""/>
    <s v=""/>
    <s v=""/>
    <s v=""/>
    <x v="0"/>
  </r>
  <r>
    <n v="11371"/>
    <x v="0"/>
    <n v="0.5"/>
    <s v="Yes"/>
    <s v="No"/>
    <m/>
    <x v="0"/>
    <x v="0"/>
    <x v="0"/>
    <d v="2003-01-01T00:00:00"/>
    <n v="22"/>
    <x v="5"/>
    <d v="2003-01-01T00:00:00"/>
    <n v="22"/>
    <s v="&gt;20 years"/>
    <d v="1980-01-01T00:00:00"/>
    <n v="45"/>
    <x v="2"/>
    <x v="2"/>
    <m/>
    <n v="1"/>
    <m/>
    <n v="1"/>
    <m/>
    <n v="1"/>
    <m/>
    <m/>
    <m/>
    <m/>
    <m/>
    <m/>
    <m/>
    <m/>
    <m/>
    <m/>
    <m/>
    <m/>
    <m/>
    <m/>
    <m/>
    <m/>
    <m/>
    <m/>
    <m/>
    <m/>
    <m/>
    <m/>
    <m/>
    <m/>
    <m/>
    <m/>
    <m/>
    <m/>
    <m/>
    <m/>
    <m/>
    <m/>
    <m/>
    <m/>
    <m/>
    <m/>
    <m/>
    <m/>
    <m/>
    <m/>
    <m/>
    <m/>
    <m/>
    <m/>
    <n v="3"/>
    <x v="0"/>
    <s v="Active"/>
    <s v="Small"/>
    <s v="Business client advisor"/>
    <s v="No"/>
    <s v=""/>
    <s v=""/>
    <n v="75434"/>
    <m/>
    <n v="75434"/>
    <x v="0"/>
    <x v="0"/>
    <s v=""/>
    <s v=""/>
    <s v=""/>
    <s v=""/>
    <x v="0"/>
  </r>
  <r>
    <n v="11372"/>
    <x v="0"/>
    <n v="0.6"/>
    <s v="No"/>
    <s v="No"/>
    <m/>
    <x v="0"/>
    <x v="0"/>
    <x v="2"/>
    <d v="2002-01-01T00:00:00"/>
    <n v="23"/>
    <x v="5"/>
    <d v="2002-01-01T00:00:00"/>
    <n v="23"/>
    <s v="&gt;20 years"/>
    <d v="1975-01-01T00:00:00"/>
    <n v="50"/>
    <x v="2"/>
    <x v="3"/>
    <n v="1"/>
    <m/>
    <n v="1"/>
    <m/>
    <n v="1"/>
    <m/>
    <n v="1"/>
    <m/>
    <m/>
    <m/>
    <m/>
    <m/>
    <m/>
    <m/>
    <m/>
    <m/>
    <m/>
    <m/>
    <m/>
    <m/>
    <m/>
    <m/>
    <m/>
    <m/>
    <m/>
    <m/>
    <m/>
    <m/>
    <m/>
    <m/>
    <m/>
    <m/>
    <m/>
    <m/>
    <m/>
    <m/>
    <m/>
    <m/>
    <m/>
    <m/>
    <m/>
    <m/>
    <m/>
    <m/>
    <m/>
    <m/>
    <m/>
    <m/>
    <m/>
    <m/>
    <n v="4"/>
    <x v="1"/>
    <s v="Active"/>
    <s v="Very small"/>
    <s v="Very small unit"/>
    <s v="No"/>
    <n v="4308076"/>
    <s v="750k-5 mil"/>
    <n v="780056"/>
    <m/>
    <n v="780056"/>
    <x v="1"/>
    <x v="1"/>
    <n v="8"/>
    <n v="538509.5"/>
    <n v="5.5227778518465342"/>
    <s v="5-10x"/>
    <x v="1"/>
  </r>
  <r>
    <n v="11373"/>
    <x v="6"/>
    <n v="0.7"/>
    <s v="Yes"/>
    <s v="Yes"/>
    <n v="0.4"/>
    <x v="0"/>
    <x v="1"/>
    <x v="3"/>
    <d v="2001-01-01T00:00:00"/>
    <n v="24"/>
    <x v="5"/>
    <d v="2001-01-01T00:00:00"/>
    <n v="24"/>
    <s v="&gt;20 years"/>
    <d v="1970-01-01T00:00:00"/>
    <n v="55"/>
    <x v="3"/>
    <x v="7"/>
    <n v="1"/>
    <n v="1"/>
    <n v="1"/>
    <n v="1"/>
    <n v="1"/>
    <n v="1"/>
    <n v="1"/>
    <m/>
    <m/>
    <m/>
    <m/>
    <m/>
    <m/>
    <m/>
    <m/>
    <m/>
    <m/>
    <m/>
    <m/>
    <m/>
    <m/>
    <m/>
    <m/>
    <m/>
    <m/>
    <m/>
    <m/>
    <m/>
    <m/>
    <m/>
    <m/>
    <m/>
    <m/>
    <m/>
    <m/>
    <m/>
    <m/>
    <m/>
    <m/>
    <m/>
    <m/>
    <m/>
    <m/>
    <m/>
    <m/>
    <m/>
    <m/>
    <m/>
    <m/>
    <m/>
    <n v="7"/>
    <x v="1"/>
    <s v="Active"/>
    <s v="Medium"/>
    <s v="Business client advisor"/>
    <s v="No"/>
    <n v="3868564"/>
    <s v="750k-5 mil"/>
    <n v="434392"/>
    <m/>
    <n v="434392"/>
    <x v="2"/>
    <x v="2"/>
    <n v="6"/>
    <n v="644760.66666666663"/>
    <n v="8.9056980791543126"/>
    <s v="5-10x"/>
    <x v="1"/>
  </r>
  <r>
    <n v="11374"/>
    <x v="4"/>
    <n v="0.8"/>
    <s v="No"/>
    <s v="Yes"/>
    <n v="0.75"/>
    <x v="0"/>
    <x v="0"/>
    <x v="0"/>
    <d v="2000-01-01T00:00:00"/>
    <n v="25"/>
    <x v="5"/>
    <d v="2000-01-01T00:00:00"/>
    <n v="25"/>
    <s v="&gt;20 years"/>
    <d v="1965-01-01T00:00:00"/>
    <n v="60"/>
    <x v="3"/>
    <x v="0"/>
    <m/>
    <m/>
    <n v="1"/>
    <m/>
    <n v="1"/>
    <m/>
    <n v="1"/>
    <m/>
    <m/>
    <m/>
    <m/>
    <m/>
    <m/>
    <m/>
    <m/>
    <m/>
    <m/>
    <m/>
    <m/>
    <m/>
    <m/>
    <m/>
    <m/>
    <m/>
    <m/>
    <m/>
    <m/>
    <m/>
    <m/>
    <m/>
    <m/>
    <m/>
    <m/>
    <m/>
    <m/>
    <m/>
    <m/>
    <m/>
    <m/>
    <m/>
    <m/>
    <m/>
    <m/>
    <m/>
    <m/>
    <m/>
    <m/>
    <m/>
    <m/>
    <m/>
    <n v="3"/>
    <x v="0"/>
    <s v="Active"/>
    <s v="Medium"/>
    <s v="Business client advisor"/>
    <s v="No"/>
    <s v=""/>
    <s v=""/>
    <n v="155263"/>
    <m/>
    <n v="155263"/>
    <x v="0"/>
    <x v="0"/>
    <s v=""/>
    <s v=""/>
    <s v=""/>
    <s v=""/>
    <x v="0"/>
  </r>
  <r>
    <n v="11375"/>
    <x v="0"/>
    <n v="0.75"/>
    <s v="Yes"/>
    <s v="No"/>
    <m/>
    <x v="0"/>
    <x v="0"/>
    <x v="0"/>
    <d v="1999-01-01T00:00:00"/>
    <n v="26"/>
    <x v="5"/>
    <d v="1999-01-01T00:00:00"/>
    <n v="26"/>
    <s v="&gt;20 years"/>
    <d v="2000-01-01T00:00:00"/>
    <n v="25"/>
    <x v="0"/>
    <x v="2"/>
    <m/>
    <n v="1"/>
    <n v="1"/>
    <n v="1"/>
    <n v="1"/>
    <m/>
    <m/>
    <m/>
    <m/>
    <m/>
    <m/>
    <m/>
    <m/>
    <m/>
    <m/>
    <m/>
    <m/>
    <m/>
    <m/>
    <m/>
    <m/>
    <m/>
    <m/>
    <m/>
    <m/>
    <m/>
    <m/>
    <m/>
    <m/>
    <m/>
    <m/>
    <m/>
    <m/>
    <m/>
    <m/>
    <m/>
    <m/>
    <m/>
    <m/>
    <m/>
    <m/>
    <m/>
    <m/>
    <m/>
    <m/>
    <m/>
    <m/>
    <m/>
    <m/>
    <m/>
    <n v="4"/>
    <x v="0"/>
    <s v="Active"/>
    <s v="Medium"/>
    <s v="Online branch"/>
    <s v="No"/>
    <s v=""/>
    <s v=""/>
    <n v="1602352"/>
    <m/>
    <n v="1602352"/>
    <x v="0"/>
    <x v="0"/>
    <s v=""/>
    <s v=""/>
    <s v=""/>
    <s v=""/>
    <x v="0"/>
  </r>
  <r>
    <n v="11376"/>
    <x v="0"/>
    <n v="1"/>
    <s v="No"/>
    <s v="No"/>
    <m/>
    <x v="0"/>
    <x v="0"/>
    <x v="0"/>
    <d v="2025-01-01T00:00:00"/>
    <n v="0"/>
    <x v="0"/>
    <d v="2025-01-01T00:00:00"/>
    <n v="0"/>
    <s v="&lt;12 months"/>
    <d v="1995-01-01T00:00:00"/>
    <n v="30"/>
    <x v="0"/>
    <x v="0"/>
    <m/>
    <m/>
    <n v="1"/>
    <m/>
    <n v="1"/>
    <m/>
    <n v="1"/>
    <m/>
    <m/>
    <m/>
    <m/>
    <m/>
    <m/>
    <m/>
    <m/>
    <m/>
    <m/>
    <m/>
    <m/>
    <m/>
    <m/>
    <m/>
    <m/>
    <m/>
    <m/>
    <m/>
    <m/>
    <m/>
    <m/>
    <m/>
    <m/>
    <m/>
    <m/>
    <m/>
    <m/>
    <m/>
    <m/>
    <m/>
    <m/>
    <m/>
    <m/>
    <m/>
    <m/>
    <m/>
    <m/>
    <m/>
    <m/>
    <m/>
    <m/>
    <m/>
    <n v="3"/>
    <x v="0"/>
    <s v="Active"/>
    <s v="Medium"/>
    <s v="Business client advisor"/>
    <s v="No"/>
    <s v=""/>
    <s v=""/>
    <n v="330390"/>
    <m/>
    <n v="330390"/>
    <x v="0"/>
    <x v="0"/>
    <s v=""/>
    <s v=""/>
    <s v=""/>
    <s v=""/>
    <x v="0"/>
  </r>
  <r>
    <n v="11377"/>
    <x v="0"/>
    <n v="0"/>
    <s v="Yes"/>
    <s v="Yes"/>
    <n v="0.15"/>
    <x v="1"/>
    <x v="2"/>
    <x v="2"/>
    <d v="2025-01-01T00:00:00"/>
    <n v="0"/>
    <x v="0"/>
    <d v="2025-01-01T00:00:00"/>
    <n v="0"/>
    <s v="&lt;12 months"/>
    <d v="1990-01-01T00:00:00"/>
    <n v="35"/>
    <x v="1"/>
    <x v="10"/>
    <n v="1"/>
    <n v="1"/>
    <m/>
    <n v="1"/>
    <m/>
    <n v="1"/>
    <m/>
    <m/>
    <m/>
    <m/>
    <m/>
    <m/>
    <m/>
    <m/>
    <m/>
    <m/>
    <m/>
    <m/>
    <m/>
    <m/>
    <m/>
    <m/>
    <m/>
    <m/>
    <m/>
    <m/>
    <m/>
    <m/>
    <m/>
    <m/>
    <m/>
    <m/>
    <m/>
    <m/>
    <m/>
    <m/>
    <m/>
    <m/>
    <m/>
    <m/>
    <m/>
    <m/>
    <m/>
    <m/>
    <m/>
    <m/>
    <m/>
    <m/>
    <m/>
    <m/>
    <n v="4"/>
    <x v="1"/>
    <s v="Active"/>
    <s v="Small"/>
    <s v="Business client advisor"/>
    <s v="No"/>
    <n v="1851614"/>
    <s v="750k-5 mil"/>
    <n v="1086474"/>
    <m/>
    <n v="1086474"/>
    <x v="2"/>
    <x v="2"/>
    <n v="5"/>
    <n v="370322.8"/>
    <n v="1.7042414268542092"/>
    <s v="1-5x"/>
    <x v="1"/>
  </r>
  <r>
    <n v="11378"/>
    <x v="12"/>
    <n v="0.4"/>
    <s v="No"/>
    <s v="Yes"/>
    <n v="0.5"/>
    <x v="1"/>
    <x v="1"/>
    <x v="1"/>
    <d v="2024-06-30T00:00:00"/>
    <n v="1"/>
    <x v="1"/>
    <d v="2024-06-30T00:00:00"/>
    <n v="1"/>
    <s v="1-3 years"/>
    <d v="1985-01-01T00:00:00"/>
    <n v="40"/>
    <x v="1"/>
    <x v="1"/>
    <n v="1"/>
    <m/>
    <n v="1"/>
    <m/>
    <n v="1"/>
    <m/>
    <n v="1"/>
    <m/>
    <m/>
    <m/>
    <m/>
    <m/>
    <m/>
    <m/>
    <m/>
    <m/>
    <m/>
    <m/>
    <m/>
    <m/>
    <m/>
    <m/>
    <m/>
    <m/>
    <m/>
    <m/>
    <m/>
    <m/>
    <m/>
    <m/>
    <m/>
    <m/>
    <m/>
    <m/>
    <m/>
    <m/>
    <m/>
    <m/>
    <m/>
    <m/>
    <m/>
    <m/>
    <m/>
    <m/>
    <m/>
    <m/>
    <m/>
    <m/>
    <m/>
    <m/>
    <n v="4"/>
    <x v="1"/>
    <s v="Active"/>
    <s v="Small"/>
    <s v="Business client advisor"/>
    <s v="No"/>
    <n v="4053460"/>
    <s v="750k-5 mil"/>
    <n v="1073293"/>
    <m/>
    <n v="1073293"/>
    <x v="2"/>
    <x v="1"/>
    <n v="7"/>
    <n v="579065.71428571432"/>
    <n v="3.7766574458232749"/>
    <s v="1-5x"/>
    <x v="1"/>
  </r>
  <r>
    <n v="11379"/>
    <x v="4"/>
    <n v="0.15"/>
    <s v="Yes"/>
    <s v="No"/>
    <m/>
    <x v="1"/>
    <x v="0"/>
    <x v="2"/>
    <d v="2024-01-01T00:00:00"/>
    <n v="1"/>
    <x v="1"/>
    <d v="2024-01-01T00:00:00"/>
    <n v="1"/>
    <s v="1-3 years"/>
    <d v="1980-01-01T00:00:00"/>
    <n v="45"/>
    <x v="2"/>
    <x v="7"/>
    <m/>
    <n v="1"/>
    <n v="1"/>
    <n v="1"/>
    <n v="1"/>
    <n v="1"/>
    <n v="1"/>
    <m/>
    <m/>
    <m/>
    <m/>
    <m/>
    <m/>
    <m/>
    <m/>
    <m/>
    <m/>
    <m/>
    <m/>
    <m/>
    <m/>
    <m/>
    <m/>
    <m/>
    <m/>
    <m/>
    <m/>
    <m/>
    <m/>
    <m/>
    <m/>
    <m/>
    <m/>
    <m/>
    <m/>
    <m/>
    <m/>
    <m/>
    <m/>
    <m/>
    <m/>
    <m/>
    <m/>
    <m/>
    <m/>
    <m/>
    <m/>
    <m/>
    <m/>
    <m/>
    <n v="6"/>
    <x v="0"/>
    <s v="Active"/>
    <s v="Very small"/>
    <s v="Very small unit"/>
    <s v="No"/>
    <s v=""/>
    <s v=""/>
    <n v="790584"/>
    <m/>
    <n v="790584"/>
    <x v="0"/>
    <x v="0"/>
    <s v=""/>
    <s v=""/>
    <s v=""/>
    <s v=""/>
    <x v="0"/>
  </r>
  <r>
    <n v="11380"/>
    <x v="13"/>
    <n v="0.2"/>
    <s v="No"/>
    <s v="No"/>
    <m/>
    <x v="1"/>
    <x v="1"/>
    <x v="0"/>
    <d v="2023-06-30T00:00:00"/>
    <n v="2"/>
    <x v="1"/>
    <d v="2023-06-30T00:00:00"/>
    <n v="2"/>
    <s v="1-3 years"/>
    <d v="1975-01-01T00:00:00"/>
    <n v="50"/>
    <x v="2"/>
    <x v="1"/>
    <n v="1"/>
    <m/>
    <n v="1"/>
    <m/>
    <n v="1"/>
    <m/>
    <n v="1"/>
    <m/>
    <m/>
    <m/>
    <m/>
    <m/>
    <m/>
    <m/>
    <m/>
    <m/>
    <m/>
    <m/>
    <m/>
    <m/>
    <m/>
    <m/>
    <m/>
    <m/>
    <m/>
    <m/>
    <m/>
    <m/>
    <m/>
    <m/>
    <m/>
    <m/>
    <m/>
    <m/>
    <m/>
    <m/>
    <m/>
    <m/>
    <m/>
    <m/>
    <m/>
    <m/>
    <m/>
    <m/>
    <m/>
    <m/>
    <m/>
    <m/>
    <m/>
    <m/>
    <n v="4"/>
    <x v="1"/>
    <s v="Active"/>
    <s v="Small"/>
    <s v="PQMU"/>
    <s v="No"/>
    <n v="3003514"/>
    <s v="750k-5 mil"/>
    <n v="334650"/>
    <m/>
    <n v="334650"/>
    <x v="1"/>
    <x v="1"/>
    <n v="2"/>
    <n v="1501757"/>
    <n v="8.9750903929478554"/>
    <s v="5-10x"/>
    <x v="3"/>
  </r>
  <r>
    <n v="11381"/>
    <x v="3"/>
    <n v="0.3"/>
    <s v="Yes"/>
    <s v="Yes"/>
    <n v="0.15"/>
    <x v="1"/>
    <x v="0"/>
    <x v="2"/>
    <d v="2023-01-01T00:00:00"/>
    <n v="2"/>
    <x v="1"/>
    <d v="2023-01-01T00:00:00"/>
    <n v="2"/>
    <s v="1-3 years"/>
    <d v="1970-01-01T00:00:00"/>
    <n v="55"/>
    <x v="3"/>
    <x v="7"/>
    <m/>
    <n v="1"/>
    <n v="1"/>
    <n v="1"/>
    <n v="1"/>
    <m/>
    <m/>
    <m/>
    <m/>
    <m/>
    <m/>
    <m/>
    <m/>
    <m/>
    <m/>
    <m/>
    <m/>
    <m/>
    <m/>
    <m/>
    <m/>
    <m/>
    <m/>
    <m/>
    <m/>
    <m/>
    <m/>
    <m/>
    <m/>
    <m/>
    <m/>
    <m/>
    <m/>
    <m/>
    <m/>
    <m/>
    <m/>
    <m/>
    <m/>
    <m/>
    <m/>
    <m/>
    <m/>
    <m/>
    <m/>
    <m/>
    <m/>
    <m/>
    <m/>
    <m/>
    <n v="4"/>
    <x v="0"/>
    <s v="Active"/>
    <s v="Very small"/>
    <s v="Very small unit"/>
    <s v="No"/>
    <s v=""/>
    <s v=""/>
    <n v="274718"/>
    <m/>
    <n v="274718"/>
    <x v="0"/>
    <x v="0"/>
    <s v=""/>
    <s v=""/>
    <s v=""/>
    <s v=""/>
    <x v="0"/>
  </r>
  <r>
    <n v="11382"/>
    <x v="0"/>
    <n v="0.4"/>
    <s v="No"/>
    <s v="Yes"/>
    <n v="0.3"/>
    <x v="1"/>
    <x v="0"/>
    <x v="2"/>
    <d v="2022-06-30T00:00:00"/>
    <n v="3"/>
    <x v="2"/>
    <d v="2022-06-30T00:00:00"/>
    <n v="3"/>
    <s v="3-5 years"/>
    <d v="1965-01-01T00:00:00"/>
    <n v="60"/>
    <x v="3"/>
    <x v="17"/>
    <m/>
    <m/>
    <n v="1"/>
    <m/>
    <n v="1"/>
    <m/>
    <n v="1"/>
    <m/>
    <m/>
    <m/>
    <m/>
    <m/>
    <m/>
    <m/>
    <m/>
    <m/>
    <m/>
    <m/>
    <m/>
    <m/>
    <m/>
    <m/>
    <m/>
    <m/>
    <m/>
    <m/>
    <m/>
    <m/>
    <m/>
    <m/>
    <m/>
    <m/>
    <m/>
    <m/>
    <m/>
    <m/>
    <m/>
    <m/>
    <m/>
    <m/>
    <m/>
    <m/>
    <m/>
    <m/>
    <m/>
    <m/>
    <m/>
    <m/>
    <m/>
    <m/>
    <n v="3"/>
    <x v="0"/>
    <s v="Active"/>
    <s v="Very small"/>
    <s v="Very small unit"/>
    <s v="No"/>
    <s v=""/>
    <s v=""/>
    <n v="1261595"/>
    <m/>
    <n v="1261595"/>
    <x v="0"/>
    <x v="0"/>
    <s v=""/>
    <s v=""/>
    <s v=""/>
    <s v=""/>
    <x v="0"/>
  </r>
  <r>
    <n v="11383"/>
    <x v="0"/>
    <n v="0.5"/>
    <s v="Yes"/>
    <s v="No"/>
    <m/>
    <x v="0"/>
    <x v="2"/>
    <x v="3"/>
    <d v="2022-01-01T00:00:00"/>
    <n v="3"/>
    <x v="2"/>
    <d v="2022-01-01T00:00:00"/>
    <n v="3"/>
    <s v="3-5 years"/>
    <d v="2000-01-01T00:00:00"/>
    <n v="25"/>
    <x v="0"/>
    <x v="4"/>
    <n v="1"/>
    <n v="1"/>
    <m/>
    <n v="1"/>
    <m/>
    <n v="1"/>
    <m/>
    <m/>
    <m/>
    <m/>
    <m/>
    <m/>
    <m/>
    <m/>
    <m/>
    <m/>
    <m/>
    <m/>
    <m/>
    <m/>
    <m/>
    <m/>
    <m/>
    <m/>
    <m/>
    <m/>
    <m/>
    <m/>
    <m/>
    <m/>
    <m/>
    <m/>
    <m/>
    <m/>
    <m/>
    <m/>
    <m/>
    <m/>
    <m/>
    <m/>
    <m/>
    <m/>
    <m/>
    <m/>
    <m/>
    <m/>
    <m/>
    <m/>
    <m/>
    <m/>
    <n v="4"/>
    <x v="1"/>
    <s v="Active"/>
    <s v="Small"/>
    <s v="Business client advisor"/>
    <s v="No"/>
    <n v="4253254"/>
    <s v="750k-5 mil"/>
    <n v="1424431"/>
    <m/>
    <n v="1424431"/>
    <x v="1"/>
    <x v="2"/>
    <n v="5"/>
    <n v="850650.8"/>
    <n v="2.9859319265025825"/>
    <s v="1-5x"/>
    <x v="1"/>
  </r>
  <r>
    <n v="11384"/>
    <x v="0"/>
    <n v="0.6"/>
    <s v="No"/>
    <s v="No"/>
    <m/>
    <x v="0"/>
    <x v="1"/>
    <x v="2"/>
    <d v="2021-06-30T00:00:00"/>
    <n v="4"/>
    <x v="2"/>
    <d v="2021-06-30T00:00:00"/>
    <n v="4"/>
    <s v="3-5 years"/>
    <d v="1995-01-01T00:00:00"/>
    <n v="30"/>
    <x v="0"/>
    <x v="2"/>
    <n v="1"/>
    <m/>
    <n v="1"/>
    <m/>
    <n v="1"/>
    <m/>
    <n v="1"/>
    <m/>
    <m/>
    <m/>
    <m/>
    <m/>
    <m/>
    <m/>
    <m/>
    <m/>
    <m/>
    <m/>
    <m/>
    <m/>
    <m/>
    <m/>
    <m/>
    <m/>
    <m/>
    <m/>
    <m/>
    <m/>
    <m/>
    <m/>
    <m/>
    <m/>
    <m/>
    <m/>
    <m/>
    <m/>
    <m/>
    <m/>
    <m/>
    <m/>
    <m/>
    <m/>
    <m/>
    <m/>
    <m/>
    <m/>
    <m/>
    <m/>
    <m/>
    <m/>
    <n v="4"/>
    <x v="1"/>
    <s v="Active"/>
    <s v="Small"/>
    <s v="Business client advisor"/>
    <s v="No"/>
    <n v="2857155"/>
    <s v="750k-5 mil"/>
    <n v="1351651"/>
    <m/>
    <n v="1351651"/>
    <x v="1"/>
    <x v="1"/>
    <n v="8"/>
    <n v="357144.375"/>
    <n v="2.1138259802271446"/>
    <s v="1-5x"/>
    <x v="0"/>
  </r>
  <r>
    <n v="11385"/>
    <x v="3"/>
    <n v="0.7"/>
    <s v="Yes"/>
    <s v="Yes"/>
    <n v="0.4"/>
    <x v="0"/>
    <x v="2"/>
    <x v="2"/>
    <d v="2021-01-01T00:00:00"/>
    <n v="4"/>
    <x v="2"/>
    <d v="2021-01-01T00:00:00"/>
    <n v="4"/>
    <s v="3-5 years"/>
    <d v="1990-01-01T00:00:00"/>
    <n v="35"/>
    <x v="1"/>
    <x v="7"/>
    <n v="1"/>
    <n v="1"/>
    <n v="1"/>
    <n v="1"/>
    <n v="1"/>
    <n v="1"/>
    <n v="1"/>
    <m/>
    <m/>
    <m/>
    <m/>
    <m/>
    <m/>
    <m/>
    <m/>
    <m/>
    <m/>
    <m/>
    <m/>
    <m/>
    <m/>
    <m/>
    <m/>
    <m/>
    <m/>
    <m/>
    <m/>
    <m/>
    <m/>
    <m/>
    <m/>
    <m/>
    <m/>
    <m/>
    <m/>
    <m/>
    <m/>
    <m/>
    <m/>
    <m/>
    <m/>
    <m/>
    <m/>
    <m/>
    <m/>
    <m/>
    <m/>
    <m/>
    <m/>
    <m/>
    <n v="7"/>
    <x v="1"/>
    <s v="Active"/>
    <s v="Very small"/>
    <s v="Very small unit"/>
    <s v="No"/>
    <n v="4389980"/>
    <s v="750k-5 mil"/>
    <n v="1324915"/>
    <m/>
    <n v="1324915"/>
    <x v="2"/>
    <x v="2"/>
    <n v="2"/>
    <n v="2194990"/>
    <n v="3.3134050108874908"/>
    <s v="1-5x"/>
    <x v="1"/>
  </r>
  <r>
    <n v="11386"/>
    <x v="15"/>
    <n v="0.8"/>
    <s v="No"/>
    <s v="Yes"/>
    <n v="0.75"/>
    <x v="0"/>
    <x v="2"/>
    <x v="3"/>
    <d v="2020-06-30T00:00:00"/>
    <n v="5"/>
    <x v="3"/>
    <d v="2020-06-30T00:00:00"/>
    <n v="5"/>
    <s v="5-10 years"/>
    <d v="1985-01-01T00:00:00"/>
    <n v="40"/>
    <x v="1"/>
    <x v="0"/>
    <n v="1"/>
    <m/>
    <n v="1"/>
    <m/>
    <n v="1"/>
    <m/>
    <n v="1"/>
    <m/>
    <m/>
    <m/>
    <m/>
    <m/>
    <m/>
    <m/>
    <m/>
    <m/>
    <m/>
    <m/>
    <m/>
    <m/>
    <m/>
    <m/>
    <m/>
    <m/>
    <m/>
    <m/>
    <m/>
    <m/>
    <m/>
    <m/>
    <m/>
    <m/>
    <m/>
    <m/>
    <m/>
    <m/>
    <m/>
    <m/>
    <m/>
    <m/>
    <m/>
    <m/>
    <m/>
    <m/>
    <m/>
    <m/>
    <m/>
    <m/>
    <m/>
    <m/>
    <n v="4"/>
    <x v="1"/>
    <s v="Active"/>
    <s v="Small"/>
    <s v="Business client advisor"/>
    <s v="No"/>
    <n v="3567100"/>
    <s v="750k-5 mil"/>
    <n v="1973526"/>
    <m/>
    <n v="1973526"/>
    <x v="2"/>
    <x v="1"/>
    <n v="2"/>
    <n v="1783550"/>
    <n v="1.8074755539070679"/>
    <s v="1-5x"/>
    <x v="1"/>
  </r>
  <r>
    <n v="11387"/>
    <x v="7"/>
    <n v="0.75"/>
    <s v="Yes"/>
    <s v="No"/>
    <m/>
    <x v="0"/>
    <x v="0"/>
    <x v="0"/>
    <d v="2020-01-01T00:00:00"/>
    <n v="5"/>
    <x v="3"/>
    <d v="2020-01-01T00:00:00"/>
    <n v="5"/>
    <s v="5-10 years"/>
    <d v="1980-01-01T00:00:00"/>
    <n v="45"/>
    <x v="2"/>
    <x v="0"/>
    <m/>
    <n v="1"/>
    <n v="1"/>
    <n v="1"/>
    <n v="1"/>
    <m/>
    <m/>
    <m/>
    <m/>
    <m/>
    <m/>
    <m/>
    <m/>
    <m/>
    <m/>
    <m/>
    <m/>
    <m/>
    <m/>
    <m/>
    <m/>
    <m/>
    <m/>
    <m/>
    <m/>
    <m/>
    <m/>
    <m/>
    <m/>
    <m/>
    <m/>
    <m/>
    <m/>
    <m/>
    <m/>
    <m/>
    <m/>
    <m/>
    <m/>
    <m/>
    <m/>
    <m/>
    <m/>
    <m/>
    <m/>
    <m/>
    <m/>
    <m/>
    <m/>
    <m/>
    <n v="4"/>
    <x v="0"/>
    <s v="Active"/>
    <s v="Small"/>
    <s v="Business client advisor"/>
    <s v="No"/>
    <s v=""/>
    <s v=""/>
    <n v="166740"/>
    <m/>
    <n v="166740"/>
    <x v="0"/>
    <x v="0"/>
    <s v=""/>
    <s v=""/>
    <s v=""/>
    <s v=""/>
    <x v="0"/>
  </r>
  <r>
    <n v="11388"/>
    <x v="0"/>
    <n v="1"/>
    <s v="No"/>
    <s v="No"/>
    <m/>
    <x v="0"/>
    <x v="1"/>
    <x v="2"/>
    <d v="2019-06-30T00:00:00"/>
    <n v="6"/>
    <x v="3"/>
    <d v="2019-06-30T00:00:00"/>
    <n v="6"/>
    <s v="5-10 years"/>
    <d v="1975-01-01T00:00:00"/>
    <n v="50"/>
    <x v="2"/>
    <x v="3"/>
    <n v="1"/>
    <m/>
    <n v="1"/>
    <m/>
    <n v="1"/>
    <m/>
    <n v="1"/>
    <m/>
    <m/>
    <m/>
    <m/>
    <m/>
    <m/>
    <m/>
    <m/>
    <m/>
    <m/>
    <m/>
    <m/>
    <m/>
    <m/>
    <m/>
    <m/>
    <m/>
    <m/>
    <m/>
    <m/>
    <m/>
    <m/>
    <m/>
    <m/>
    <m/>
    <m/>
    <m/>
    <m/>
    <m/>
    <m/>
    <m/>
    <m/>
    <m/>
    <m/>
    <m/>
    <m/>
    <m/>
    <m/>
    <m/>
    <m/>
    <m/>
    <m/>
    <m/>
    <n v="4"/>
    <x v="1"/>
    <s v="Active"/>
    <s v="Small"/>
    <s v="Business client advisor"/>
    <s v="No"/>
    <n v="1449421"/>
    <s v="750k-5 mil"/>
    <n v="362248"/>
    <m/>
    <n v="362248"/>
    <x v="1"/>
    <x v="1"/>
    <n v="8"/>
    <n v="181177.625"/>
    <n v="4.0011842715487731"/>
    <s v="1-5x"/>
    <x v="1"/>
  </r>
  <r>
    <n v="11389"/>
    <x v="0"/>
    <n v="0"/>
    <s v="Yes"/>
    <s v="Yes"/>
    <n v="0.15"/>
    <x v="1"/>
    <x v="0"/>
    <x v="0"/>
    <d v="2019-01-01T00:00:00"/>
    <n v="6"/>
    <x v="3"/>
    <d v="2019-01-01T00:00:00"/>
    <n v="6"/>
    <s v="5-10 years"/>
    <d v="1970-01-01T00:00:00"/>
    <n v="55"/>
    <x v="3"/>
    <x v="14"/>
    <m/>
    <n v="1"/>
    <m/>
    <n v="1"/>
    <m/>
    <n v="1"/>
    <m/>
    <m/>
    <m/>
    <m/>
    <m/>
    <m/>
    <m/>
    <m/>
    <m/>
    <m/>
    <m/>
    <m/>
    <m/>
    <m/>
    <m/>
    <m/>
    <m/>
    <m/>
    <m/>
    <m/>
    <m/>
    <m/>
    <m/>
    <m/>
    <m/>
    <m/>
    <m/>
    <m/>
    <m/>
    <m/>
    <m/>
    <m/>
    <m/>
    <m/>
    <m/>
    <m/>
    <m/>
    <m/>
    <m/>
    <m/>
    <m/>
    <m/>
    <m/>
    <m/>
    <n v="3"/>
    <x v="0"/>
    <s v="Active"/>
    <s v="Medium"/>
    <s v="Business client advisor"/>
    <s v="No"/>
    <s v=""/>
    <s v=""/>
    <n v="920816"/>
    <m/>
    <n v="920816"/>
    <x v="0"/>
    <x v="0"/>
    <s v=""/>
    <s v=""/>
    <s v=""/>
    <s v=""/>
    <x v="0"/>
  </r>
  <r>
    <n v="11390"/>
    <x v="0"/>
    <n v="0.4"/>
    <s v="No"/>
    <s v="Yes"/>
    <n v="0.5"/>
    <x v="1"/>
    <x v="2"/>
    <x v="2"/>
    <d v="2018-06-30T00:00:00"/>
    <n v="7"/>
    <x v="3"/>
    <d v="2018-06-30T00:00:00"/>
    <n v="7"/>
    <s v="5-10 years"/>
    <d v="1965-01-01T00:00:00"/>
    <n v="60"/>
    <x v="3"/>
    <x v="3"/>
    <n v="1"/>
    <m/>
    <n v="1"/>
    <m/>
    <n v="1"/>
    <m/>
    <n v="1"/>
    <m/>
    <m/>
    <m/>
    <m/>
    <m/>
    <m/>
    <m/>
    <m/>
    <m/>
    <m/>
    <m/>
    <m/>
    <m/>
    <m/>
    <m/>
    <m/>
    <m/>
    <m/>
    <m/>
    <m/>
    <m/>
    <m/>
    <m/>
    <m/>
    <m/>
    <m/>
    <m/>
    <m/>
    <m/>
    <m/>
    <m/>
    <m/>
    <m/>
    <m/>
    <m/>
    <m/>
    <m/>
    <m/>
    <m/>
    <m/>
    <m/>
    <m/>
    <m/>
    <n v="4"/>
    <x v="1"/>
    <s v="Active"/>
    <s v="Small"/>
    <s v="Business client advisor"/>
    <s v="No"/>
    <n v="2400425"/>
    <s v="750k-5 mil"/>
    <n v="1027321"/>
    <m/>
    <n v="1027321"/>
    <x v="2"/>
    <x v="1"/>
    <n v="7"/>
    <n v="342917.85714285716"/>
    <n v="2.3365871037387533"/>
    <s v="1-5x"/>
    <x v="1"/>
  </r>
  <r>
    <n v="11391"/>
    <x v="0"/>
    <n v="0.15"/>
    <s v="Yes"/>
    <s v="No"/>
    <m/>
    <x v="1"/>
    <x v="2"/>
    <x v="3"/>
    <d v="2018-01-01T00:00:00"/>
    <n v="7"/>
    <x v="3"/>
    <d v="2018-01-01T00:00:00"/>
    <n v="7"/>
    <s v="5-10 years"/>
    <d v="2000-01-01T00:00:00"/>
    <n v="25"/>
    <x v="0"/>
    <x v="0"/>
    <n v="1"/>
    <n v="1"/>
    <n v="1"/>
    <n v="1"/>
    <n v="1"/>
    <n v="1"/>
    <n v="1"/>
    <m/>
    <m/>
    <m/>
    <m/>
    <m/>
    <m/>
    <m/>
    <m/>
    <m/>
    <m/>
    <m/>
    <m/>
    <m/>
    <m/>
    <m/>
    <m/>
    <m/>
    <m/>
    <m/>
    <m/>
    <m/>
    <m/>
    <m/>
    <m/>
    <m/>
    <m/>
    <m/>
    <m/>
    <m/>
    <m/>
    <m/>
    <m/>
    <m/>
    <m/>
    <m/>
    <m/>
    <m/>
    <m/>
    <m/>
    <m/>
    <m/>
    <m/>
    <m/>
    <n v="7"/>
    <x v="1"/>
    <s v="Active"/>
    <s v="Very small"/>
    <s v="Very small unit"/>
    <s v="No"/>
    <n v="4438185"/>
    <s v="750k-5 mil"/>
    <n v="1865318"/>
    <m/>
    <n v="1865318"/>
    <x v="1"/>
    <x v="2"/>
    <n v="8"/>
    <n v="554773.125"/>
    <n v="2.3793181645167203"/>
    <s v="1-5x"/>
    <x v="1"/>
  </r>
  <r>
    <n v="11392"/>
    <x v="0"/>
    <n v="0.2"/>
    <s v="No"/>
    <s v="No"/>
    <m/>
    <x v="1"/>
    <x v="0"/>
    <x v="3"/>
    <d v="2017-06-30T00:00:00"/>
    <n v="8"/>
    <x v="3"/>
    <d v="2017-06-30T00:00:00"/>
    <n v="8"/>
    <s v="5-10 years"/>
    <d v="1995-01-01T00:00:00"/>
    <n v="30"/>
    <x v="0"/>
    <x v="7"/>
    <m/>
    <m/>
    <n v="1"/>
    <m/>
    <n v="1"/>
    <m/>
    <n v="1"/>
    <m/>
    <m/>
    <m/>
    <m/>
    <m/>
    <m/>
    <m/>
    <m/>
    <m/>
    <m/>
    <m/>
    <m/>
    <m/>
    <m/>
    <m/>
    <m/>
    <m/>
    <m/>
    <m/>
    <m/>
    <m/>
    <m/>
    <m/>
    <m/>
    <m/>
    <m/>
    <m/>
    <m/>
    <m/>
    <m/>
    <m/>
    <m/>
    <m/>
    <m/>
    <m/>
    <m/>
    <m/>
    <m/>
    <m/>
    <m/>
    <m/>
    <m/>
    <m/>
    <n v="3"/>
    <x v="0"/>
    <s v="Active"/>
    <s v="Very small"/>
    <s v="Very small unit"/>
    <s v="No"/>
    <s v=""/>
    <s v=""/>
    <n v="768337"/>
    <m/>
    <n v="768337"/>
    <x v="0"/>
    <x v="0"/>
    <s v=""/>
    <s v=""/>
    <s v=""/>
    <s v=""/>
    <x v="0"/>
  </r>
  <r>
    <n v="11393"/>
    <x v="0"/>
    <n v="0.3"/>
    <s v="Yes"/>
    <s v="Yes"/>
    <n v="0.15"/>
    <x v="1"/>
    <x v="0"/>
    <x v="1"/>
    <d v="2017-01-01T00:00:00"/>
    <n v="8"/>
    <x v="3"/>
    <d v="2017-01-01T00:00:00"/>
    <n v="8"/>
    <s v="5-10 years"/>
    <d v="1990-01-01T00:00:00"/>
    <n v="35"/>
    <x v="1"/>
    <x v="0"/>
    <n v="1"/>
    <n v="1"/>
    <n v="1"/>
    <n v="1"/>
    <n v="1"/>
    <m/>
    <m/>
    <m/>
    <m/>
    <m/>
    <m/>
    <m/>
    <m/>
    <m/>
    <m/>
    <m/>
    <m/>
    <m/>
    <m/>
    <m/>
    <m/>
    <m/>
    <m/>
    <m/>
    <m/>
    <m/>
    <m/>
    <m/>
    <m/>
    <m/>
    <m/>
    <m/>
    <m/>
    <m/>
    <m/>
    <m/>
    <m/>
    <m/>
    <m/>
    <m/>
    <m/>
    <m/>
    <m/>
    <m/>
    <m/>
    <m/>
    <m/>
    <m/>
    <m/>
    <m/>
    <n v="5"/>
    <x v="1"/>
    <s v="Active"/>
    <s v="Very small"/>
    <s v="Very small unit"/>
    <s v="No"/>
    <n v="4666865"/>
    <s v="750k-5 mil"/>
    <n v="637689"/>
    <m/>
    <n v="637689"/>
    <x v="2"/>
    <x v="2"/>
    <n v="3"/>
    <n v="1555621.6666666667"/>
    <n v="7.3184028578194074"/>
    <s v="5-10x"/>
    <x v="1"/>
  </r>
  <r>
    <n v="11394"/>
    <x v="0"/>
    <n v="0.4"/>
    <s v="No"/>
    <s v="Yes"/>
    <n v="0.3"/>
    <x v="1"/>
    <x v="0"/>
    <x v="0"/>
    <d v="2016-06-30T00:00:00"/>
    <n v="9"/>
    <x v="3"/>
    <d v="2016-06-30T00:00:00"/>
    <n v="9"/>
    <s v="5-10 years"/>
    <d v="1985-01-01T00:00:00"/>
    <n v="40"/>
    <x v="1"/>
    <x v="0"/>
    <m/>
    <m/>
    <n v="1"/>
    <m/>
    <n v="1"/>
    <m/>
    <n v="1"/>
    <m/>
    <m/>
    <m/>
    <m/>
    <m/>
    <m/>
    <m/>
    <m/>
    <m/>
    <m/>
    <m/>
    <m/>
    <m/>
    <m/>
    <m/>
    <m/>
    <m/>
    <m/>
    <m/>
    <m/>
    <m/>
    <m/>
    <m/>
    <m/>
    <m/>
    <m/>
    <m/>
    <m/>
    <m/>
    <m/>
    <m/>
    <m/>
    <m/>
    <m/>
    <m/>
    <m/>
    <m/>
    <m/>
    <m/>
    <m/>
    <m/>
    <m/>
    <m/>
    <n v="3"/>
    <x v="0"/>
    <s v="Active"/>
    <s v="Small"/>
    <s v="Business client advisor"/>
    <s v="No"/>
    <s v=""/>
    <s v=""/>
    <n v="1835417"/>
    <m/>
    <n v="1835417"/>
    <x v="0"/>
    <x v="0"/>
    <s v=""/>
    <s v=""/>
    <s v=""/>
    <s v=""/>
    <x v="0"/>
  </r>
  <r>
    <n v="11395"/>
    <x v="0"/>
    <n v="0.5"/>
    <s v="Yes"/>
    <s v="No"/>
    <m/>
    <x v="0"/>
    <x v="0"/>
    <x v="0"/>
    <d v="2016-01-01T00:00:00"/>
    <n v="9"/>
    <x v="3"/>
    <d v="2016-01-01T00:00:00"/>
    <n v="9"/>
    <s v="5-10 years"/>
    <d v="1980-01-01T00:00:00"/>
    <n v="45"/>
    <x v="2"/>
    <x v="2"/>
    <m/>
    <n v="1"/>
    <m/>
    <n v="1"/>
    <m/>
    <n v="1"/>
    <m/>
    <m/>
    <m/>
    <m/>
    <m/>
    <m/>
    <m/>
    <m/>
    <m/>
    <m/>
    <m/>
    <m/>
    <m/>
    <m/>
    <m/>
    <m/>
    <m/>
    <m/>
    <m/>
    <m/>
    <m/>
    <m/>
    <m/>
    <m/>
    <m/>
    <m/>
    <m/>
    <m/>
    <m/>
    <m/>
    <m/>
    <m/>
    <m/>
    <m/>
    <m/>
    <m/>
    <m/>
    <m/>
    <m/>
    <m/>
    <m/>
    <m/>
    <m/>
    <m/>
    <n v="3"/>
    <x v="0"/>
    <s v="Active"/>
    <s v="Small"/>
    <s v="Business client advisor"/>
    <s v="No"/>
    <s v=""/>
    <s v=""/>
    <n v="171472"/>
    <m/>
    <n v="171472"/>
    <x v="0"/>
    <x v="0"/>
    <s v=""/>
    <s v=""/>
    <s v=""/>
    <s v=""/>
    <x v="0"/>
  </r>
  <r>
    <n v="11396"/>
    <x v="0"/>
    <n v="0.6"/>
    <s v="No"/>
    <s v="No"/>
    <m/>
    <x v="0"/>
    <x v="2"/>
    <x v="2"/>
    <d v="2015-06-30T00:00:00"/>
    <n v="10"/>
    <x v="4"/>
    <d v="2015-06-30T00:00:00"/>
    <n v="10"/>
    <s v="10-20 years"/>
    <d v="1975-01-01T00:00:00"/>
    <n v="50"/>
    <x v="2"/>
    <x v="12"/>
    <n v="1"/>
    <m/>
    <n v="1"/>
    <m/>
    <n v="1"/>
    <m/>
    <n v="1"/>
    <m/>
    <m/>
    <m/>
    <m/>
    <m/>
    <m/>
    <m/>
    <m/>
    <m/>
    <m/>
    <m/>
    <m/>
    <m/>
    <m/>
    <m/>
    <m/>
    <m/>
    <m/>
    <m/>
    <m/>
    <m/>
    <m/>
    <m/>
    <m/>
    <m/>
    <m/>
    <m/>
    <m/>
    <m/>
    <m/>
    <m/>
    <m/>
    <m/>
    <m/>
    <m/>
    <m/>
    <m/>
    <m/>
    <m/>
    <m/>
    <m/>
    <m/>
    <m/>
    <n v="4"/>
    <x v="1"/>
    <s v="Active"/>
    <s v="Small"/>
    <s v="Business client advisor"/>
    <s v="No"/>
    <n v="788300"/>
    <s v="750k-5 mil"/>
    <n v="1591043"/>
    <m/>
    <n v="1591043"/>
    <x v="1"/>
    <x v="1"/>
    <n v="9"/>
    <n v="87588.888888888891"/>
    <n v="0.49546115346976793"/>
    <s v="1x"/>
    <x v="1"/>
  </r>
  <r>
    <n v="11397"/>
    <x v="0"/>
    <n v="0.7"/>
    <s v="Yes"/>
    <s v="Yes"/>
    <n v="0.4"/>
    <x v="0"/>
    <x v="0"/>
    <x v="0"/>
    <d v="2015-01-01T00:00:00"/>
    <n v="10"/>
    <x v="4"/>
    <d v="2015-01-01T00:00:00"/>
    <n v="10"/>
    <s v="10-20 years"/>
    <d v="1970-01-01T00:00:00"/>
    <n v="55"/>
    <x v="3"/>
    <x v="0"/>
    <m/>
    <n v="1"/>
    <n v="1"/>
    <n v="1"/>
    <n v="1"/>
    <n v="1"/>
    <n v="1"/>
    <m/>
    <m/>
    <m/>
    <m/>
    <m/>
    <m/>
    <m/>
    <m/>
    <m/>
    <m/>
    <m/>
    <m/>
    <m/>
    <m/>
    <m/>
    <m/>
    <m/>
    <m/>
    <m/>
    <m/>
    <m/>
    <m/>
    <m/>
    <m/>
    <m/>
    <m/>
    <m/>
    <m/>
    <m/>
    <m/>
    <m/>
    <m/>
    <m/>
    <m/>
    <m/>
    <m/>
    <m/>
    <m/>
    <m/>
    <m/>
    <m/>
    <m/>
    <m/>
    <n v="6"/>
    <x v="0"/>
    <s v="Active"/>
    <s v="Small"/>
    <s v="Online branch"/>
    <s v="No"/>
    <s v=""/>
    <s v=""/>
    <n v="1809665"/>
    <m/>
    <n v="1809665"/>
    <x v="0"/>
    <x v="0"/>
    <s v=""/>
    <s v=""/>
    <s v=""/>
    <s v=""/>
    <x v="0"/>
  </r>
  <r>
    <n v="11398"/>
    <x v="0"/>
    <n v="0.8"/>
    <s v="No"/>
    <s v="Yes"/>
    <n v="0.75"/>
    <x v="0"/>
    <x v="0"/>
    <x v="2"/>
    <d v="2014-01-01T00:00:00"/>
    <n v="11"/>
    <x v="4"/>
    <d v="2014-01-01T00:00:00"/>
    <n v="11"/>
    <s v="10-20 years"/>
    <d v="1965-01-01T00:00:00"/>
    <n v="60"/>
    <x v="3"/>
    <x v="2"/>
    <m/>
    <m/>
    <n v="1"/>
    <m/>
    <n v="1"/>
    <m/>
    <n v="1"/>
    <m/>
    <m/>
    <m/>
    <m/>
    <m/>
    <m/>
    <m/>
    <m/>
    <m/>
    <m/>
    <m/>
    <m/>
    <m/>
    <m/>
    <m/>
    <m/>
    <m/>
    <m/>
    <m/>
    <m/>
    <m/>
    <m/>
    <m/>
    <m/>
    <m/>
    <m/>
    <m/>
    <m/>
    <m/>
    <m/>
    <m/>
    <m/>
    <m/>
    <m/>
    <m/>
    <m/>
    <m/>
    <m/>
    <m/>
    <m/>
    <m/>
    <m/>
    <m/>
    <n v="3"/>
    <x v="0"/>
    <s v="Active"/>
    <s v="Very small"/>
    <s v="Very small unit"/>
    <s v="No"/>
    <s v=""/>
    <s v=""/>
    <n v="38214"/>
    <m/>
    <n v="38214"/>
    <x v="0"/>
    <x v="0"/>
    <s v=""/>
    <s v=""/>
    <s v=""/>
    <s v=""/>
    <x v="0"/>
  </r>
  <r>
    <n v="11399"/>
    <x v="0"/>
    <n v="0.75"/>
    <s v="Yes"/>
    <s v="No"/>
    <m/>
    <x v="0"/>
    <x v="2"/>
    <x v="2"/>
    <d v="2013-01-01T00:00:00"/>
    <n v="12"/>
    <x v="4"/>
    <d v="2013-01-01T00:00:00"/>
    <n v="12"/>
    <s v="10-20 years"/>
    <d v="2000-01-01T00:00:00"/>
    <n v="25"/>
    <x v="0"/>
    <x v="9"/>
    <n v="1"/>
    <n v="1"/>
    <n v="1"/>
    <n v="1"/>
    <n v="1"/>
    <m/>
    <m/>
    <m/>
    <m/>
    <m/>
    <m/>
    <m/>
    <m/>
    <m/>
    <m/>
    <m/>
    <m/>
    <m/>
    <m/>
    <m/>
    <m/>
    <m/>
    <m/>
    <m/>
    <m/>
    <m/>
    <m/>
    <m/>
    <m/>
    <m/>
    <m/>
    <m/>
    <m/>
    <m/>
    <m/>
    <m/>
    <m/>
    <m/>
    <m/>
    <m/>
    <m/>
    <m/>
    <m/>
    <m/>
    <m/>
    <m/>
    <m/>
    <m/>
    <m/>
    <m/>
    <n v="5"/>
    <x v="1"/>
    <s v="Active"/>
    <s v="Small"/>
    <s v="Business client advisor"/>
    <s v="No"/>
    <n v="3975304"/>
    <s v="750k-5 mil"/>
    <n v="764952"/>
    <m/>
    <n v="764952"/>
    <x v="1"/>
    <x v="2"/>
    <n v="3"/>
    <n v="1325101.3333333333"/>
    <n v="5.1968018908375955"/>
    <s v="5-10x"/>
    <x v="1"/>
  </r>
  <r>
    <n v="11400"/>
    <x v="2"/>
    <n v="1"/>
    <s v="No"/>
    <s v="No"/>
    <m/>
    <x v="0"/>
    <x v="0"/>
    <x v="2"/>
    <d v="2012-01-01T00:00:00"/>
    <n v="13"/>
    <x v="4"/>
    <d v="2012-01-01T00:00:00"/>
    <n v="13"/>
    <s v="10-20 years"/>
    <d v="1995-01-01T00:00:00"/>
    <n v="30"/>
    <x v="0"/>
    <x v="0"/>
    <m/>
    <m/>
    <n v="1"/>
    <m/>
    <n v="1"/>
    <m/>
    <n v="1"/>
    <m/>
    <m/>
    <m/>
    <m/>
    <m/>
    <m/>
    <m/>
    <m/>
    <m/>
    <m/>
    <m/>
    <m/>
    <m/>
    <m/>
    <m/>
    <m/>
    <m/>
    <m/>
    <m/>
    <m/>
    <m/>
    <m/>
    <m/>
    <m/>
    <m/>
    <m/>
    <m/>
    <m/>
    <m/>
    <m/>
    <m/>
    <m/>
    <m/>
    <m/>
    <m/>
    <m/>
    <m/>
    <m/>
    <m/>
    <m/>
    <m/>
    <m/>
    <m/>
    <n v="3"/>
    <x v="0"/>
    <s v="Active"/>
    <s v="Very small"/>
    <s v="Very small unit"/>
    <s v="No"/>
    <s v=""/>
    <s v=""/>
    <n v="883373"/>
    <m/>
    <n v="883373"/>
    <x v="0"/>
    <x v="0"/>
    <s v=""/>
    <s v=""/>
    <s v=""/>
    <s v=""/>
    <x v="0"/>
  </r>
  <r>
    <n v="11401"/>
    <x v="9"/>
    <n v="0"/>
    <s v="Yes"/>
    <s v="Yes"/>
    <n v="0.15"/>
    <x v="1"/>
    <x v="2"/>
    <x v="2"/>
    <d v="2011-01-01T00:00:00"/>
    <n v="14"/>
    <x v="4"/>
    <d v="2011-01-01T00:00:00"/>
    <n v="14"/>
    <s v="10-20 years"/>
    <d v="1990-01-01T00:00:00"/>
    <n v="35"/>
    <x v="1"/>
    <x v="12"/>
    <n v="1"/>
    <n v="1"/>
    <m/>
    <n v="1"/>
    <m/>
    <n v="1"/>
    <m/>
    <m/>
    <m/>
    <m/>
    <m/>
    <m/>
    <m/>
    <m/>
    <m/>
    <m/>
    <m/>
    <m/>
    <m/>
    <m/>
    <m/>
    <m/>
    <m/>
    <m/>
    <m/>
    <m/>
    <m/>
    <m/>
    <m/>
    <m/>
    <m/>
    <m/>
    <m/>
    <m/>
    <m/>
    <m/>
    <m/>
    <m/>
    <m/>
    <m/>
    <m/>
    <m/>
    <m/>
    <m/>
    <m/>
    <m/>
    <m/>
    <m/>
    <m/>
    <m/>
    <n v="4"/>
    <x v="1"/>
    <s v="Active"/>
    <s v="Medium"/>
    <s v="Business client advisor"/>
    <s v="No"/>
    <n v="3837973"/>
    <s v="750k-5 mil"/>
    <n v="1293523"/>
    <m/>
    <n v="1293523"/>
    <x v="2"/>
    <x v="2"/>
    <n v="6"/>
    <n v="639662.16666666663"/>
    <n v="2.9670697776537409"/>
    <s v="1-5x"/>
    <x v="1"/>
  </r>
  <r>
    <n v="11402"/>
    <x v="16"/>
    <n v="0.4"/>
    <s v="No"/>
    <s v="Yes"/>
    <n v="0.5"/>
    <x v="1"/>
    <x v="2"/>
    <x v="3"/>
    <d v="2010-01-01T00:00:00"/>
    <n v="15"/>
    <x v="4"/>
    <d v="2010-01-01T00:00:00"/>
    <n v="15"/>
    <s v="10-20 years"/>
    <d v="1985-01-01T00:00:00"/>
    <n v="40"/>
    <x v="1"/>
    <x v="0"/>
    <n v="1"/>
    <m/>
    <n v="1"/>
    <m/>
    <n v="1"/>
    <m/>
    <n v="1"/>
    <m/>
    <m/>
    <m/>
    <m/>
    <m/>
    <m/>
    <m/>
    <m/>
    <m/>
    <m/>
    <m/>
    <m/>
    <m/>
    <m/>
    <m/>
    <m/>
    <m/>
    <m/>
    <m/>
    <m/>
    <m/>
    <m/>
    <m/>
    <m/>
    <m/>
    <m/>
    <m/>
    <m/>
    <m/>
    <m/>
    <m/>
    <m/>
    <m/>
    <m/>
    <m/>
    <m/>
    <m/>
    <m/>
    <m/>
    <m/>
    <m/>
    <m/>
    <m/>
    <n v="4"/>
    <x v="1"/>
    <s v="Active"/>
    <s v="Small"/>
    <s v="Business client advisor"/>
    <s v="No"/>
    <n v="4999251"/>
    <s v="750k-5 mil"/>
    <n v="795354"/>
    <m/>
    <n v="795354"/>
    <x v="2"/>
    <x v="1"/>
    <n v="4"/>
    <n v="1249812.75"/>
    <n v="6.285567181406015"/>
    <s v="5-10x"/>
    <x v="1"/>
  </r>
  <r>
    <n v="11403"/>
    <x v="0"/>
    <n v="0.15"/>
    <s v="Yes"/>
    <s v="No"/>
    <m/>
    <x v="1"/>
    <x v="0"/>
    <x v="0"/>
    <d v="2009-01-01T00:00:00"/>
    <n v="16"/>
    <x v="4"/>
    <d v="2009-01-01T00:00:00"/>
    <n v="16"/>
    <s v="10-20 years"/>
    <d v="1980-01-01T00:00:00"/>
    <n v="45"/>
    <x v="2"/>
    <x v="3"/>
    <m/>
    <n v="1"/>
    <n v="1"/>
    <n v="1"/>
    <n v="1"/>
    <n v="1"/>
    <n v="1"/>
    <m/>
    <m/>
    <m/>
    <m/>
    <m/>
    <m/>
    <m/>
    <m/>
    <m/>
    <m/>
    <m/>
    <m/>
    <m/>
    <m/>
    <m/>
    <m/>
    <m/>
    <m/>
    <m/>
    <m/>
    <m/>
    <m/>
    <m/>
    <m/>
    <m/>
    <m/>
    <m/>
    <m/>
    <m/>
    <m/>
    <m/>
    <m/>
    <m/>
    <m/>
    <m/>
    <m/>
    <m/>
    <m/>
    <m/>
    <m/>
    <m/>
    <m/>
    <m/>
    <n v="6"/>
    <x v="0"/>
    <s v="Active"/>
    <s v="Medium"/>
    <s v="Business client advisor"/>
    <s v="No"/>
    <s v=""/>
    <s v=""/>
    <n v="1454660"/>
    <m/>
    <n v="1454660"/>
    <x v="0"/>
    <x v="0"/>
    <s v=""/>
    <s v=""/>
    <s v=""/>
    <s v=""/>
    <x v="0"/>
  </r>
  <r>
    <n v="11404"/>
    <x v="7"/>
    <n v="0.2"/>
    <s v="No"/>
    <s v="No"/>
    <m/>
    <x v="1"/>
    <x v="2"/>
    <x v="0"/>
    <d v="2008-01-01T00:00:00"/>
    <n v="17"/>
    <x v="4"/>
    <d v="2008-01-01T00:00:00"/>
    <n v="17"/>
    <s v="10-20 years"/>
    <d v="1975-01-01T00:00:00"/>
    <n v="50"/>
    <x v="2"/>
    <x v="7"/>
    <n v="1"/>
    <m/>
    <n v="1"/>
    <m/>
    <n v="1"/>
    <m/>
    <n v="1"/>
    <m/>
    <m/>
    <m/>
    <m/>
    <m/>
    <m/>
    <m/>
    <m/>
    <m/>
    <m/>
    <m/>
    <m/>
    <m/>
    <m/>
    <m/>
    <m/>
    <m/>
    <m/>
    <m/>
    <m/>
    <m/>
    <m/>
    <m/>
    <m/>
    <m/>
    <m/>
    <m/>
    <m/>
    <m/>
    <m/>
    <m/>
    <m/>
    <m/>
    <m/>
    <m/>
    <m/>
    <m/>
    <m/>
    <m/>
    <m/>
    <m/>
    <m/>
    <m/>
    <n v="4"/>
    <x v="1"/>
    <s v="Active"/>
    <s v="Very small"/>
    <s v="Very small unit"/>
    <s v="No"/>
    <n v="1922278"/>
    <s v="750k-5 mil"/>
    <n v="926254"/>
    <m/>
    <n v="926254"/>
    <x v="1"/>
    <x v="1"/>
    <n v="9"/>
    <n v="213586.44444444444"/>
    <n v="2.075324910877578"/>
    <s v="1-5x"/>
    <x v="1"/>
  </r>
  <r>
    <n v="11405"/>
    <x v="0"/>
    <n v="0.3"/>
    <s v="Yes"/>
    <s v="Yes"/>
    <n v="0.15"/>
    <x v="1"/>
    <x v="0"/>
    <x v="0"/>
    <d v="2007-01-01T00:00:00"/>
    <n v="18"/>
    <x v="4"/>
    <d v="2007-01-01T00:00:00"/>
    <n v="18"/>
    <s v="10-20 years"/>
    <d v="1970-01-01T00:00:00"/>
    <n v="55"/>
    <x v="3"/>
    <x v="11"/>
    <m/>
    <n v="1"/>
    <n v="1"/>
    <n v="1"/>
    <n v="1"/>
    <m/>
    <m/>
    <m/>
    <m/>
    <m/>
    <m/>
    <m/>
    <m/>
    <m/>
    <m/>
    <m/>
    <m/>
    <m/>
    <m/>
    <m/>
    <m/>
    <m/>
    <m/>
    <m/>
    <m/>
    <m/>
    <m/>
    <m/>
    <m/>
    <m/>
    <m/>
    <m/>
    <m/>
    <m/>
    <m/>
    <m/>
    <m/>
    <m/>
    <m/>
    <m/>
    <m/>
    <m/>
    <m/>
    <m/>
    <m/>
    <m/>
    <m/>
    <m/>
    <m/>
    <m/>
    <n v="4"/>
    <x v="0"/>
    <s v="Active"/>
    <s v="Small"/>
    <s v="Business client advisor"/>
    <s v="No"/>
    <s v=""/>
    <s v=""/>
    <n v="1629162"/>
    <m/>
    <n v="1629162"/>
    <x v="0"/>
    <x v="0"/>
    <s v=""/>
    <s v=""/>
    <s v=""/>
    <s v=""/>
    <x v="0"/>
  </r>
  <r>
    <n v="11406"/>
    <x v="0"/>
    <n v="0.4"/>
    <s v="No"/>
    <s v="Yes"/>
    <n v="0.3"/>
    <x v="1"/>
    <x v="2"/>
    <x v="2"/>
    <d v="2006-01-01T00:00:00"/>
    <n v="19"/>
    <x v="4"/>
    <d v="2006-01-01T00:00:00"/>
    <n v="19"/>
    <s v="10-20 years"/>
    <d v="1965-01-01T00:00:00"/>
    <n v="60"/>
    <x v="3"/>
    <x v="12"/>
    <n v="1"/>
    <m/>
    <n v="1"/>
    <m/>
    <n v="1"/>
    <m/>
    <n v="1"/>
    <m/>
    <m/>
    <m/>
    <m/>
    <m/>
    <m/>
    <m/>
    <m/>
    <m/>
    <m/>
    <m/>
    <m/>
    <m/>
    <m/>
    <m/>
    <m/>
    <m/>
    <m/>
    <m/>
    <m/>
    <m/>
    <m/>
    <m/>
    <m/>
    <m/>
    <m/>
    <m/>
    <m/>
    <m/>
    <m/>
    <m/>
    <m/>
    <m/>
    <m/>
    <m/>
    <m/>
    <m/>
    <m/>
    <m/>
    <m/>
    <m/>
    <m/>
    <m/>
    <n v="4"/>
    <x v="1"/>
    <s v="Active"/>
    <s v="Small"/>
    <s v="Business client advisor"/>
    <s v="No"/>
    <n v="152090"/>
    <s v="100k-250k"/>
    <n v="1609164"/>
    <m/>
    <n v="1609164"/>
    <x v="2"/>
    <x v="1"/>
    <n v="8"/>
    <n v="19011.25"/>
    <n v="9.4514915819642997E-2"/>
    <s v="1x"/>
    <x v="1"/>
  </r>
  <r>
    <n v="11407"/>
    <x v="0"/>
    <n v="0.5"/>
    <s v="Yes"/>
    <s v="No"/>
    <m/>
    <x v="0"/>
    <x v="2"/>
    <x v="2"/>
    <d v="2005-01-01T00:00:00"/>
    <n v="20"/>
    <x v="5"/>
    <d v="2005-01-01T00:00:00"/>
    <n v="20"/>
    <s v="&gt;20 years"/>
    <d v="2000-01-01T00:00:00"/>
    <n v="25"/>
    <x v="0"/>
    <x v="10"/>
    <n v="1"/>
    <n v="1"/>
    <m/>
    <n v="1"/>
    <m/>
    <n v="1"/>
    <m/>
    <m/>
    <m/>
    <m/>
    <m/>
    <m/>
    <m/>
    <m/>
    <m/>
    <m/>
    <m/>
    <m/>
    <m/>
    <m/>
    <m/>
    <m/>
    <m/>
    <m/>
    <m/>
    <m/>
    <m/>
    <m/>
    <m/>
    <m/>
    <m/>
    <m/>
    <m/>
    <m/>
    <m/>
    <m/>
    <m/>
    <m/>
    <m/>
    <m/>
    <m/>
    <m/>
    <m/>
    <m/>
    <m/>
    <m/>
    <m/>
    <m/>
    <m/>
    <m/>
    <n v="4"/>
    <x v="1"/>
    <s v="Active"/>
    <s v="Medium"/>
    <s v="Business client advisor"/>
    <s v="No"/>
    <n v="4006543"/>
    <s v="750k-5 mil"/>
    <n v="33769"/>
    <m/>
    <n v="33769"/>
    <x v="1"/>
    <x v="2"/>
    <n v="9"/>
    <n v="445171.44444444444"/>
    <n v="118.64559211110782"/>
    <s v="100-500x"/>
    <x v="1"/>
  </r>
  <r>
    <n v="11408"/>
    <x v="6"/>
    <n v="0.6"/>
    <s v="No"/>
    <s v="No"/>
    <m/>
    <x v="0"/>
    <x v="0"/>
    <x v="2"/>
    <d v="2004-01-01T00:00:00"/>
    <n v="21"/>
    <x v="5"/>
    <d v="2004-01-01T00:00:00"/>
    <n v="21"/>
    <s v="&gt;20 years"/>
    <d v="1995-01-01T00:00:00"/>
    <n v="30"/>
    <x v="0"/>
    <x v="2"/>
    <m/>
    <m/>
    <n v="1"/>
    <m/>
    <n v="1"/>
    <m/>
    <n v="1"/>
    <m/>
    <m/>
    <m/>
    <m/>
    <m/>
    <m/>
    <m/>
    <m/>
    <m/>
    <m/>
    <m/>
    <m/>
    <m/>
    <m/>
    <m/>
    <m/>
    <m/>
    <m/>
    <m/>
    <m/>
    <m/>
    <m/>
    <m/>
    <m/>
    <m/>
    <m/>
    <m/>
    <m/>
    <m/>
    <m/>
    <m/>
    <m/>
    <m/>
    <m/>
    <m/>
    <m/>
    <m/>
    <m/>
    <m/>
    <m/>
    <m/>
    <m/>
    <m/>
    <n v="3"/>
    <x v="0"/>
    <s v="Active"/>
    <s v="Very small"/>
    <s v="Online branch"/>
    <s v="No"/>
    <s v=""/>
    <s v=""/>
    <n v="1999030"/>
    <m/>
    <n v="1999030"/>
    <x v="0"/>
    <x v="0"/>
    <s v=""/>
    <s v=""/>
    <s v=""/>
    <s v=""/>
    <x v="0"/>
  </r>
  <r>
    <n v="11409"/>
    <x v="2"/>
    <n v="0.7"/>
    <s v="Yes"/>
    <s v="Yes"/>
    <n v="0.4"/>
    <x v="0"/>
    <x v="0"/>
    <x v="0"/>
    <d v="2003-01-01T00:00:00"/>
    <n v="22"/>
    <x v="5"/>
    <d v="2003-01-01T00:00:00"/>
    <n v="22"/>
    <s v="&gt;20 years"/>
    <d v="1990-01-01T00:00:00"/>
    <n v="35"/>
    <x v="1"/>
    <x v="7"/>
    <m/>
    <n v="1"/>
    <n v="1"/>
    <n v="1"/>
    <n v="1"/>
    <n v="1"/>
    <n v="1"/>
    <m/>
    <m/>
    <m/>
    <m/>
    <m/>
    <m/>
    <m/>
    <m/>
    <m/>
    <m/>
    <m/>
    <m/>
    <m/>
    <m/>
    <m/>
    <m/>
    <m/>
    <m/>
    <m/>
    <m/>
    <m/>
    <m/>
    <m/>
    <m/>
    <m/>
    <m/>
    <m/>
    <m/>
    <m/>
    <m/>
    <m/>
    <m/>
    <m/>
    <m/>
    <m/>
    <m/>
    <m/>
    <m/>
    <m/>
    <m/>
    <m/>
    <m/>
    <m/>
    <n v="6"/>
    <x v="0"/>
    <s v="Active"/>
    <s v="Small"/>
    <s v="Business client advisor"/>
    <s v="No"/>
    <s v=""/>
    <s v=""/>
    <n v="267628"/>
    <m/>
    <n v="267628"/>
    <x v="0"/>
    <x v="0"/>
    <s v=""/>
    <s v=""/>
    <s v=""/>
    <s v=""/>
    <x v="0"/>
  </r>
  <r>
    <n v="11410"/>
    <x v="10"/>
    <n v="0.8"/>
    <s v="No"/>
    <s v="Yes"/>
    <n v="0.75"/>
    <x v="0"/>
    <x v="4"/>
    <x v="1"/>
    <d v="2002-01-01T00:00:00"/>
    <n v="23"/>
    <x v="5"/>
    <d v="2002-01-01T00:00:00"/>
    <n v="23"/>
    <s v="&gt;20 years"/>
    <d v="1985-01-01T00:00:00"/>
    <n v="40"/>
    <x v="1"/>
    <x v="4"/>
    <n v="1"/>
    <m/>
    <n v="1"/>
    <m/>
    <n v="1"/>
    <m/>
    <n v="1"/>
    <m/>
    <m/>
    <m/>
    <m/>
    <m/>
    <m/>
    <m/>
    <m/>
    <m/>
    <m/>
    <m/>
    <m/>
    <m/>
    <m/>
    <m/>
    <m/>
    <m/>
    <m/>
    <m/>
    <m/>
    <m/>
    <m/>
    <m/>
    <m/>
    <m/>
    <m/>
    <m/>
    <m/>
    <m/>
    <m/>
    <m/>
    <m/>
    <m/>
    <m/>
    <m/>
    <m/>
    <m/>
    <m/>
    <m/>
    <m/>
    <m/>
    <m/>
    <m/>
    <n v="4"/>
    <x v="1"/>
    <s v="Active"/>
    <s v="Medium"/>
    <s v="Business client advisor"/>
    <s v="No"/>
    <n v="2151380"/>
    <s v="750k-5 mil"/>
    <n v="693371"/>
    <m/>
    <n v="693371"/>
    <x v="2"/>
    <x v="1"/>
    <n v="8"/>
    <n v="268922.5"/>
    <n v="3.1027833584040869"/>
    <s v="1-5x"/>
    <x v="1"/>
  </r>
  <r>
    <n v="11411"/>
    <x v="0"/>
    <n v="0.75"/>
    <s v="Yes"/>
    <s v="No"/>
    <m/>
    <x v="0"/>
    <x v="0"/>
    <x v="0"/>
    <d v="2001-01-01T00:00:00"/>
    <n v="24"/>
    <x v="5"/>
    <d v="2001-01-01T00:00:00"/>
    <n v="24"/>
    <s v="&gt;20 years"/>
    <d v="1980-01-01T00:00:00"/>
    <n v="45"/>
    <x v="2"/>
    <x v="0"/>
    <m/>
    <n v="1"/>
    <n v="1"/>
    <n v="1"/>
    <n v="1"/>
    <m/>
    <m/>
    <m/>
    <m/>
    <m/>
    <m/>
    <m/>
    <m/>
    <m/>
    <m/>
    <m/>
    <m/>
    <m/>
    <m/>
    <m/>
    <m/>
    <m/>
    <m/>
    <m/>
    <m/>
    <m/>
    <m/>
    <m/>
    <m/>
    <m/>
    <m/>
    <m/>
    <m/>
    <m/>
    <m/>
    <m/>
    <m/>
    <m/>
    <m/>
    <m/>
    <m/>
    <m/>
    <m/>
    <m/>
    <m/>
    <m/>
    <m/>
    <m/>
    <m/>
    <m/>
    <n v="4"/>
    <x v="0"/>
    <s v="Active"/>
    <s v="Small"/>
    <s v="Business client advisor"/>
    <s v="No"/>
    <s v=""/>
    <s v=""/>
    <n v="519404"/>
    <m/>
    <n v="519404"/>
    <x v="0"/>
    <x v="0"/>
    <s v=""/>
    <s v=""/>
    <s v=""/>
    <s v=""/>
    <x v="0"/>
  </r>
  <r>
    <n v="11412"/>
    <x v="0"/>
    <n v="1"/>
    <s v="No"/>
    <s v="No"/>
    <m/>
    <x v="0"/>
    <x v="0"/>
    <x v="0"/>
    <d v="2000-01-01T00:00:00"/>
    <n v="25"/>
    <x v="5"/>
    <d v="2000-01-01T00:00:00"/>
    <n v="25"/>
    <s v="&gt;20 years"/>
    <d v="1975-01-01T00:00:00"/>
    <n v="50"/>
    <x v="2"/>
    <x v="11"/>
    <m/>
    <m/>
    <n v="1"/>
    <m/>
    <n v="1"/>
    <m/>
    <n v="1"/>
    <m/>
    <m/>
    <m/>
    <m/>
    <m/>
    <m/>
    <m/>
    <m/>
    <m/>
    <m/>
    <m/>
    <m/>
    <m/>
    <m/>
    <m/>
    <m/>
    <m/>
    <m/>
    <m/>
    <m/>
    <m/>
    <m/>
    <m/>
    <m/>
    <m/>
    <m/>
    <m/>
    <m/>
    <m/>
    <m/>
    <m/>
    <m/>
    <m/>
    <m/>
    <m/>
    <m/>
    <m/>
    <m/>
    <m/>
    <m/>
    <m/>
    <m/>
    <m/>
    <n v="3"/>
    <x v="0"/>
    <s v="Active"/>
    <s v="Medium"/>
    <s v="Business client advisor"/>
    <s v="No"/>
    <s v=""/>
    <s v=""/>
    <n v="1669919"/>
    <m/>
    <n v="1669919"/>
    <x v="0"/>
    <x v="0"/>
    <s v=""/>
    <s v=""/>
    <s v=""/>
    <s v=""/>
    <x v="0"/>
  </r>
  <r>
    <n v="11413"/>
    <x v="9"/>
    <n v="0"/>
    <s v="Yes"/>
    <s v="Yes"/>
    <n v="0.15"/>
    <x v="1"/>
    <x v="1"/>
    <x v="1"/>
    <d v="1999-01-01T00:00:00"/>
    <n v="26"/>
    <x v="5"/>
    <d v="1999-01-01T00:00:00"/>
    <n v="26"/>
    <s v="&gt;20 years"/>
    <d v="1970-01-01T00:00:00"/>
    <n v="55"/>
    <x v="3"/>
    <x v="0"/>
    <n v="1"/>
    <n v="1"/>
    <m/>
    <n v="1"/>
    <m/>
    <n v="1"/>
    <m/>
    <m/>
    <m/>
    <m/>
    <m/>
    <m/>
    <m/>
    <m/>
    <m/>
    <m/>
    <m/>
    <m/>
    <m/>
    <m/>
    <m/>
    <m/>
    <m/>
    <m/>
    <m/>
    <m/>
    <m/>
    <m/>
    <m/>
    <m/>
    <m/>
    <m/>
    <m/>
    <m/>
    <m/>
    <m/>
    <m/>
    <m/>
    <m/>
    <m/>
    <m/>
    <m/>
    <m/>
    <m/>
    <m/>
    <m/>
    <m/>
    <m/>
    <m/>
    <m/>
    <n v="4"/>
    <x v="1"/>
    <s v="Active"/>
    <s v="Medium"/>
    <s v="Business client advisor"/>
    <s v="No"/>
    <n v="3028873"/>
    <s v="750k-5 mil"/>
    <n v="1861853"/>
    <m/>
    <n v="1861853"/>
    <x v="2"/>
    <x v="2"/>
    <n v="8"/>
    <n v="378609.125"/>
    <n v="1.6268056608121049"/>
    <s v="1-5x"/>
    <x v="1"/>
  </r>
  <r>
    <n v="11414"/>
    <x v="0"/>
    <n v="0.4"/>
    <s v="No"/>
    <s v="Yes"/>
    <n v="0.5"/>
    <x v="1"/>
    <x v="2"/>
    <x v="1"/>
    <d v="2025-01-01T00:00:00"/>
    <n v="0"/>
    <x v="0"/>
    <d v="2025-01-01T00:00:00"/>
    <n v="0"/>
    <s v="&lt;12 months"/>
    <d v="1965-01-01T00:00:00"/>
    <n v="60"/>
    <x v="3"/>
    <x v="0"/>
    <n v="1"/>
    <m/>
    <n v="1"/>
    <m/>
    <n v="1"/>
    <m/>
    <n v="1"/>
    <m/>
    <m/>
    <m/>
    <m/>
    <m/>
    <m/>
    <m/>
    <m/>
    <m/>
    <m/>
    <m/>
    <m/>
    <m/>
    <m/>
    <m/>
    <m/>
    <m/>
    <m/>
    <m/>
    <m/>
    <m/>
    <m/>
    <m/>
    <m/>
    <m/>
    <m/>
    <m/>
    <m/>
    <m/>
    <m/>
    <m/>
    <m/>
    <m/>
    <m/>
    <m/>
    <m/>
    <m/>
    <m/>
    <m/>
    <m/>
    <m/>
    <m/>
    <m/>
    <n v="4"/>
    <x v="1"/>
    <s v="Active"/>
    <s v="Small"/>
    <s v="Business client advisor"/>
    <s v="No"/>
    <n v="3338907"/>
    <s v="750k-5 mil"/>
    <n v="1471554"/>
    <m/>
    <n v="1471554"/>
    <x v="2"/>
    <x v="1"/>
    <n v="2"/>
    <n v="1669453.5"/>
    <n v="2.2689666841991527"/>
    <s v="1-5x"/>
    <x v="0"/>
  </r>
  <r>
    <n v="11415"/>
    <x v="0"/>
    <n v="0.15"/>
    <s v="Yes"/>
    <s v="No"/>
    <m/>
    <x v="1"/>
    <x v="2"/>
    <x v="2"/>
    <d v="2025-01-01T00:00:00"/>
    <n v="0"/>
    <x v="0"/>
    <d v="2025-01-01T00:00:00"/>
    <n v="0"/>
    <s v="&lt;12 months"/>
    <d v="2000-01-01T00:00:00"/>
    <n v="25"/>
    <x v="0"/>
    <x v="7"/>
    <n v="1"/>
    <n v="1"/>
    <n v="1"/>
    <n v="1"/>
    <n v="1"/>
    <n v="1"/>
    <n v="1"/>
    <m/>
    <m/>
    <m/>
    <m/>
    <m/>
    <m/>
    <m/>
    <m/>
    <m/>
    <m/>
    <m/>
    <m/>
    <m/>
    <m/>
    <m/>
    <m/>
    <m/>
    <m/>
    <m/>
    <m/>
    <m/>
    <m/>
    <m/>
    <m/>
    <m/>
    <m/>
    <m/>
    <m/>
    <m/>
    <m/>
    <m/>
    <m/>
    <m/>
    <m/>
    <m/>
    <m/>
    <m/>
    <m/>
    <m/>
    <m/>
    <m/>
    <m/>
    <m/>
    <n v="7"/>
    <x v="1"/>
    <s v="Active"/>
    <s v="Very small"/>
    <s v="Very small unit"/>
    <s v="No"/>
    <n v="1159889"/>
    <s v="750k-5 mil"/>
    <n v="27528"/>
    <m/>
    <n v="27528"/>
    <x v="1"/>
    <x v="2"/>
    <n v="6"/>
    <n v="193314.83333333334"/>
    <n v="42.134880848590527"/>
    <s v="20-50x"/>
    <x v="1"/>
  </r>
  <r>
    <n v="11416"/>
    <x v="0"/>
    <n v="0.2"/>
    <s v="No"/>
    <s v="No"/>
    <m/>
    <x v="1"/>
    <x v="0"/>
    <x v="0"/>
    <d v="2024-06-30T00:00:00"/>
    <n v="1"/>
    <x v="1"/>
    <d v="2024-06-30T00:00:00"/>
    <n v="1"/>
    <s v="1-3 years"/>
    <d v="1995-01-01T00:00:00"/>
    <n v="30"/>
    <x v="0"/>
    <x v="8"/>
    <m/>
    <m/>
    <n v="1"/>
    <m/>
    <n v="1"/>
    <m/>
    <n v="1"/>
    <m/>
    <m/>
    <m/>
    <m/>
    <m/>
    <m/>
    <m/>
    <m/>
    <m/>
    <m/>
    <m/>
    <m/>
    <m/>
    <m/>
    <m/>
    <m/>
    <m/>
    <m/>
    <m/>
    <m/>
    <m/>
    <m/>
    <m/>
    <m/>
    <m/>
    <m/>
    <m/>
    <m/>
    <m/>
    <m/>
    <m/>
    <m/>
    <m/>
    <m/>
    <m/>
    <m/>
    <m/>
    <m/>
    <m/>
    <m/>
    <m/>
    <m/>
    <m/>
    <n v="3"/>
    <x v="0"/>
    <s v="Active"/>
    <s v="Small"/>
    <s v="Online branch"/>
    <s v="No"/>
    <s v=""/>
    <s v=""/>
    <n v="1081259"/>
    <m/>
    <n v="1081259"/>
    <x v="0"/>
    <x v="0"/>
    <s v=""/>
    <s v=""/>
    <s v=""/>
    <s v=""/>
    <x v="0"/>
  </r>
  <r>
    <n v="11417"/>
    <x v="2"/>
    <n v="0.3"/>
    <s v="Yes"/>
    <s v="Yes"/>
    <n v="0.15"/>
    <x v="1"/>
    <x v="0"/>
    <x v="2"/>
    <d v="2024-01-01T00:00:00"/>
    <n v="1"/>
    <x v="1"/>
    <d v="2024-01-01T00:00:00"/>
    <n v="1"/>
    <s v="1-3 years"/>
    <d v="1990-01-01T00:00:00"/>
    <n v="35"/>
    <x v="1"/>
    <x v="8"/>
    <m/>
    <n v="1"/>
    <n v="1"/>
    <n v="1"/>
    <n v="1"/>
    <m/>
    <m/>
    <m/>
    <m/>
    <m/>
    <m/>
    <m/>
    <m/>
    <m/>
    <m/>
    <m/>
    <m/>
    <m/>
    <m/>
    <m/>
    <m/>
    <m/>
    <m/>
    <m/>
    <m/>
    <m/>
    <m/>
    <m/>
    <m/>
    <m/>
    <m/>
    <m/>
    <m/>
    <m/>
    <m/>
    <m/>
    <m/>
    <m/>
    <m/>
    <m/>
    <m/>
    <m/>
    <m/>
    <m/>
    <m/>
    <m/>
    <m/>
    <m/>
    <m/>
    <m/>
    <n v="4"/>
    <x v="0"/>
    <s v="Active"/>
    <s v="Very small"/>
    <s v="Online branch"/>
    <s v="No"/>
    <s v=""/>
    <s v=""/>
    <n v="1467387"/>
    <m/>
    <n v="1467387"/>
    <x v="0"/>
    <x v="0"/>
    <s v=""/>
    <s v=""/>
    <s v=""/>
    <s v=""/>
    <x v="0"/>
  </r>
  <r>
    <n v="11418"/>
    <x v="0"/>
    <n v="0.4"/>
    <s v="No"/>
    <s v="Yes"/>
    <n v="0.3"/>
    <x v="1"/>
    <x v="0"/>
    <x v="2"/>
    <d v="2023-06-30T00:00:00"/>
    <n v="2"/>
    <x v="1"/>
    <d v="2023-06-30T00:00:00"/>
    <n v="2"/>
    <s v="1-3 years"/>
    <d v="1985-01-01T00:00:00"/>
    <n v="40"/>
    <x v="1"/>
    <x v="7"/>
    <n v="1"/>
    <m/>
    <n v="1"/>
    <m/>
    <n v="1"/>
    <m/>
    <n v="1"/>
    <m/>
    <m/>
    <m/>
    <m/>
    <m/>
    <m/>
    <m/>
    <m/>
    <m/>
    <m/>
    <m/>
    <m/>
    <m/>
    <m/>
    <m/>
    <m/>
    <m/>
    <m/>
    <m/>
    <m/>
    <m/>
    <m/>
    <m/>
    <m/>
    <m/>
    <m/>
    <m/>
    <m/>
    <m/>
    <m/>
    <m/>
    <m/>
    <m/>
    <m/>
    <m/>
    <m/>
    <m/>
    <m/>
    <m/>
    <m/>
    <m/>
    <m/>
    <m/>
    <n v="4"/>
    <x v="1"/>
    <s v="Active"/>
    <s v="Very small"/>
    <s v="Very small unit"/>
    <s v="No"/>
    <n v="4047601"/>
    <s v="750k-5 mil"/>
    <n v="1609701"/>
    <m/>
    <n v="1609701"/>
    <x v="2"/>
    <x v="1"/>
    <n v="4"/>
    <n v="1011900.25"/>
    <n v="2.5145048676741828"/>
    <s v="1-5x"/>
    <x v="1"/>
  </r>
  <r>
    <n v="11419"/>
    <x v="6"/>
    <n v="0.5"/>
    <s v="Yes"/>
    <s v="No"/>
    <m/>
    <x v="0"/>
    <x v="2"/>
    <x v="2"/>
    <d v="2023-01-01T00:00:00"/>
    <n v="2"/>
    <x v="1"/>
    <d v="2023-01-01T00:00:00"/>
    <n v="2"/>
    <s v="1-3 years"/>
    <d v="1980-01-01T00:00:00"/>
    <n v="45"/>
    <x v="2"/>
    <x v="8"/>
    <n v="1"/>
    <n v="1"/>
    <m/>
    <n v="1"/>
    <m/>
    <n v="1"/>
    <m/>
    <m/>
    <m/>
    <m/>
    <m/>
    <m/>
    <m/>
    <m/>
    <m/>
    <m/>
    <m/>
    <m/>
    <m/>
    <m/>
    <m/>
    <m/>
    <m/>
    <m/>
    <m/>
    <m/>
    <m/>
    <m/>
    <m/>
    <m/>
    <m/>
    <m/>
    <m/>
    <m/>
    <m/>
    <m/>
    <m/>
    <m/>
    <m/>
    <m/>
    <m/>
    <m/>
    <m/>
    <m/>
    <m/>
    <m/>
    <m/>
    <m/>
    <m/>
    <m/>
    <n v="4"/>
    <x v="1"/>
    <s v="Active"/>
    <s v="Medium"/>
    <s v="Business client advisor"/>
    <s v="No"/>
    <n v="4688589"/>
    <s v="750k-5 mil"/>
    <n v="1674812"/>
    <m/>
    <n v="1674812"/>
    <x v="1"/>
    <x v="2"/>
    <n v="6"/>
    <n v="781431.5"/>
    <n v="2.7994718213148699"/>
    <s v="1-5x"/>
    <x v="1"/>
  </r>
  <r>
    <n v="11420"/>
    <x v="0"/>
    <n v="0.6"/>
    <s v="No"/>
    <s v="No"/>
    <m/>
    <x v="0"/>
    <x v="2"/>
    <x v="0"/>
    <d v="2022-06-30T00:00:00"/>
    <n v="3"/>
    <x v="2"/>
    <d v="2022-06-30T00:00:00"/>
    <n v="3"/>
    <s v="3-5 years"/>
    <d v="1975-01-01T00:00:00"/>
    <n v="50"/>
    <x v="2"/>
    <x v="17"/>
    <m/>
    <m/>
    <n v="1"/>
    <m/>
    <n v="1"/>
    <m/>
    <n v="1"/>
    <m/>
    <m/>
    <m/>
    <m/>
    <m/>
    <m/>
    <m/>
    <m/>
    <m/>
    <m/>
    <m/>
    <m/>
    <m/>
    <m/>
    <m/>
    <m/>
    <m/>
    <m/>
    <m/>
    <m/>
    <m/>
    <m/>
    <m/>
    <m/>
    <m/>
    <m/>
    <m/>
    <m/>
    <m/>
    <m/>
    <m/>
    <m/>
    <m/>
    <m/>
    <m/>
    <m/>
    <m/>
    <m/>
    <m/>
    <m/>
    <m/>
    <m/>
    <m/>
    <n v="3"/>
    <x v="0"/>
    <s v="Active"/>
    <s v="Small"/>
    <s v="Business client advisor"/>
    <s v="No"/>
    <s v=""/>
    <s v=""/>
    <n v="1477067"/>
    <m/>
    <n v="1477067"/>
    <x v="0"/>
    <x v="0"/>
    <s v=""/>
    <s v=""/>
    <s v=""/>
    <s v=""/>
    <x v="0"/>
  </r>
  <r>
    <n v="11421"/>
    <x v="0"/>
    <n v="0.7"/>
    <s v="Yes"/>
    <s v="Yes"/>
    <n v="0.4"/>
    <x v="0"/>
    <x v="1"/>
    <x v="1"/>
    <d v="2022-01-01T00:00:00"/>
    <n v="3"/>
    <x v="2"/>
    <d v="2022-01-01T00:00:00"/>
    <n v="3"/>
    <s v="3-5 years"/>
    <d v="1970-01-01T00:00:00"/>
    <n v="55"/>
    <x v="3"/>
    <x v="4"/>
    <n v="1"/>
    <n v="1"/>
    <n v="1"/>
    <n v="1"/>
    <n v="1"/>
    <n v="1"/>
    <n v="1"/>
    <m/>
    <m/>
    <m/>
    <m/>
    <m/>
    <m/>
    <m/>
    <m/>
    <m/>
    <m/>
    <m/>
    <m/>
    <m/>
    <m/>
    <m/>
    <m/>
    <m/>
    <m/>
    <m/>
    <m/>
    <m/>
    <m/>
    <m/>
    <m/>
    <m/>
    <m/>
    <m/>
    <m/>
    <m/>
    <m/>
    <m/>
    <m/>
    <m/>
    <m/>
    <m/>
    <m/>
    <m/>
    <m/>
    <m/>
    <m/>
    <m/>
    <m/>
    <m/>
    <n v="7"/>
    <x v="1"/>
    <s v="Active"/>
    <s v="Medium"/>
    <s v="Business client advisor"/>
    <s v="No"/>
    <n v="4141626"/>
    <s v="750k-5 mil"/>
    <n v="730392"/>
    <m/>
    <n v="730392"/>
    <x v="2"/>
    <x v="2"/>
    <n v="5"/>
    <n v="828325.2"/>
    <n v="5.6704153386126901"/>
    <s v="5-10x"/>
    <x v="1"/>
  </r>
  <r>
    <n v="11422"/>
    <x v="0"/>
    <n v="0.8"/>
    <s v="No"/>
    <s v="Yes"/>
    <n v="0.75"/>
    <x v="0"/>
    <x v="0"/>
    <x v="2"/>
    <d v="2021-06-30T00:00:00"/>
    <n v="4"/>
    <x v="2"/>
    <d v="2021-06-30T00:00:00"/>
    <n v="4"/>
    <s v="3-5 years"/>
    <d v="1965-01-01T00:00:00"/>
    <n v="60"/>
    <x v="3"/>
    <x v="0"/>
    <m/>
    <m/>
    <n v="1"/>
    <m/>
    <n v="1"/>
    <m/>
    <n v="1"/>
    <m/>
    <m/>
    <m/>
    <m/>
    <m/>
    <m/>
    <m/>
    <m/>
    <m/>
    <m/>
    <m/>
    <m/>
    <m/>
    <m/>
    <m/>
    <m/>
    <m/>
    <m/>
    <m/>
    <m/>
    <m/>
    <m/>
    <m/>
    <m/>
    <m/>
    <m/>
    <m/>
    <m/>
    <m/>
    <m/>
    <m/>
    <m/>
    <m/>
    <m/>
    <m/>
    <m/>
    <m/>
    <m/>
    <m/>
    <m/>
    <m/>
    <m/>
    <m/>
    <n v="3"/>
    <x v="0"/>
    <s v="Active"/>
    <s v="Very small"/>
    <s v="Online branch"/>
    <s v="No"/>
    <s v=""/>
    <s v=""/>
    <n v="768864"/>
    <m/>
    <n v="768864"/>
    <x v="0"/>
    <x v="0"/>
    <s v=""/>
    <s v=""/>
    <s v=""/>
    <s v=""/>
    <x v="0"/>
  </r>
  <r>
    <n v="11423"/>
    <x v="4"/>
    <n v="0.75"/>
    <s v="Yes"/>
    <s v="No"/>
    <m/>
    <x v="0"/>
    <x v="0"/>
    <x v="0"/>
    <d v="2021-01-01T00:00:00"/>
    <n v="4"/>
    <x v="2"/>
    <d v="2021-01-01T00:00:00"/>
    <n v="4"/>
    <s v="3-5 years"/>
    <d v="2000-01-01T00:00:00"/>
    <n v="25"/>
    <x v="0"/>
    <x v="8"/>
    <n v="1"/>
    <n v="1"/>
    <n v="1"/>
    <n v="1"/>
    <n v="1"/>
    <m/>
    <m/>
    <m/>
    <m/>
    <m/>
    <m/>
    <m/>
    <m/>
    <m/>
    <m/>
    <m/>
    <m/>
    <m/>
    <m/>
    <m/>
    <m/>
    <m/>
    <m/>
    <m/>
    <m/>
    <m/>
    <m/>
    <m/>
    <m/>
    <m/>
    <m/>
    <m/>
    <m/>
    <m/>
    <m/>
    <m/>
    <m/>
    <m/>
    <m/>
    <m/>
    <m/>
    <m/>
    <m/>
    <m/>
    <m/>
    <m/>
    <m/>
    <m/>
    <m/>
    <m/>
    <n v="5"/>
    <x v="1"/>
    <s v="Active"/>
    <s v="Very small"/>
    <s v="Very small unit"/>
    <s v="Yes"/>
    <n v="4327284"/>
    <s v="750k-5 mil"/>
    <n v="31484"/>
    <m/>
    <n v="31484"/>
    <x v="1"/>
    <x v="2"/>
    <n v="9"/>
    <n v="480809.33333333331"/>
    <n v="137.44390801677042"/>
    <s v="100-500x"/>
    <x v="1"/>
  </r>
  <r>
    <n v="11424"/>
    <x v="4"/>
    <n v="1"/>
    <s v="No"/>
    <s v="No"/>
    <m/>
    <x v="0"/>
    <x v="2"/>
    <x v="2"/>
    <d v="2020-06-30T00:00:00"/>
    <n v="5"/>
    <x v="3"/>
    <d v="2020-06-30T00:00:00"/>
    <n v="5"/>
    <s v="5-10 years"/>
    <d v="1995-01-01T00:00:00"/>
    <n v="30"/>
    <x v="0"/>
    <x v="1"/>
    <n v="1"/>
    <m/>
    <n v="1"/>
    <m/>
    <n v="1"/>
    <m/>
    <n v="1"/>
    <m/>
    <m/>
    <m/>
    <m/>
    <m/>
    <m/>
    <m/>
    <m/>
    <m/>
    <m/>
    <m/>
    <m/>
    <m/>
    <m/>
    <m/>
    <m/>
    <m/>
    <m/>
    <m/>
    <m/>
    <m/>
    <m/>
    <m/>
    <m/>
    <m/>
    <m/>
    <m/>
    <m/>
    <m/>
    <m/>
    <m/>
    <m/>
    <m/>
    <m/>
    <m/>
    <m/>
    <m/>
    <m/>
    <m/>
    <m/>
    <m/>
    <m/>
    <m/>
    <n v="4"/>
    <x v="1"/>
    <s v="Active"/>
    <s v="Very small"/>
    <s v="Very small unit"/>
    <s v="No"/>
    <n v="3682389"/>
    <s v="750k-5 mil"/>
    <n v="1610502"/>
    <m/>
    <n v="1610502"/>
    <x v="1"/>
    <x v="1"/>
    <n v="10"/>
    <n v="368238.9"/>
    <n v="2.2864852077178419"/>
    <s v="1-5x"/>
    <x v="1"/>
  </r>
  <r>
    <n v="11425"/>
    <x v="0"/>
    <n v="0"/>
    <s v="Yes"/>
    <s v="Yes"/>
    <n v="0.15"/>
    <x v="1"/>
    <x v="2"/>
    <x v="3"/>
    <d v="2020-01-01T00:00:00"/>
    <n v="5"/>
    <x v="3"/>
    <d v="2020-01-01T00:00:00"/>
    <n v="5"/>
    <s v="5-10 years"/>
    <d v="1990-01-01T00:00:00"/>
    <n v="35"/>
    <x v="1"/>
    <x v="0"/>
    <n v="1"/>
    <n v="1"/>
    <m/>
    <n v="1"/>
    <m/>
    <n v="1"/>
    <m/>
    <m/>
    <m/>
    <m/>
    <m/>
    <m/>
    <m/>
    <m/>
    <m/>
    <m/>
    <m/>
    <m/>
    <m/>
    <m/>
    <m/>
    <m/>
    <m/>
    <m/>
    <m/>
    <m/>
    <m/>
    <m/>
    <m/>
    <m/>
    <m/>
    <m/>
    <m/>
    <m/>
    <m/>
    <m/>
    <m/>
    <m/>
    <m/>
    <m/>
    <m/>
    <m/>
    <m/>
    <m/>
    <m/>
    <m/>
    <m/>
    <m/>
    <m/>
    <m/>
    <n v="4"/>
    <x v="1"/>
    <s v="Active"/>
    <s v="Small"/>
    <s v="Business client advisor"/>
    <s v="No"/>
    <n v="3503311"/>
    <s v="750k-5 mil"/>
    <n v="348337"/>
    <m/>
    <n v="348337"/>
    <x v="2"/>
    <x v="2"/>
    <n v="7"/>
    <n v="500473"/>
    <n v="10.057246287359655"/>
    <s v="10-20x"/>
    <x v="0"/>
  </r>
  <r>
    <n v="11426"/>
    <x v="0"/>
    <n v="0.4"/>
    <s v="No"/>
    <s v="Yes"/>
    <n v="0.5"/>
    <x v="1"/>
    <x v="0"/>
    <x v="0"/>
    <d v="2019-06-30T00:00:00"/>
    <n v="6"/>
    <x v="3"/>
    <d v="2019-06-30T00:00:00"/>
    <n v="6"/>
    <s v="5-10 years"/>
    <d v="1985-01-01T00:00:00"/>
    <n v="40"/>
    <x v="1"/>
    <x v="0"/>
    <m/>
    <m/>
    <n v="1"/>
    <m/>
    <n v="1"/>
    <m/>
    <n v="1"/>
    <m/>
    <m/>
    <m/>
    <m/>
    <m/>
    <m/>
    <m/>
    <m/>
    <m/>
    <m/>
    <m/>
    <m/>
    <m/>
    <m/>
    <m/>
    <m/>
    <m/>
    <m/>
    <m/>
    <m/>
    <m/>
    <m/>
    <m/>
    <m/>
    <m/>
    <m/>
    <m/>
    <m/>
    <m/>
    <m/>
    <m/>
    <m/>
    <m/>
    <m/>
    <m/>
    <m/>
    <m/>
    <m/>
    <m/>
    <m/>
    <m/>
    <m/>
    <m/>
    <n v="3"/>
    <x v="0"/>
    <s v="Active"/>
    <s v="Small"/>
    <s v="Business client advisor"/>
    <s v="No"/>
    <s v=""/>
    <s v=""/>
    <n v="1498628"/>
    <m/>
    <n v="1498628"/>
    <x v="0"/>
    <x v="0"/>
    <s v=""/>
    <s v=""/>
    <s v=""/>
    <s v=""/>
    <x v="0"/>
  </r>
  <r>
    <n v="11427"/>
    <x v="3"/>
    <n v="0.15"/>
    <s v="Yes"/>
    <s v="No"/>
    <m/>
    <x v="1"/>
    <x v="0"/>
    <x v="2"/>
    <d v="2019-01-01T00:00:00"/>
    <n v="6"/>
    <x v="3"/>
    <d v="2019-01-01T00:00:00"/>
    <n v="6"/>
    <s v="5-10 years"/>
    <d v="1980-01-01T00:00:00"/>
    <n v="45"/>
    <x v="2"/>
    <x v="1"/>
    <m/>
    <n v="1"/>
    <n v="1"/>
    <n v="1"/>
    <n v="1"/>
    <n v="1"/>
    <n v="1"/>
    <m/>
    <m/>
    <m/>
    <m/>
    <m/>
    <m/>
    <m/>
    <m/>
    <m/>
    <m/>
    <m/>
    <m/>
    <m/>
    <m/>
    <m/>
    <m/>
    <m/>
    <m/>
    <m/>
    <m/>
    <m/>
    <m/>
    <m/>
    <m/>
    <m/>
    <m/>
    <m/>
    <m/>
    <m/>
    <m/>
    <m/>
    <m/>
    <m/>
    <m/>
    <m/>
    <m/>
    <m/>
    <m/>
    <m/>
    <m/>
    <m/>
    <m/>
    <m/>
    <n v="6"/>
    <x v="0"/>
    <s v="Active"/>
    <s v="Very small"/>
    <s v="NN Profile"/>
    <s v="No"/>
    <s v=""/>
    <s v=""/>
    <n v="289732"/>
    <m/>
    <n v="289732"/>
    <x v="0"/>
    <x v="0"/>
    <s v=""/>
    <s v=""/>
    <s v=""/>
    <s v=""/>
    <x v="0"/>
  </r>
  <r>
    <n v="11428"/>
    <x v="3"/>
    <n v="0.2"/>
    <s v="No"/>
    <s v="No"/>
    <m/>
    <x v="1"/>
    <x v="0"/>
    <x v="2"/>
    <d v="2018-06-30T00:00:00"/>
    <n v="7"/>
    <x v="3"/>
    <d v="2018-06-30T00:00:00"/>
    <n v="7"/>
    <s v="5-10 years"/>
    <d v="1975-01-01T00:00:00"/>
    <n v="50"/>
    <x v="2"/>
    <x v="1"/>
    <m/>
    <m/>
    <n v="1"/>
    <m/>
    <n v="1"/>
    <m/>
    <n v="1"/>
    <m/>
    <m/>
    <m/>
    <m/>
    <m/>
    <m/>
    <m/>
    <m/>
    <m/>
    <m/>
    <m/>
    <m/>
    <m/>
    <m/>
    <m/>
    <m/>
    <m/>
    <m/>
    <m/>
    <m/>
    <m/>
    <m/>
    <m/>
    <m/>
    <m/>
    <m/>
    <m/>
    <m/>
    <m/>
    <m/>
    <m/>
    <m/>
    <m/>
    <m/>
    <m/>
    <m/>
    <m/>
    <m/>
    <m/>
    <m/>
    <m/>
    <m/>
    <m/>
    <n v="3"/>
    <x v="0"/>
    <s v="Active"/>
    <s v="Very small"/>
    <s v="NN Profile"/>
    <s v="No"/>
    <s v=""/>
    <s v=""/>
    <n v="1590062"/>
    <m/>
    <n v="1590062"/>
    <x v="0"/>
    <x v="0"/>
    <s v=""/>
    <s v=""/>
    <s v=""/>
    <s v=""/>
    <x v="0"/>
  </r>
  <r>
    <n v="11429"/>
    <x v="0"/>
    <n v="0.3"/>
    <s v="Yes"/>
    <s v="Yes"/>
    <n v="0.15"/>
    <x v="1"/>
    <x v="0"/>
    <x v="1"/>
    <d v="2018-01-01T00:00:00"/>
    <n v="7"/>
    <x v="3"/>
    <d v="2018-01-01T00:00:00"/>
    <n v="7"/>
    <s v="5-10 years"/>
    <d v="1970-01-01T00:00:00"/>
    <n v="55"/>
    <x v="3"/>
    <x v="0"/>
    <m/>
    <n v="1"/>
    <n v="1"/>
    <n v="1"/>
    <n v="1"/>
    <m/>
    <m/>
    <m/>
    <m/>
    <m/>
    <m/>
    <m/>
    <m/>
    <m/>
    <m/>
    <m/>
    <m/>
    <m/>
    <m/>
    <m/>
    <m/>
    <m/>
    <m/>
    <m/>
    <m/>
    <m/>
    <m/>
    <m/>
    <m/>
    <m/>
    <m/>
    <m/>
    <m/>
    <m/>
    <m/>
    <m/>
    <m/>
    <m/>
    <m/>
    <m/>
    <m/>
    <m/>
    <m/>
    <m/>
    <m/>
    <m/>
    <m/>
    <m/>
    <m/>
    <m/>
    <n v="4"/>
    <x v="0"/>
    <s v="Active"/>
    <s v="Very small"/>
    <s v="Very small unit"/>
    <s v="No"/>
    <s v=""/>
    <s v=""/>
    <n v="1298425"/>
    <m/>
    <n v="1298425"/>
    <x v="0"/>
    <x v="0"/>
    <s v=""/>
    <s v=""/>
    <s v=""/>
    <s v=""/>
    <x v="0"/>
  </r>
  <r>
    <n v="11430"/>
    <x v="2"/>
    <n v="0.4"/>
    <s v="No"/>
    <s v="Yes"/>
    <n v="0.3"/>
    <x v="1"/>
    <x v="2"/>
    <x v="3"/>
    <d v="2017-06-30T00:00:00"/>
    <n v="8"/>
    <x v="3"/>
    <d v="2017-06-30T00:00:00"/>
    <n v="8"/>
    <s v="5-10 years"/>
    <d v="1965-01-01T00:00:00"/>
    <n v="60"/>
    <x v="3"/>
    <x v="0"/>
    <n v="1"/>
    <m/>
    <n v="1"/>
    <m/>
    <n v="1"/>
    <m/>
    <n v="1"/>
    <m/>
    <m/>
    <m/>
    <m/>
    <m/>
    <m/>
    <m/>
    <m/>
    <m/>
    <m/>
    <m/>
    <m/>
    <m/>
    <m/>
    <m/>
    <m/>
    <m/>
    <m/>
    <m/>
    <m/>
    <m/>
    <m/>
    <m/>
    <m/>
    <m/>
    <m/>
    <m/>
    <m/>
    <m/>
    <m/>
    <m/>
    <m/>
    <m/>
    <m/>
    <m/>
    <m/>
    <m/>
    <m/>
    <m/>
    <m/>
    <m/>
    <m/>
    <m/>
    <n v="4"/>
    <x v="1"/>
    <s v="Active"/>
    <s v="Medium"/>
    <s v="Business client advisor"/>
    <s v="No"/>
    <n v="4976955"/>
    <s v="750k-5 mil"/>
    <n v="1852260"/>
    <m/>
    <n v="1852260"/>
    <x v="2"/>
    <x v="1"/>
    <n v="6"/>
    <n v="829492.5"/>
    <n v="2.6869634932460884"/>
    <s v="1-5x"/>
    <x v="1"/>
  </r>
  <r>
    <n v="11431"/>
    <x v="0"/>
    <n v="0.5"/>
    <s v="Yes"/>
    <s v="No"/>
    <m/>
    <x v="0"/>
    <x v="0"/>
    <x v="2"/>
    <d v="2017-01-01T00:00:00"/>
    <n v="8"/>
    <x v="3"/>
    <d v="2017-01-01T00:00:00"/>
    <n v="8"/>
    <s v="5-10 years"/>
    <d v="2000-01-01T00:00:00"/>
    <n v="25"/>
    <x v="0"/>
    <x v="0"/>
    <m/>
    <n v="1"/>
    <m/>
    <n v="1"/>
    <m/>
    <n v="1"/>
    <m/>
    <m/>
    <m/>
    <m/>
    <m/>
    <m/>
    <m/>
    <m/>
    <m/>
    <m/>
    <m/>
    <m/>
    <m/>
    <m/>
    <m/>
    <m/>
    <m/>
    <m/>
    <m/>
    <m/>
    <m/>
    <m/>
    <m/>
    <m/>
    <m/>
    <m/>
    <m/>
    <m/>
    <m/>
    <m/>
    <m/>
    <m/>
    <m/>
    <m/>
    <m/>
    <m/>
    <m/>
    <m/>
    <m/>
    <m/>
    <m/>
    <m/>
    <m/>
    <m/>
    <n v="3"/>
    <x v="0"/>
    <s v="Active"/>
    <s v="Very small"/>
    <s v="Very small unit"/>
    <s v="No"/>
    <s v=""/>
    <s v=""/>
    <n v="496952"/>
    <m/>
    <n v="496952"/>
    <x v="0"/>
    <x v="0"/>
    <s v=""/>
    <s v=""/>
    <s v=""/>
    <s v=""/>
    <x v="0"/>
  </r>
  <r>
    <n v="11432"/>
    <x v="0"/>
    <n v="0.6"/>
    <s v="No"/>
    <s v="No"/>
    <m/>
    <x v="0"/>
    <x v="2"/>
    <x v="3"/>
    <d v="2016-06-30T00:00:00"/>
    <n v="9"/>
    <x v="3"/>
    <d v="2016-06-30T00:00:00"/>
    <n v="9"/>
    <s v="5-10 years"/>
    <d v="1995-01-01T00:00:00"/>
    <n v="30"/>
    <x v="0"/>
    <x v="0"/>
    <n v="1"/>
    <m/>
    <n v="1"/>
    <m/>
    <n v="1"/>
    <m/>
    <n v="1"/>
    <m/>
    <m/>
    <m/>
    <m/>
    <m/>
    <m/>
    <m/>
    <m/>
    <m/>
    <m/>
    <m/>
    <m/>
    <m/>
    <m/>
    <m/>
    <m/>
    <m/>
    <m/>
    <m/>
    <m/>
    <m/>
    <m/>
    <m/>
    <m/>
    <m/>
    <m/>
    <m/>
    <m/>
    <m/>
    <m/>
    <m/>
    <m/>
    <m/>
    <m/>
    <m/>
    <m/>
    <m/>
    <m/>
    <m/>
    <m/>
    <m/>
    <m/>
    <m/>
    <n v="4"/>
    <x v="1"/>
    <s v="Active"/>
    <s v="Small"/>
    <s v="Business client advisor"/>
    <s v="No"/>
    <n v="461033"/>
    <s v="250k-750k"/>
    <n v="1236320"/>
    <m/>
    <n v="1236320"/>
    <x v="1"/>
    <x v="1"/>
    <n v="8"/>
    <n v="57629.125"/>
    <n v="0.37290749967645914"/>
    <s v="1x"/>
    <x v="1"/>
  </r>
  <r>
    <n v="11433"/>
    <x v="8"/>
    <n v="0.7"/>
    <s v="Yes"/>
    <s v="Yes"/>
    <n v="0.4"/>
    <x v="0"/>
    <x v="0"/>
    <x v="2"/>
    <d v="2016-01-01T00:00:00"/>
    <n v="9"/>
    <x v="3"/>
    <d v="2016-01-01T00:00:00"/>
    <n v="9"/>
    <s v="5-10 years"/>
    <d v="1990-01-01T00:00:00"/>
    <n v="35"/>
    <x v="1"/>
    <x v="7"/>
    <m/>
    <n v="1"/>
    <n v="1"/>
    <n v="1"/>
    <n v="1"/>
    <n v="1"/>
    <n v="1"/>
    <m/>
    <m/>
    <m/>
    <m/>
    <m/>
    <m/>
    <m/>
    <m/>
    <m/>
    <m/>
    <m/>
    <m/>
    <m/>
    <m/>
    <m/>
    <m/>
    <m/>
    <m/>
    <m/>
    <m/>
    <m/>
    <m/>
    <m/>
    <m/>
    <m/>
    <m/>
    <m/>
    <m/>
    <m/>
    <m/>
    <m/>
    <m/>
    <m/>
    <m/>
    <m/>
    <m/>
    <m/>
    <m/>
    <m/>
    <m/>
    <m/>
    <m/>
    <m/>
    <n v="6"/>
    <x v="0"/>
    <s v="Active"/>
    <s v="Very small"/>
    <s v="Very small unit"/>
    <s v="No"/>
    <s v=""/>
    <s v=""/>
    <n v="945929"/>
    <m/>
    <n v="945929"/>
    <x v="0"/>
    <x v="0"/>
    <s v=""/>
    <s v=""/>
    <s v=""/>
    <s v=""/>
    <x v="0"/>
  </r>
  <r>
    <n v="11434"/>
    <x v="17"/>
    <n v="0.8"/>
    <s v="No"/>
    <s v="Yes"/>
    <n v="0.75"/>
    <x v="0"/>
    <x v="0"/>
    <x v="2"/>
    <d v="2015-06-30T00:00:00"/>
    <n v="10"/>
    <x v="4"/>
    <d v="2015-06-30T00:00:00"/>
    <n v="10"/>
    <s v="10-20 years"/>
    <d v="1985-01-01T00:00:00"/>
    <n v="40"/>
    <x v="1"/>
    <x v="4"/>
    <m/>
    <m/>
    <n v="1"/>
    <m/>
    <n v="1"/>
    <m/>
    <n v="1"/>
    <m/>
    <m/>
    <m/>
    <m/>
    <m/>
    <m/>
    <m/>
    <m/>
    <m/>
    <m/>
    <m/>
    <m/>
    <m/>
    <m/>
    <m/>
    <m/>
    <m/>
    <m/>
    <m/>
    <m/>
    <m/>
    <m/>
    <m/>
    <m/>
    <m/>
    <m/>
    <m/>
    <m/>
    <m/>
    <m/>
    <m/>
    <m/>
    <m/>
    <m/>
    <m/>
    <m/>
    <m/>
    <m/>
    <m/>
    <m/>
    <m/>
    <m/>
    <m/>
    <n v="3"/>
    <x v="0"/>
    <s v="Active"/>
    <s v="Very small"/>
    <s v="Online branch"/>
    <s v="No"/>
    <s v=""/>
    <s v=""/>
    <n v="451705"/>
    <m/>
    <n v="451705"/>
    <x v="0"/>
    <x v="0"/>
    <s v=""/>
    <s v=""/>
    <s v=""/>
    <s v=""/>
    <x v="0"/>
  </r>
  <r>
    <n v="11435"/>
    <x v="7"/>
    <n v="0.75"/>
    <s v="Yes"/>
    <s v="No"/>
    <m/>
    <x v="0"/>
    <x v="0"/>
    <x v="2"/>
    <d v="2015-01-01T00:00:00"/>
    <n v="10"/>
    <x v="4"/>
    <d v="2015-01-01T00:00:00"/>
    <n v="10"/>
    <s v="10-20 years"/>
    <d v="1980-01-01T00:00:00"/>
    <n v="45"/>
    <x v="2"/>
    <x v="10"/>
    <m/>
    <n v="1"/>
    <n v="1"/>
    <n v="1"/>
    <n v="1"/>
    <m/>
    <m/>
    <m/>
    <m/>
    <m/>
    <m/>
    <m/>
    <m/>
    <m/>
    <m/>
    <m/>
    <m/>
    <m/>
    <m/>
    <m/>
    <m/>
    <m/>
    <m/>
    <m/>
    <m/>
    <m/>
    <m/>
    <m/>
    <m/>
    <m/>
    <m/>
    <m/>
    <m/>
    <m/>
    <m/>
    <m/>
    <m/>
    <m/>
    <m/>
    <m/>
    <m/>
    <m/>
    <m/>
    <m/>
    <m/>
    <m/>
    <m/>
    <m/>
    <m/>
    <m/>
    <n v="4"/>
    <x v="0"/>
    <s v="Active"/>
    <s v="Very small"/>
    <s v="Online branch"/>
    <s v="No"/>
    <s v=""/>
    <s v=""/>
    <n v="1763749"/>
    <m/>
    <n v="1763749"/>
    <x v="0"/>
    <x v="0"/>
    <s v=""/>
    <s v=""/>
    <s v=""/>
    <s v=""/>
    <x v="0"/>
  </r>
  <r>
    <n v="11436"/>
    <x v="0"/>
    <n v="1"/>
    <s v="No"/>
    <s v="No"/>
    <m/>
    <x v="0"/>
    <x v="0"/>
    <x v="2"/>
    <d v="2014-01-01T00:00:00"/>
    <n v="11"/>
    <x v="4"/>
    <d v="2014-01-01T00:00:00"/>
    <n v="11"/>
    <s v="10-20 years"/>
    <d v="1975-01-01T00:00:00"/>
    <n v="50"/>
    <x v="2"/>
    <x v="3"/>
    <m/>
    <m/>
    <n v="1"/>
    <m/>
    <n v="1"/>
    <m/>
    <n v="1"/>
    <m/>
    <m/>
    <m/>
    <m/>
    <m/>
    <m/>
    <m/>
    <m/>
    <m/>
    <m/>
    <m/>
    <m/>
    <m/>
    <m/>
    <m/>
    <m/>
    <m/>
    <m/>
    <m/>
    <m/>
    <m/>
    <m/>
    <m/>
    <m/>
    <m/>
    <m/>
    <m/>
    <m/>
    <m/>
    <m/>
    <m/>
    <m/>
    <m/>
    <m/>
    <m/>
    <m/>
    <m/>
    <m/>
    <m/>
    <m/>
    <m/>
    <m/>
    <m/>
    <n v="3"/>
    <x v="0"/>
    <s v="Active"/>
    <s v="Very small"/>
    <s v="Very small unit"/>
    <s v="No"/>
    <s v=""/>
    <s v=""/>
    <n v="1161972"/>
    <m/>
    <n v="1161972"/>
    <x v="0"/>
    <x v="0"/>
    <s v=""/>
    <s v=""/>
    <s v=""/>
    <s v=""/>
    <x v="0"/>
  </r>
  <r>
    <n v="11437"/>
    <x v="0"/>
    <n v="0"/>
    <s v="Yes"/>
    <s v="Yes"/>
    <n v="0.15"/>
    <x v="1"/>
    <x v="1"/>
    <x v="1"/>
    <d v="2013-01-01T00:00:00"/>
    <n v="12"/>
    <x v="4"/>
    <d v="2013-01-01T00:00:00"/>
    <n v="12"/>
    <s v="10-20 years"/>
    <d v="1970-01-01T00:00:00"/>
    <n v="55"/>
    <x v="3"/>
    <x v="10"/>
    <n v="1"/>
    <n v="1"/>
    <m/>
    <n v="1"/>
    <m/>
    <n v="1"/>
    <m/>
    <m/>
    <m/>
    <m/>
    <m/>
    <m/>
    <m/>
    <m/>
    <m/>
    <m/>
    <m/>
    <m/>
    <m/>
    <m/>
    <m/>
    <m/>
    <m/>
    <m/>
    <m/>
    <m/>
    <m/>
    <m/>
    <m/>
    <m/>
    <m/>
    <m/>
    <m/>
    <m/>
    <m/>
    <m/>
    <m/>
    <m/>
    <m/>
    <m/>
    <m/>
    <m/>
    <m/>
    <m/>
    <m/>
    <m/>
    <m/>
    <m/>
    <m/>
    <m/>
    <n v="4"/>
    <x v="1"/>
    <s v="Active"/>
    <s v="Small"/>
    <s v="Business client advisor"/>
    <s v="No"/>
    <n v="921516"/>
    <s v="750k-5 mil"/>
    <n v="1516025"/>
    <m/>
    <n v="1516025"/>
    <x v="2"/>
    <x v="2"/>
    <n v="8"/>
    <n v="115189.5"/>
    <n v="0.60785013439751978"/>
    <s v="1x"/>
    <x v="1"/>
  </r>
  <r>
    <n v="11438"/>
    <x v="0"/>
    <n v="0.4"/>
    <s v="No"/>
    <s v="Yes"/>
    <n v="0.5"/>
    <x v="1"/>
    <x v="0"/>
    <x v="0"/>
    <d v="2012-01-01T00:00:00"/>
    <n v="13"/>
    <x v="4"/>
    <d v="2012-01-01T00:00:00"/>
    <n v="13"/>
    <s v="10-20 years"/>
    <d v="1965-01-01T00:00:00"/>
    <n v="60"/>
    <x v="3"/>
    <x v="14"/>
    <m/>
    <m/>
    <n v="1"/>
    <m/>
    <n v="1"/>
    <m/>
    <n v="1"/>
    <m/>
    <m/>
    <m/>
    <m/>
    <m/>
    <m/>
    <m/>
    <m/>
    <m/>
    <m/>
    <m/>
    <m/>
    <m/>
    <m/>
    <m/>
    <m/>
    <m/>
    <m/>
    <m/>
    <m/>
    <m/>
    <m/>
    <m/>
    <m/>
    <m/>
    <m/>
    <m/>
    <m/>
    <m/>
    <m/>
    <m/>
    <m/>
    <m/>
    <m/>
    <m/>
    <m/>
    <m/>
    <m/>
    <m/>
    <m/>
    <m/>
    <m/>
    <m/>
    <n v="3"/>
    <x v="0"/>
    <s v="Active"/>
    <s v="Medium"/>
    <s v="Business client advisor"/>
    <s v="No"/>
    <s v=""/>
    <s v=""/>
    <n v="140002"/>
    <m/>
    <n v="140002"/>
    <x v="0"/>
    <x v="0"/>
    <s v=""/>
    <s v=""/>
    <s v=""/>
    <s v=""/>
    <x v="0"/>
  </r>
  <r>
    <n v="11439"/>
    <x v="0"/>
    <n v="0.15"/>
    <s v="Yes"/>
    <s v="No"/>
    <m/>
    <x v="1"/>
    <x v="0"/>
    <x v="2"/>
    <d v="2011-01-01T00:00:00"/>
    <n v="14"/>
    <x v="4"/>
    <d v="2011-01-01T00:00:00"/>
    <n v="14"/>
    <s v="10-20 years"/>
    <d v="2000-01-01T00:00:00"/>
    <n v="25"/>
    <x v="0"/>
    <x v="7"/>
    <m/>
    <n v="1"/>
    <n v="1"/>
    <n v="1"/>
    <n v="1"/>
    <n v="1"/>
    <n v="1"/>
    <m/>
    <m/>
    <m/>
    <m/>
    <m/>
    <m/>
    <m/>
    <m/>
    <m/>
    <m/>
    <m/>
    <m/>
    <m/>
    <m/>
    <m/>
    <m/>
    <m/>
    <m/>
    <m/>
    <m/>
    <m/>
    <m/>
    <m/>
    <m/>
    <m/>
    <m/>
    <m/>
    <m/>
    <m/>
    <m/>
    <m/>
    <m/>
    <m/>
    <m/>
    <m/>
    <m/>
    <m/>
    <m/>
    <m/>
    <m/>
    <m/>
    <m/>
    <m/>
    <n v="6"/>
    <x v="0"/>
    <s v="Active"/>
    <s v="Very small"/>
    <s v="Online branch"/>
    <s v="No"/>
    <s v=""/>
    <s v=""/>
    <n v="1240725"/>
    <m/>
    <n v="1240725"/>
    <x v="0"/>
    <x v="0"/>
    <s v=""/>
    <s v=""/>
    <s v=""/>
    <s v=""/>
    <x v="0"/>
  </r>
  <r>
    <n v="11440"/>
    <x v="0"/>
    <n v="0.2"/>
    <s v="No"/>
    <s v="No"/>
    <m/>
    <x v="1"/>
    <x v="2"/>
    <x v="2"/>
    <d v="2010-01-01T00:00:00"/>
    <n v="15"/>
    <x v="4"/>
    <d v="2010-01-01T00:00:00"/>
    <n v="15"/>
    <s v="10-20 years"/>
    <d v="1995-01-01T00:00:00"/>
    <n v="30"/>
    <x v="0"/>
    <x v="0"/>
    <n v="1"/>
    <m/>
    <n v="1"/>
    <m/>
    <n v="1"/>
    <m/>
    <n v="1"/>
    <m/>
    <m/>
    <m/>
    <m/>
    <m/>
    <m/>
    <m/>
    <m/>
    <m/>
    <m/>
    <m/>
    <m/>
    <m/>
    <m/>
    <m/>
    <m/>
    <m/>
    <m/>
    <m/>
    <m/>
    <m/>
    <m/>
    <m/>
    <m/>
    <m/>
    <m/>
    <m/>
    <m/>
    <m/>
    <m/>
    <m/>
    <m/>
    <m/>
    <m/>
    <m/>
    <m/>
    <m/>
    <m/>
    <m/>
    <m/>
    <m/>
    <m/>
    <m/>
    <n v="4"/>
    <x v="1"/>
    <s v="Active"/>
    <s v="Very small"/>
    <s v="Very small unit"/>
    <s v="No"/>
    <n v="3596366"/>
    <s v="750k-5 mil"/>
    <n v="1782361"/>
    <m/>
    <n v="1782361"/>
    <x v="1"/>
    <x v="1"/>
    <n v="6"/>
    <n v="599394.33333333337"/>
    <n v="2.0177539791321735"/>
    <s v="1-5x"/>
    <x v="1"/>
  </r>
  <r>
    <n v="11441"/>
    <x v="0"/>
    <n v="0.3"/>
    <s v="Yes"/>
    <s v="Yes"/>
    <n v="0.15"/>
    <x v="1"/>
    <x v="0"/>
    <x v="0"/>
    <d v="2009-01-01T00:00:00"/>
    <n v="16"/>
    <x v="4"/>
    <d v="2009-01-01T00:00:00"/>
    <n v="16"/>
    <s v="10-20 years"/>
    <d v="1990-01-01T00:00:00"/>
    <n v="35"/>
    <x v="1"/>
    <x v="3"/>
    <m/>
    <n v="1"/>
    <n v="1"/>
    <n v="1"/>
    <n v="1"/>
    <m/>
    <m/>
    <m/>
    <m/>
    <m/>
    <m/>
    <m/>
    <m/>
    <m/>
    <m/>
    <m/>
    <m/>
    <m/>
    <m/>
    <m/>
    <m/>
    <m/>
    <m/>
    <m/>
    <m/>
    <m/>
    <m/>
    <m/>
    <m/>
    <m/>
    <m/>
    <m/>
    <m/>
    <m/>
    <m/>
    <m/>
    <m/>
    <m/>
    <m/>
    <m/>
    <m/>
    <m/>
    <m/>
    <m/>
    <m/>
    <m/>
    <m/>
    <m/>
    <m/>
    <m/>
    <n v="4"/>
    <x v="0"/>
    <s v="Active"/>
    <s v="Small"/>
    <s v="Business client advisor"/>
    <s v="No"/>
    <s v=""/>
    <s v=""/>
    <n v="298627"/>
    <m/>
    <n v="298627"/>
    <x v="0"/>
    <x v="0"/>
    <s v=""/>
    <s v=""/>
    <s v=""/>
    <s v=""/>
    <x v="0"/>
  </r>
  <r>
    <n v="11442"/>
    <x v="0"/>
    <n v="0.4"/>
    <s v="No"/>
    <s v="Yes"/>
    <n v="0.3"/>
    <x v="1"/>
    <x v="0"/>
    <x v="1"/>
    <d v="2008-01-01T00:00:00"/>
    <n v="17"/>
    <x v="4"/>
    <d v="2008-01-01T00:00:00"/>
    <n v="17"/>
    <s v="10-20 years"/>
    <d v="1985-01-01T00:00:00"/>
    <n v="40"/>
    <x v="1"/>
    <x v="0"/>
    <m/>
    <m/>
    <n v="1"/>
    <m/>
    <n v="1"/>
    <m/>
    <n v="1"/>
    <m/>
    <m/>
    <m/>
    <m/>
    <m/>
    <m/>
    <m/>
    <m/>
    <m/>
    <m/>
    <m/>
    <m/>
    <m/>
    <m/>
    <m/>
    <m/>
    <m/>
    <m/>
    <m/>
    <m/>
    <m/>
    <m/>
    <m/>
    <m/>
    <m/>
    <m/>
    <m/>
    <m/>
    <m/>
    <m/>
    <m/>
    <m/>
    <m/>
    <m/>
    <m/>
    <m/>
    <m/>
    <m/>
    <m/>
    <m/>
    <m/>
    <m/>
    <m/>
    <n v="3"/>
    <x v="0"/>
    <s v="Active"/>
    <s v="Very small"/>
    <s v="Very small unit"/>
    <s v="No"/>
    <s v=""/>
    <s v=""/>
    <n v="563386"/>
    <m/>
    <n v="563386"/>
    <x v="0"/>
    <x v="0"/>
    <s v=""/>
    <s v=""/>
    <s v=""/>
    <s v=""/>
    <x v="0"/>
  </r>
  <r>
    <n v="11443"/>
    <x v="0"/>
    <n v="0.5"/>
    <s v="Yes"/>
    <s v="No"/>
    <m/>
    <x v="0"/>
    <x v="2"/>
    <x v="1"/>
    <d v="2007-01-01T00:00:00"/>
    <n v="18"/>
    <x v="4"/>
    <d v="2007-01-01T00:00:00"/>
    <n v="18"/>
    <s v="10-20 years"/>
    <d v="1980-01-01T00:00:00"/>
    <n v="45"/>
    <x v="2"/>
    <x v="4"/>
    <m/>
    <n v="1"/>
    <m/>
    <n v="1"/>
    <m/>
    <n v="1"/>
    <m/>
    <m/>
    <m/>
    <m/>
    <m/>
    <m/>
    <m/>
    <m/>
    <m/>
    <m/>
    <m/>
    <m/>
    <m/>
    <m/>
    <m/>
    <m/>
    <m/>
    <m/>
    <m/>
    <m/>
    <m/>
    <m/>
    <m/>
    <m/>
    <m/>
    <m/>
    <m/>
    <m/>
    <m/>
    <m/>
    <m/>
    <m/>
    <m/>
    <m/>
    <m/>
    <m/>
    <m/>
    <m/>
    <m/>
    <m/>
    <m/>
    <m/>
    <m/>
    <m/>
    <n v="3"/>
    <x v="0"/>
    <s v="Active"/>
    <s v="Medium"/>
    <s v="Business client advisor"/>
    <s v="No"/>
    <s v=""/>
    <s v=""/>
    <n v="998353"/>
    <m/>
    <n v="998353"/>
    <x v="0"/>
    <x v="0"/>
    <s v=""/>
    <s v=""/>
    <s v=""/>
    <s v=""/>
    <x v="0"/>
  </r>
  <r>
    <n v="11444"/>
    <x v="7"/>
    <n v="0.6"/>
    <s v="No"/>
    <s v="No"/>
    <m/>
    <x v="0"/>
    <x v="2"/>
    <x v="2"/>
    <d v="2006-01-01T00:00:00"/>
    <n v="19"/>
    <x v="4"/>
    <d v="2006-01-01T00:00:00"/>
    <n v="19"/>
    <s v="10-20 years"/>
    <d v="1975-01-01T00:00:00"/>
    <n v="50"/>
    <x v="2"/>
    <x v="0"/>
    <n v="1"/>
    <m/>
    <n v="1"/>
    <m/>
    <n v="1"/>
    <m/>
    <n v="1"/>
    <m/>
    <m/>
    <m/>
    <m/>
    <m/>
    <m/>
    <m/>
    <m/>
    <m/>
    <m/>
    <m/>
    <m/>
    <m/>
    <m/>
    <m/>
    <m/>
    <m/>
    <m/>
    <m/>
    <m/>
    <m/>
    <m/>
    <m/>
    <m/>
    <m/>
    <m/>
    <m/>
    <m/>
    <m/>
    <m/>
    <m/>
    <m/>
    <m/>
    <m/>
    <m/>
    <m/>
    <m/>
    <m/>
    <m/>
    <m/>
    <m/>
    <m/>
    <m/>
    <n v="4"/>
    <x v="1"/>
    <s v="Active"/>
    <s v="Medium"/>
    <s v="Business client advisor"/>
    <s v="No"/>
    <n v="859850"/>
    <s v="750k-5 mil"/>
    <n v="1064621"/>
    <m/>
    <n v="1064621"/>
    <x v="1"/>
    <x v="1"/>
    <n v="3"/>
    <n v="286616.66666666669"/>
    <n v="0.80765831220687923"/>
    <s v="1x"/>
    <x v="1"/>
  </r>
  <r>
    <n v="11445"/>
    <x v="0"/>
    <n v="0.7"/>
    <s v="Yes"/>
    <s v="Yes"/>
    <n v="0.4"/>
    <x v="0"/>
    <x v="0"/>
    <x v="0"/>
    <d v="2005-01-01T00:00:00"/>
    <n v="20"/>
    <x v="5"/>
    <d v="2005-01-01T00:00:00"/>
    <n v="20"/>
    <s v="&gt;20 years"/>
    <d v="1970-01-01T00:00:00"/>
    <n v="55"/>
    <x v="3"/>
    <x v="10"/>
    <m/>
    <n v="1"/>
    <n v="1"/>
    <n v="1"/>
    <n v="1"/>
    <n v="1"/>
    <n v="1"/>
    <m/>
    <m/>
    <m/>
    <m/>
    <m/>
    <m/>
    <m/>
    <m/>
    <m/>
    <m/>
    <m/>
    <m/>
    <m/>
    <m/>
    <m/>
    <m/>
    <m/>
    <m/>
    <m/>
    <m/>
    <m/>
    <m/>
    <m/>
    <m/>
    <m/>
    <m/>
    <m/>
    <m/>
    <m/>
    <m/>
    <m/>
    <m/>
    <m/>
    <m/>
    <m/>
    <m/>
    <m/>
    <m/>
    <m/>
    <m/>
    <m/>
    <m/>
    <m/>
    <n v="6"/>
    <x v="0"/>
    <s v="Active"/>
    <s v="Small"/>
    <s v="Business client advisor"/>
    <s v="No"/>
    <s v=""/>
    <s v=""/>
    <n v="987000"/>
    <m/>
    <n v="987000"/>
    <x v="0"/>
    <x v="0"/>
    <s v=""/>
    <s v=""/>
    <s v=""/>
    <s v=""/>
    <x v="0"/>
  </r>
  <r>
    <n v="11446"/>
    <x v="0"/>
    <n v="0.8"/>
    <s v="No"/>
    <s v="Yes"/>
    <n v="0.75"/>
    <x v="0"/>
    <x v="0"/>
    <x v="0"/>
    <d v="2004-01-01T00:00:00"/>
    <n v="21"/>
    <x v="5"/>
    <d v="2004-01-01T00:00:00"/>
    <n v="21"/>
    <s v="&gt;20 years"/>
    <d v="1965-01-01T00:00:00"/>
    <n v="60"/>
    <x v="3"/>
    <x v="0"/>
    <n v="1"/>
    <m/>
    <n v="1"/>
    <m/>
    <n v="1"/>
    <m/>
    <n v="1"/>
    <m/>
    <m/>
    <m/>
    <m/>
    <m/>
    <m/>
    <m/>
    <m/>
    <m/>
    <m/>
    <m/>
    <m/>
    <m/>
    <m/>
    <m/>
    <m/>
    <m/>
    <m/>
    <m/>
    <m/>
    <m/>
    <m/>
    <m/>
    <m/>
    <m/>
    <m/>
    <m/>
    <m/>
    <m/>
    <m/>
    <m/>
    <m/>
    <m/>
    <m/>
    <m/>
    <m/>
    <m/>
    <m/>
    <m/>
    <m/>
    <m/>
    <m/>
    <m/>
    <n v="4"/>
    <x v="1"/>
    <s v="Active"/>
    <s v="Small"/>
    <s v="Business client advisor"/>
    <s v="No"/>
    <n v="2605753"/>
    <s v="750k-5 mil"/>
    <n v="790459"/>
    <m/>
    <n v="790459"/>
    <x v="2"/>
    <x v="1"/>
    <n v="10"/>
    <n v="260575.3"/>
    <n v="3.2965062071530591"/>
    <s v="1-5x"/>
    <x v="0"/>
  </r>
  <r>
    <n v="11447"/>
    <x v="6"/>
    <n v="0.75"/>
    <s v="Yes"/>
    <s v="No"/>
    <m/>
    <x v="0"/>
    <x v="0"/>
    <x v="0"/>
    <d v="2003-01-01T00:00:00"/>
    <n v="22"/>
    <x v="5"/>
    <d v="2003-01-01T00:00:00"/>
    <n v="22"/>
    <s v="&gt;20 years"/>
    <d v="2000-01-01T00:00:00"/>
    <n v="25"/>
    <x v="0"/>
    <x v="1"/>
    <n v="1"/>
    <n v="1"/>
    <n v="1"/>
    <n v="1"/>
    <n v="1"/>
    <m/>
    <m/>
    <m/>
    <m/>
    <m/>
    <m/>
    <m/>
    <m/>
    <m/>
    <m/>
    <m/>
    <m/>
    <m/>
    <m/>
    <m/>
    <m/>
    <m/>
    <m/>
    <m/>
    <m/>
    <m/>
    <m/>
    <m/>
    <m/>
    <m/>
    <m/>
    <m/>
    <m/>
    <m/>
    <m/>
    <m/>
    <m/>
    <m/>
    <m/>
    <m/>
    <m/>
    <m/>
    <m/>
    <m/>
    <m/>
    <m/>
    <m/>
    <m/>
    <m/>
    <m/>
    <n v="5"/>
    <x v="1"/>
    <s v="Active"/>
    <s v="Medium"/>
    <s v="Business client advisor"/>
    <s v="No"/>
    <n v="1397211"/>
    <s v="750k-5 mil"/>
    <n v="753432"/>
    <m/>
    <n v="753432"/>
    <x v="1"/>
    <x v="2"/>
    <n v="8"/>
    <n v="174651.375"/>
    <n v="1.854461981970503"/>
    <s v="1-5x"/>
    <x v="1"/>
  </r>
  <r>
    <n v="11448"/>
    <x v="9"/>
    <n v="1"/>
    <s v="No"/>
    <s v="No"/>
    <m/>
    <x v="0"/>
    <x v="0"/>
    <x v="2"/>
    <d v="2002-01-01T00:00:00"/>
    <n v="23"/>
    <x v="5"/>
    <d v="2002-01-01T00:00:00"/>
    <n v="23"/>
    <s v="&gt;20 years"/>
    <d v="1995-01-01T00:00:00"/>
    <n v="30"/>
    <x v="0"/>
    <x v="8"/>
    <n v="1"/>
    <m/>
    <n v="1"/>
    <m/>
    <n v="1"/>
    <m/>
    <n v="1"/>
    <m/>
    <m/>
    <m/>
    <m/>
    <m/>
    <m/>
    <m/>
    <m/>
    <m/>
    <m/>
    <m/>
    <m/>
    <m/>
    <m/>
    <m/>
    <m/>
    <m/>
    <m/>
    <m/>
    <m/>
    <m/>
    <m/>
    <m/>
    <m/>
    <m/>
    <m/>
    <m/>
    <m/>
    <m/>
    <m/>
    <m/>
    <m/>
    <m/>
    <m/>
    <m/>
    <m/>
    <m/>
    <m/>
    <m/>
    <m/>
    <m/>
    <m/>
    <m/>
    <n v="4"/>
    <x v="1"/>
    <s v="Active"/>
    <s v="Very small"/>
    <s v="Very small unit"/>
    <s v="No"/>
    <n v="2902375"/>
    <s v="750k-5 mil"/>
    <n v="1484278"/>
    <m/>
    <n v="1484278"/>
    <x v="1"/>
    <x v="1"/>
    <n v="4"/>
    <n v="725593.75"/>
    <n v="1.9554119915541428"/>
    <s v="1-5x"/>
    <x v="1"/>
  </r>
  <r>
    <n v="11449"/>
    <x v="2"/>
    <n v="0"/>
    <s v="Yes"/>
    <s v="Yes"/>
    <n v="0.15"/>
    <x v="1"/>
    <x v="4"/>
    <x v="0"/>
    <d v="2001-01-01T00:00:00"/>
    <n v="24"/>
    <x v="5"/>
    <d v="2001-01-01T00:00:00"/>
    <n v="24"/>
    <s v="&gt;20 years"/>
    <d v="1990-01-01T00:00:00"/>
    <n v="35"/>
    <x v="1"/>
    <x v="0"/>
    <n v="1"/>
    <n v="1"/>
    <m/>
    <n v="1"/>
    <m/>
    <n v="1"/>
    <m/>
    <m/>
    <m/>
    <m/>
    <m/>
    <m/>
    <m/>
    <m/>
    <m/>
    <m/>
    <m/>
    <m/>
    <m/>
    <m/>
    <m/>
    <m/>
    <m/>
    <m/>
    <m/>
    <m/>
    <m/>
    <m/>
    <m/>
    <m/>
    <m/>
    <m/>
    <m/>
    <m/>
    <m/>
    <m/>
    <m/>
    <m/>
    <m/>
    <m/>
    <m/>
    <m/>
    <m/>
    <m/>
    <m/>
    <m/>
    <m/>
    <m/>
    <m/>
    <m/>
    <n v="4"/>
    <x v="1"/>
    <s v="Active"/>
    <s v="Small"/>
    <s v="Business client advisor"/>
    <s v="No"/>
    <n v="2498390"/>
    <s v="750k-5 mil"/>
    <n v="1860739"/>
    <m/>
    <n v="1860739"/>
    <x v="2"/>
    <x v="2"/>
    <n v="1"/>
    <n v="2498390"/>
    <n v="1.3426869646952098"/>
    <s v="1-5x"/>
    <x v="1"/>
  </r>
  <r>
    <n v="11450"/>
    <x v="2"/>
    <n v="0.4"/>
    <s v="No"/>
    <s v="Yes"/>
    <n v="0.5"/>
    <x v="1"/>
    <x v="1"/>
    <x v="2"/>
    <d v="2000-01-01T00:00:00"/>
    <n v="25"/>
    <x v="5"/>
    <d v="2000-01-01T00:00:00"/>
    <n v="25"/>
    <s v="&gt;20 years"/>
    <d v="1985-01-01T00:00:00"/>
    <n v="40"/>
    <x v="1"/>
    <x v="17"/>
    <n v="1"/>
    <m/>
    <n v="1"/>
    <m/>
    <n v="1"/>
    <m/>
    <n v="1"/>
    <m/>
    <m/>
    <m/>
    <m/>
    <m/>
    <m/>
    <m/>
    <m/>
    <m/>
    <m/>
    <m/>
    <m/>
    <m/>
    <m/>
    <m/>
    <m/>
    <m/>
    <m/>
    <m/>
    <m/>
    <m/>
    <m/>
    <m/>
    <m/>
    <m/>
    <m/>
    <m/>
    <m/>
    <m/>
    <m/>
    <m/>
    <m/>
    <m/>
    <m/>
    <m/>
    <m/>
    <m/>
    <m/>
    <m/>
    <m/>
    <m/>
    <m/>
    <m/>
    <n v="4"/>
    <x v="1"/>
    <s v="Active"/>
    <s v="Small"/>
    <s v="Business client advisor"/>
    <s v="No"/>
    <n v="758555"/>
    <s v="750k-5 mil"/>
    <n v="1429711"/>
    <m/>
    <n v="1429711"/>
    <x v="2"/>
    <x v="1"/>
    <n v="6"/>
    <n v="126425.83333333333"/>
    <n v="0.53056526808564808"/>
    <s v="1x"/>
    <x v="1"/>
  </r>
  <r>
    <n v="11451"/>
    <x v="0"/>
    <n v="0.15"/>
    <s v="Yes"/>
    <s v="No"/>
    <m/>
    <x v="1"/>
    <x v="0"/>
    <x v="2"/>
    <d v="1999-01-01T00:00:00"/>
    <n v="26"/>
    <x v="5"/>
    <d v="1999-01-01T00:00:00"/>
    <n v="26"/>
    <s v="&gt;20 years"/>
    <d v="1980-01-01T00:00:00"/>
    <n v="45"/>
    <x v="2"/>
    <x v="10"/>
    <m/>
    <n v="1"/>
    <n v="1"/>
    <n v="1"/>
    <n v="1"/>
    <n v="1"/>
    <n v="1"/>
    <m/>
    <m/>
    <m/>
    <m/>
    <m/>
    <m/>
    <m/>
    <m/>
    <m/>
    <m/>
    <m/>
    <m/>
    <m/>
    <m/>
    <m/>
    <m/>
    <m/>
    <m/>
    <m/>
    <m/>
    <m/>
    <m/>
    <m/>
    <m/>
    <m/>
    <m/>
    <m/>
    <m/>
    <m/>
    <m/>
    <m/>
    <m/>
    <m/>
    <m/>
    <m/>
    <m/>
    <m/>
    <m/>
    <m/>
    <m/>
    <m/>
    <m/>
    <m/>
    <n v="6"/>
    <x v="0"/>
    <s v="Active"/>
    <s v="Very small"/>
    <s v="Very small unit"/>
    <s v="No"/>
    <s v=""/>
    <s v=""/>
    <n v="1659369"/>
    <m/>
    <n v="1659369"/>
    <x v="0"/>
    <x v="0"/>
    <s v=""/>
    <s v=""/>
    <s v=""/>
    <s v=""/>
    <x v="0"/>
  </r>
  <r>
    <n v="11452"/>
    <x v="18"/>
    <n v="0.2"/>
    <s v="No"/>
    <s v="No"/>
    <m/>
    <x v="1"/>
    <x v="1"/>
    <x v="2"/>
    <d v="2025-01-01T00:00:00"/>
    <n v="0"/>
    <x v="0"/>
    <d v="2025-01-01T00:00:00"/>
    <n v="0"/>
    <s v="&lt;12 months"/>
    <d v="1975-01-01T00:00:00"/>
    <n v="50"/>
    <x v="2"/>
    <x v="8"/>
    <n v="1"/>
    <m/>
    <n v="1"/>
    <m/>
    <n v="1"/>
    <m/>
    <n v="1"/>
    <m/>
    <m/>
    <m/>
    <m/>
    <m/>
    <m/>
    <m/>
    <m/>
    <m/>
    <m/>
    <m/>
    <m/>
    <m/>
    <m/>
    <m/>
    <m/>
    <m/>
    <m/>
    <m/>
    <m/>
    <m/>
    <m/>
    <m/>
    <m/>
    <m/>
    <m/>
    <m/>
    <m/>
    <m/>
    <m/>
    <m/>
    <m/>
    <m/>
    <m/>
    <m/>
    <m/>
    <m/>
    <m/>
    <m/>
    <m/>
    <m/>
    <m/>
    <m/>
    <n v="4"/>
    <x v="1"/>
    <s v="Active"/>
    <s v="Very small"/>
    <s v="Very small unit"/>
    <s v="No"/>
    <n v="3572353"/>
    <s v="750k-5 mil"/>
    <n v="453335"/>
    <m/>
    <n v="453335"/>
    <x v="1"/>
    <x v="1"/>
    <n v="8"/>
    <n v="446544.125"/>
    <n v="7.8801614699945954"/>
    <s v="5-10x"/>
    <x v="1"/>
  </r>
  <r>
    <n v="11453"/>
    <x v="4"/>
    <n v="0.3"/>
    <s v="Yes"/>
    <s v="Yes"/>
    <n v="0.15"/>
    <x v="1"/>
    <x v="2"/>
    <x v="2"/>
    <d v="2025-01-01T00:00:00"/>
    <n v="0"/>
    <x v="0"/>
    <d v="2025-01-01T00:00:00"/>
    <n v="0"/>
    <s v="&lt;12 months"/>
    <d v="1970-01-01T00:00:00"/>
    <n v="55"/>
    <x v="3"/>
    <x v="7"/>
    <n v="1"/>
    <n v="1"/>
    <n v="1"/>
    <n v="1"/>
    <n v="1"/>
    <m/>
    <m/>
    <m/>
    <m/>
    <m/>
    <m/>
    <m/>
    <m/>
    <m/>
    <m/>
    <m/>
    <m/>
    <m/>
    <m/>
    <m/>
    <m/>
    <m/>
    <m/>
    <m/>
    <m/>
    <m/>
    <m/>
    <m/>
    <m/>
    <m/>
    <m/>
    <m/>
    <m/>
    <m/>
    <m/>
    <m/>
    <m/>
    <m/>
    <m/>
    <m/>
    <m/>
    <m/>
    <m/>
    <m/>
    <m/>
    <m/>
    <m/>
    <m/>
    <m/>
    <m/>
    <n v="5"/>
    <x v="1"/>
    <s v="Active"/>
    <s v="Very small"/>
    <s v="Very small unit"/>
    <s v="No"/>
    <n v="1481785"/>
    <s v="750k-5 mil"/>
    <n v="1456904"/>
    <m/>
    <n v="1456904"/>
    <x v="2"/>
    <x v="2"/>
    <n v="9"/>
    <n v="164642.77777777778"/>
    <n v="1.0170779955302478"/>
    <s v="1-5x"/>
    <x v="1"/>
  </r>
  <r>
    <n v="11454"/>
    <x v="0"/>
    <n v="0.4"/>
    <s v="No"/>
    <s v="Yes"/>
    <n v="0.3"/>
    <x v="1"/>
    <x v="2"/>
    <x v="2"/>
    <d v="2024-06-30T00:00:00"/>
    <n v="1"/>
    <x v="1"/>
    <d v="2024-06-30T00:00:00"/>
    <n v="1"/>
    <s v="1-3 years"/>
    <d v="1965-01-01T00:00:00"/>
    <n v="60"/>
    <x v="3"/>
    <x v="0"/>
    <n v="1"/>
    <m/>
    <n v="1"/>
    <m/>
    <n v="1"/>
    <m/>
    <n v="1"/>
    <m/>
    <m/>
    <m/>
    <m/>
    <m/>
    <m/>
    <m/>
    <m/>
    <m/>
    <m/>
    <m/>
    <m/>
    <m/>
    <m/>
    <m/>
    <m/>
    <m/>
    <m/>
    <m/>
    <m/>
    <m/>
    <m/>
    <m/>
    <m/>
    <m/>
    <m/>
    <m/>
    <m/>
    <m/>
    <m/>
    <m/>
    <m/>
    <m/>
    <m/>
    <m/>
    <m/>
    <m/>
    <m/>
    <m/>
    <m/>
    <m/>
    <m/>
    <m/>
    <n v="4"/>
    <x v="1"/>
    <s v="Active"/>
    <s v="Very small"/>
    <s v="Very small unit"/>
    <s v="No"/>
    <n v="4269259"/>
    <s v="750k-5 mil"/>
    <n v="645930"/>
    <m/>
    <n v="645930"/>
    <x v="2"/>
    <x v="1"/>
    <n v="3"/>
    <n v="1423086.3333333333"/>
    <n v="6.6094762590373568"/>
    <s v="5-10x"/>
    <x v="1"/>
  </r>
  <r>
    <n v="11455"/>
    <x v="0"/>
    <n v="0.5"/>
    <s v="Yes"/>
    <s v="No"/>
    <m/>
    <x v="0"/>
    <x v="2"/>
    <x v="2"/>
    <d v="2024-01-01T00:00:00"/>
    <n v="1"/>
    <x v="1"/>
    <d v="2024-01-01T00:00:00"/>
    <n v="1"/>
    <s v="1-3 years"/>
    <d v="2000-01-01T00:00:00"/>
    <n v="25"/>
    <x v="0"/>
    <x v="0"/>
    <n v="1"/>
    <n v="1"/>
    <m/>
    <n v="1"/>
    <m/>
    <n v="1"/>
    <m/>
    <m/>
    <m/>
    <m/>
    <m/>
    <m/>
    <m/>
    <m/>
    <m/>
    <m/>
    <m/>
    <m/>
    <m/>
    <m/>
    <m/>
    <m/>
    <m/>
    <m/>
    <m/>
    <m/>
    <m/>
    <m/>
    <m/>
    <m/>
    <m/>
    <m/>
    <m/>
    <m/>
    <m/>
    <m/>
    <m/>
    <m/>
    <m/>
    <m/>
    <m/>
    <m/>
    <m/>
    <m/>
    <m/>
    <m/>
    <m/>
    <m/>
    <m/>
    <m/>
    <n v="4"/>
    <x v="1"/>
    <s v="Active"/>
    <s v="Very small"/>
    <s v="Very small unit"/>
    <s v="No"/>
    <n v="893158"/>
    <s v="750k-5 mil"/>
    <n v="173347"/>
    <m/>
    <n v="173347"/>
    <x v="1"/>
    <x v="2"/>
    <n v="6"/>
    <n v="148859.66666666666"/>
    <n v="5.1524283662249708"/>
    <s v="5-10x"/>
    <x v="1"/>
  </r>
  <r>
    <n v="11456"/>
    <x v="8"/>
    <n v="0.6"/>
    <s v="No"/>
    <s v="No"/>
    <m/>
    <x v="0"/>
    <x v="0"/>
    <x v="0"/>
    <d v="2023-06-30T00:00:00"/>
    <n v="2"/>
    <x v="1"/>
    <d v="2023-06-30T00:00:00"/>
    <n v="2"/>
    <s v="1-3 years"/>
    <d v="1995-01-01T00:00:00"/>
    <n v="30"/>
    <x v="0"/>
    <x v="8"/>
    <n v="1"/>
    <m/>
    <n v="1"/>
    <m/>
    <n v="1"/>
    <m/>
    <n v="1"/>
    <m/>
    <m/>
    <m/>
    <m/>
    <m/>
    <m/>
    <m/>
    <m/>
    <m/>
    <m/>
    <m/>
    <m/>
    <m/>
    <m/>
    <m/>
    <m/>
    <m/>
    <m/>
    <m/>
    <m/>
    <m/>
    <m/>
    <m/>
    <m/>
    <m/>
    <m/>
    <m/>
    <m/>
    <m/>
    <m/>
    <m/>
    <m/>
    <m/>
    <m/>
    <m/>
    <m/>
    <m/>
    <m/>
    <m/>
    <m/>
    <m/>
    <m/>
    <m/>
    <n v="4"/>
    <x v="1"/>
    <s v="Active"/>
    <s v="Very small"/>
    <s v="Very small unit"/>
    <s v="No"/>
    <n v="780331"/>
    <s v="750k-5 mil"/>
    <n v="1872939"/>
    <m/>
    <n v="1872939"/>
    <x v="1"/>
    <x v="1"/>
    <n v="9"/>
    <n v="86703.444444444438"/>
    <n v="0.41663449797350582"/>
    <s v="1x"/>
    <x v="1"/>
  </r>
  <r>
    <n v="11457"/>
    <x v="0"/>
    <n v="0.7"/>
    <s v="Yes"/>
    <s v="Yes"/>
    <n v="0.4"/>
    <x v="0"/>
    <x v="2"/>
    <x v="2"/>
    <d v="2023-01-01T00:00:00"/>
    <n v="2"/>
    <x v="1"/>
    <d v="2023-01-01T00:00:00"/>
    <n v="2"/>
    <s v="1-3 years"/>
    <d v="1990-01-01T00:00:00"/>
    <n v="35"/>
    <x v="1"/>
    <x v="3"/>
    <n v="1"/>
    <n v="1"/>
    <n v="1"/>
    <n v="1"/>
    <n v="1"/>
    <n v="1"/>
    <n v="1"/>
    <m/>
    <m/>
    <m/>
    <m/>
    <m/>
    <m/>
    <m/>
    <m/>
    <m/>
    <m/>
    <m/>
    <m/>
    <m/>
    <m/>
    <m/>
    <m/>
    <m/>
    <m/>
    <m/>
    <m/>
    <m/>
    <m/>
    <m/>
    <m/>
    <m/>
    <m/>
    <m/>
    <m/>
    <m/>
    <m/>
    <m/>
    <m/>
    <m/>
    <m/>
    <m/>
    <m/>
    <m/>
    <m/>
    <m/>
    <m/>
    <m/>
    <m/>
    <m/>
    <n v="7"/>
    <x v="1"/>
    <s v="Active"/>
    <s v="Small"/>
    <s v="Business client advisor"/>
    <s v="No"/>
    <n v="661100"/>
    <s v="250k-750k"/>
    <n v="913763"/>
    <m/>
    <n v="913763"/>
    <x v="2"/>
    <x v="2"/>
    <n v="6"/>
    <n v="110183.33333333333"/>
    <n v="0.72349175880397876"/>
    <s v="1x"/>
    <x v="1"/>
  </r>
  <r>
    <n v="11458"/>
    <x v="2"/>
    <n v="0.8"/>
    <s v="No"/>
    <s v="Yes"/>
    <n v="0.75"/>
    <x v="0"/>
    <x v="0"/>
    <x v="2"/>
    <d v="2022-06-30T00:00:00"/>
    <n v="3"/>
    <x v="2"/>
    <d v="2022-06-30T00:00:00"/>
    <n v="3"/>
    <s v="3-5 years"/>
    <d v="1985-01-01T00:00:00"/>
    <n v="40"/>
    <x v="1"/>
    <x v="4"/>
    <m/>
    <m/>
    <n v="1"/>
    <m/>
    <n v="1"/>
    <m/>
    <n v="1"/>
    <m/>
    <m/>
    <m/>
    <m/>
    <m/>
    <m/>
    <m/>
    <m/>
    <m/>
    <m/>
    <m/>
    <m/>
    <m/>
    <m/>
    <m/>
    <m/>
    <m/>
    <m/>
    <m/>
    <m/>
    <m/>
    <m/>
    <m/>
    <m/>
    <m/>
    <m/>
    <m/>
    <m/>
    <m/>
    <m/>
    <m/>
    <m/>
    <m/>
    <m/>
    <m/>
    <m/>
    <m/>
    <m/>
    <m/>
    <m/>
    <m/>
    <m/>
    <m/>
    <n v="3"/>
    <x v="0"/>
    <s v="Active"/>
    <s v="Very small"/>
    <s v="Very small unit"/>
    <s v="No"/>
    <s v=""/>
    <s v=""/>
    <n v="1503706"/>
    <m/>
    <n v="1503706"/>
    <x v="0"/>
    <x v="0"/>
    <s v=""/>
    <s v=""/>
    <s v=""/>
    <s v=""/>
    <x v="0"/>
  </r>
  <r>
    <n v="11459"/>
    <x v="0"/>
    <n v="0.75"/>
    <s v="Yes"/>
    <s v="No"/>
    <m/>
    <x v="0"/>
    <x v="2"/>
    <x v="2"/>
    <d v="2022-01-01T00:00:00"/>
    <n v="3"/>
    <x v="2"/>
    <d v="2022-01-01T00:00:00"/>
    <n v="3"/>
    <s v="3-5 years"/>
    <d v="1980-01-01T00:00:00"/>
    <n v="45"/>
    <x v="2"/>
    <x v="4"/>
    <n v="1"/>
    <n v="1"/>
    <n v="1"/>
    <n v="1"/>
    <n v="1"/>
    <m/>
    <m/>
    <m/>
    <m/>
    <m/>
    <m/>
    <m/>
    <m/>
    <m/>
    <m/>
    <m/>
    <m/>
    <m/>
    <m/>
    <m/>
    <m/>
    <m/>
    <m/>
    <m/>
    <m/>
    <m/>
    <m/>
    <m/>
    <m/>
    <m/>
    <m/>
    <m/>
    <m/>
    <m/>
    <m/>
    <m/>
    <m/>
    <m/>
    <m/>
    <m/>
    <m/>
    <m/>
    <m/>
    <m/>
    <m/>
    <m/>
    <m/>
    <m/>
    <m/>
    <m/>
    <n v="5"/>
    <x v="1"/>
    <s v="Active"/>
    <s v="Medium"/>
    <s v="Business client advisor"/>
    <s v="No"/>
    <n v="1049008"/>
    <s v="750k-5 mil"/>
    <n v="491719"/>
    <m/>
    <n v="491719"/>
    <x v="1"/>
    <x v="2"/>
    <n v="8"/>
    <n v="131126"/>
    <n v="2.1333485181577281"/>
    <s v="1-5x"/>
    <x v="1"/>
  </r>
  <r>
    <n v="11460"/>
    <x v="7"/>
    <n v="1"/>
    <s v="No"/>
    <s v="No"/>
    <m/>
    <x v="0"/>
    <x v="0"/>
    <x v="2"/>
    <d v="2021-06-30T00:00:00"/>
    <n v="4"/>
    <x v="2"/>
    <d v="2021-06-30T00:00:00"/>
    <n v="4"/>
    <s v="3-5 years"/>
    <d v="1975-01-01T00:00:00"/>
    <n v="50"/>
    <x v="2"/>
    <x v="0"/>
    <m/>
    <m/>
    <n v="1"/>
    <m/>
    <n v="1"/>
    <m/>
    <n v="1"/>
    <m/>
    <m/>
    <m/>
    <m/>
    <m/>
    <m/>
    <m/>
    <m/>
    <m/>
    <m/>
    <m/>
    <m/>
    <m/>
    <m/>
    <m/>
    <m/>
    <m/>
    <m/>
    <m/>
    <m/>
    <m/>
    <m/>
    <m/>
    <m/>
    <m/>
    <m/>
    <m/>
    <m/>
    <m/>
    <m/>
    <m/>
    <m/>
    <m/>
    <m/>
    <m/>
    <m/>
    <m/>
    <m/>
    <m/>
    <m/>
    <m/>
    <m/>
    <m/>
    <n v="3"/>
    <x v="0"/>
    <s v="Active"/>
    <s v="Very small"/>
    <s v="Very small unit"/>
    <s v="No"/>
    <s v=""/>
    <s v=""/>
    <n v="847391"/>
    <m/>
    <n v="847391"/>
    <x v="0"/>
    <x v="0"/>
    <s v=""/>
    <s v=""/>
    <s v=""/>
    <s v=""/>
    <x v="0"/>
  </r>
  <r>
    <n v="11461"/>
    <x v="9"/>
    <n v="0"/>
    <s v="Yes"/>
    <s v="Yes"/>
    <n v="0.15"/>
    <x v="1"/>
    <x v="0"/>
    <x v="2"/>
    <d v="2021-01-01T00:00:00"/>
    <n v="4"/>
    <x v="2"/>
    <d v="2021-01-01T00:00:00"/>
    <n v="4"/>
    <s v="3-5 years"/>
    <d v="1970-01-01T00:00:00"/>
    <n v="55"/>
    <x v="3"/>
    <x v="8"/>
    <n v="1"/>
    <n v="1"/>
    <m/>
    <n v="1"/>
    <m/>
    <n v="1"/>
    <m/>
    <m/>
    <m/>
    <m/>
    <m/>
    <m/>
    <m/>
    <m/>
    <m/>
    <m/>
    <m/>
    <m/>
    <m/>
    <m/>
    <m/>
    <m/>
    <m/>
    <m/>
    <m/>
    <m/>
    <m/>
    <m/>
    <m/>
    <m/>
    <m/>
    <m/>
    <m/>
    <m/>
    <m/>
    <m/>
    <m/>
    <m/>
    <m/>
    <m/>
    <m/>
    <m/>
    <m/>
    <m/>
    <m/>
    <m/>
    <m/>
    <m/>
    <m/>
    <m/>
    <n v="4"/>
    <x v="1"/>
    <s v="Active"/>
    <s v="Very small"/>
    <s v="Very small unit"/>
    <s v="No"/>
    <n v="3707930"/>
    <s v="750k-5 mil"/>
    <n v="1448860"/>
    <m/>
    <n v="1448860"/>
    <x v="2"/>
    <x v="2"/>
    <n v="5"/>
    <n v="741586"/>
    <n v="2.5592051682012062"/>
    <s v="1-5x"/>
    <x v="1"/>
  </r>
  <r>
    <n v="11462"/>
    <x v="19"/>
    <n v="0.4"/>
    <s v="No"/>
    <s v="Yes"/>
    <n v="0.5"/>
    <x v="1"/>
    <x v="1"/>
    <x v="3"/>
    <d v="2020-06-30T00:00:00"/>
    <n v="5"/>
    <x v="3"/>
    <d v="2020-06-30T00:00:00"/>
    <n v="5"/>
    <s v="5-10 years"/>
    <d v="1965-01-01T00:00:00"/>
    <n v="60"/>
    <x v="3"/>
    <x v="0"/>
    <n v="1"/>
    <m/>
    <n v="1"/>
    <m/>
    <n v="1"/>
    <m/>
    <n v="1"/>
    <m/>
    <m/>
    <m/>
    <m/>
    <m/>
    <m/>
    <m/>
    <m/>
    <m/>
    <m/>
    <m/>
    <m/>
    <m/>
    <m/>
    <m/>
    <m/>
    <m/>
    <m/>
    <m/>
    <m/>
    <m/>
    <m/>
    <m/>
    <m/>
    <m/>
    <m/>
    <m/>
    <m/>
    <m/>
    <m/>
    <m/>
    <m/>
    <m/>
    <m/>
    <m/>
    <m/>
    <m/>
    <m/>
    <m/>
    <m/>
    <m/>
    <m/>
    <m/>
    <n v="4"/>
    <x v="1"/>
    <s v="Active"/>
    <s v="Very small"/>
    <s v="Very small unit"/>
    <s v="No"/>
    <n v="2376427"/>
    <s v="750k-5 mil"/>
    <n v="1611381"/>
    <m/>
    <n v="1611381"/>
    <x v="2"/>
    <x v="1"/>
    <n v="1"/>
    <n v="2376427"/>
    <n v="1.4747766046639497"/>
    <s v="1-5x"/>
    <x v="1"/>
  </r>
  <r>
    <n v="11463"/>
    <x v="9"/>
    <n v="0.15"/>
    <s v="Yes"/>
    <s v="No"/>
    <m/>
    <x v="1"/>
    <x v="0"/>
    <x v="0"/>
    <d v="2020-01-01T00:00:00"/>
    <n v="5"/>
    <x v="3"/>
    <d v="2020-01-01T00:00:00"/>
    <n v="5"/>
    <s v="5-10 years"/>
    <d v="2000-01-01T00:00:00"/>
    <n v="25"/>
    <x v="0"/>
    <x v="8"/>
    <n v="1"/>
    <n v="1"/>
    <n v="1"/>
    <n v="1"/>
    <n v="1"/>
    <n v="1"/>
    <n v="1"/>
    <m/>
    <m/>
    <m/>
    <m/>
    <m/>
    <m/>
    <m/>
    <m/>
    <m/>
    <m/>
    <m/>
    <m/>
    <m/>
    <m/>
    <m/>
    <m/>
    <m/>
    <m/>
    <m/>
    <m/>
    <m/>
    <m/>
    <m/>
    <m/>
    <m/>
    <m/>
    <m/>
    <m/>
    <m/>
    <m/>
    <m/>
    <m/>
    <m/>
    <m/>
    <m/>
    <m/>
    <m/>
    <m/>
    <m/>
    <m/>
    <m/>
    <m/>
    <m/>
    <n v="7"/>
    <x v="1"/>
    <s v="Active"/>
    <s v="Very small"/>
    <s v="Very small unit"/>
    <s v="No"/>
    <n v="1977440"/>
    <s v="750k-5 mil"/>
    <n v="73598"/>
    <m/>
    <n v="73598"/>
    <x v="1"/>
    <x v="2"/>
    <n v="3"/>
    <n v="659146.66666666663"/>
    <n v="26.868121416342834"/>
    <s v="20-50x"/>
    <x v="1"/>
  </r>
  <r>
    <n v="11464"/>
    <x v="0"/>
    <n v="0.2"/>
    <s v="No"/>
    <s v="No"/>
    <m/>
    <x v="1"/>
    <x v="2"/>
    <x v="3"/>
    <d v="2019-06-30T00:00:00"/>
    <n v="6"/>
    <x v="3"/>
    <d v="2019-06-30T00:00:00"/>
    <n v="6"/>
    <s v="5-10 years"/>
    <d v="1995-01-01T00:00:00"/>
    <n v="30"/>
    <x v="0"/>
    <x v="4"/>
    <n v="1"/>
    <m/>
    <n v="1"/>
    <m/>
    <n v="1"/>
    <m/>
    <n v="1"/>
    <m/>
    <m/>
    <m/>
    <m/>
    <m/>
    <m/>
    <m/>
    <m/>
    <m/>
    <m/>
    <m/>
    <m/>
    <m/>
    <m/>
    <m/>
    <m/>
    <m/>
    <m/>
    <m/>
    <m/>
    <m/>
    <m/>
    <m/>
    <m/>
    <m/>
    <m/>
    <m/>
    <m/>
    <m/>
    <m/>
    <m/>
    <m/>
    <m/>
    <m/>
    <m/>
    <m/>
    <m/>
    <m/>
    <m/>
    <m/>
    <m/>
    <m/>
    <m/>
    <n v="4"/>
    <x v="1"/>
    <s v="Active"/>
    <s v="Medium"/>
    <s v="Business client advisor"/>
    <s v="No"/>
    <n v="3648248"/>
    <s v="750k-5 mil"/>
    <n v="984620"/>
    <m/>
    <n v="984620"/>
    <x v="1"/>
    <x v="1"/>
    <n v="9"/>
    <n v="405360.88888888888"/>
    <n v="3.7052345067132499"/>
    <s v="1-5x"/>
    <x v="1"/>
  </r>
  <r>
    <n v="11465"/>
    <x v="7"/>
    <n v="0.3"/>
    <s v="Yes"/>
    <s v="Yes"/>
    <n v="0.15"/>
    <x v="1"/>
    <x v="0"/>
    <x v="0"/>
    <d v="2019-01-01T00:00:00"/>
    <n v="6"/>
    <x v="3"/>
    <d v="2019-01-01T00:00:00"/>
    <n v="6"/>
    <s v="5-10 years"/>
    <d v="1990-01-01T00:00:00"/>
    <n v="35"/>
    <x v="1"/>
    <x v="3"/>
    <m/>
    <n v="1"/>
    <n v="1"/>
    <n v="1"/>
    <n v="1"/>
    <m/>
    <m/>
    <m/>
    <m/>
    <m/>
    <m/>
    <m/>
    <m/>
    <m/>
    <m/>
    <m/>
    <m/>
    <m/>
    <m/>
    <m/>
    <m/>
    <m/>
    <m/>
    <m/>
    <m/>
    <m/>
    <m/>
    <m/>
    <m/>
    <m/>
    <m/>
    <m/>
    <m/>
    <m/>
    <m/>
    <m/>
    <m/>
    <m/>
    <m/>
    <m/>
    <m/>
    <m/>
    <m/>
    <m/>
    <m/>
    <m/>
    <m/>
    <m/>
    <m/>
    <m/>
    <n v="4"/>
    <x v="0"/>
    <s v="Active"/>
    <s v="Very small"/>
    <s v="Very small unit"/>
    <s v="No"/>
    <s v=""/>
    <s v=""/>
    <n v="1652129"/>
    <m/>
    <n v="1652129"/>
    <x v="0"/>
    <x v="0"/>
    <s v=""/>
    <s v=""/>
    <s v=""/>
    <s v=""/>
    <x v="0"/>
  </r>
  <r>
    <n v="11466"/>
    <x v="0"/>
    <n v="0.4"/>
    <s v="No"/>
    <s v="Yes"/>
    <n v="0.3"/>
    <x v="1"/>
    <x v="2"/>
    <x v="2"/>
    <d v="2018-06-30T00:00:00"/>
    <n v="7"/>
    <x v="3"/>
    <d v="2018-06-30T00:00:00"/>
    <n v="7"/>
    <s v="5-10 years"/>
    <d v="1985-01-01T00:00:00"/>
    <n v="40"/>
    <x v="1"/>
    <x v="1"/>
    <n v="1"/>
    <m/>
    <n v="1"/>
    <m/>
    <n v="1"/>
    <m/>
    <n v="1"/>
    <m/>
    <m/>
    <m/>
    <m/>
    <m/>
    <m/>
    <m/>
    <m/>
    <m/>
    <m/>
    <m/>
    <m/>
    <m/>
    <m/>
    <m/>
    <m/>
    <m/>
    <m/>
    <m/>
    <m/>
    <m/>
    <m/>
    <m/>
    <m/>
    <m/>
    <m/>
    <m/>
    <m/>
    <m/>
    <m/>
    <m/>
    <m/>
    <m/>
    <m/>
    <m/>
    <m/>
    <m/>
    <m/>
    <m/>
    <m/>
    <m/>
    <m/>
    <m/>
    <n v="4"/>
    <x v="1"/>
    <s v="Active"/>
    <s v="Medium"/>
    <s v="Business client advisor"/>
    <s v="No"/>
    <n v="2443207"/>
    <s v="750k-5 mil"/>
    <n v="1221495"/>
    <m/>
    <n v="1221495"/>
    <x v="2"/>
    <x v="1"/>
    <n v="2"/>
    <n v="1221603.5"/>
    <n v="2.0001776511569838"/>
    <s v="1-5x"/>
    <x v="1"/>
  </r>
  <r>
    <n v="11467"/>
    <x v="0"/>
    <n v="0.5"/>
    <s v="Yes"/>
    <s v="No"/>
    <m/>
    <x v="0"/>
    <x v="0"/>
    <x v="0"/>
    <d v="2018-01-01T00:00:00"/>
    <n v="7"/>
    <x v="3"/>
    <d v="2018-01-01T00:00:00"/>
    <n v="7"/>
    <s v="5-10 years"/>
    <d v="1980-01-01T00:00:00"/>
    <n v="45"/>
    <x v="2"/>
    <x v="1"/>
    <m/>
    <n v="1"/>
    <m/>
    <n v="1"/>
    <m/>
    <n v="1"/>
    <m/>
    <m/>
    <m/>
    <m/>
    <m/>
    <m/>
    <m/>
    <m/>
    <m/>
    <m/>
    <m/>
    <m/>
    <m/>
    <m/>
    <m/>
    <m/>
    <m/>
    <m/>
    <m/>
    <m/>
    <m/>
    <m/>
    <m/>
    <m/>
    <m/>
    <m/>
    <m/>
    <m/>
    <m/>
    <m/>
    <m/>
    <m/>
    <m/>
    <m/>
    <m/>
    <m/>
    <m/>
    <m/>
    <m/>
    <m/>
    <m/>
    <m/>
    <m/>
    <m/>
    <n v="3"/>
    <x v="0"/>
    <s v="Active"/>
    <s v="Medium"/>
    <s v="Business client advisor"/>
    <s v="No"/>
    <s v=""/>
    <s v=""/>
    <n v="1390791"/>
    <m/>
    <n v="1390791"/>
    <x v="0"/>
    <x v="0"/>
    <s v=""/>
    <s v=""/>
    <s v=""/>
    <s v=""/>
    <x v="0"/>
  </r>
  <r>
    <n v="11468"/>
    <x v="18"/>
    <n v="0.6"/>
    <s v="No"/>
    <s v="No"/>
    <m/>
    <x v="0"/>
    <x v="0"/>
    <x v="2"/>
    <d v="2017-06-30T00:00:00"/>
    <n v="8"/>
    <x v="3"/>
    <d v="2017-06-30T00:00:00"/>
    <n v="8"/>
    <s v="5-10 years"/>
    <d v="1975-01-01T00:00:00"/>
    <n v="50"/>
    <x v="2"/>
    <x v="9"/>
    <n v="1"/>
    <m/>
    <n v="1"/>
    <m/>
    <n v="1"/>
    <m/>
    <n v="1"/>
    <m/>
    <m/>
    <m/>
    <m/>
    <m/>
    <m/>
    <m/>
    <m/>
    <m/>
    <m/>
    <m/>
    <m/>
    <m/>
    <m/>
    <m/>
    <m/>
    <m/>
    <m/>
    <m/>
    <m/>
    <m/>
    <m/>
    <m/>
    <m/>
    <m/>
    <m/>
    <m/>
    <m/>
    <m/>
    <m/>
    <m/>
    <m/>
    <m/>
    <m/>
    <m/>
    <m/>
    <m/>
    <m/>
    <m/>
    <m/>
    <m/>
    <m/>
    <m/>
    <n v="4"/>
    <x v="1"/>
    <s v="Active"/>
    <s v="Very small"/>
    <s v="Very small unit"/>
    <s v="No"/>
    <n v="3358149"/>
    <s v="750k-5 mil"/>
    <n v="441626"/>
    <m/>
    <n v="441626"/>
    <x v="1"/>
    <x v="1"/>
    <n v="4"/>
    <n v="839537.25"/>
    <n v="7.6040563734925026"/>
    <s v="5-10x"/>
    <x v="1"/>
  </r>
  <r>
    <n v="11469"/>
    <x v="15"/>
    <n v="0.7"/>
    <s v="Yes"/>
    <s v="Yes"/>
    <n v="0.4"/>
    <x v="0"/>
    <x v="0"/>
    <x v="0"/>
    <d v="2017-01-01T00:00:00"/>
    <n v="8"/>
    <x v="3"/>
    <d v="2017-01-01T00:00:00"/>
    <n v="8"/>
    <s v="5-10 years"/>
    <d v="1970-01-01T00:00:00"/>
    <n v="55"/>
    <x v="3"/>
    <x v="14"/>
    <n v="1"/>
    <n v="1"/>
    <n v="1"/>
    <n v="1"/>
    <n v="1"/>
    <n v="1"/>
    <n v="1"/>
    <m/>
    <m/>
    <m/>
    <m/>
    <m/>
    <m/>
    <m/>
    <m/>
    <m/>
    <m/>
    <m/>
    <m/>
    <m/>
    <m/>
    <m/>
    <m/>
    <m/>
    <m/>
    <m/>
    <m/>
    <m/>
    <m/>
    <m/>
    <m/>
    <m/>
    <m/>
    <m/>
    <m/>
    <m/>
    <m/>
    <m/>
    <m/>
    <m/>
    <m/>
    <m/>
    <m/>
    <m/>
    <m/>
    <m/>
    <m/>
    <m/>
    <m/>
    <m/>
    <n v="7"/>
    <x v="1"/>
    <s v="Active"/>
    <s v="Small"/>
    <s v="Business client advisor"/>
    <s v="No"/>
    <n v="1150041"/>
    <s v="750k-5 mil"/>
    <n v="966764"/>
    <m/>
    <n v="966764"/>
    <x v="2"/>
    <x v="2"/>
    <n v="7"/>
    <n v="164291.57142857142"/>
    <n v="1.1895778080276056"/>
    <s v="1-5x"/>
    <x v="1"/>
  </r>
  <r>
    <n v="11470"/>
    <x v="0"/>
    <n v="0.8"/>
    <s v="No"/>
    <s v="Yes"/>
    <n v="0.75"/>
    <x v="0"/>
    <x v="0"/>
    <x v="2"/>
    <d v="2016-06-30T00:00:00"/>
    <n v="9"/>
    <x v="3"/>
    <d v="2016-06-30T00:00:00"/>
    <n v="9"/>
    <s v="5-10 years"/>
    <d v="1965-01-01T00:00:00"/>
    <n v="60"/>
    <x v="3"/>
    <x v="4"/>
    <m/>
    <m/>
    <n v="1"/>
    <m/>
    <n v="1"/>
    <m/>
    <n v="1"/>
    <m/>
    <m/>
    <m/>
    <m/>
    <m/>
    <m/>
    <m/>
    <m/>
    <m/>
    <m/>
    <m/>
    <m/>
    <m/>
    <m/>
    <m/>
    <m/>
    <m/>
    <m/>
    <m/>
    <m/>
    <m/>
    <m/>
    <m/>
    <m/>
    <m/>
    <m/>
    <m/>
    <m/>
    <m/>
    <m/>
    <m/>
    <m/>
    <m/>
    <m/>
    <m/>
    <m/>
    <m/>
    <m/>
    <m/>
    <m/>
    <m/>
    <m/>
    <m/>
    <n v="3"/>
    <x v="0"/>
    <s v="Active"/>
    <s v="Very small"/>
    <s v="Very small unit"/>
    <s v="No"/>
    <s v=""/>
    <s v=""/>
    <n v="1431603"/>
    <m/>
    <n v="1431603"/>
    <x v="0"/>
    <x v="0"/>
    <s v=""/>
    <s v=""/>
    <s v=""/>
    <s v=""/>
    <x v="0"/>
  </r>
  <r>
    <n v="11471"/>
    <x v="0"/>
    <n v="0.75"/>
    <s v="Yes"/>
    <s v="No"/>
    <m/>
    <x v="0"/>
    <x v="0"/>
    <x v="2"/>
    <d v="2016-01-01T00:00:00"/>
    <n v="9"/>
    <x v="3"/>
    <d v="2016-01-01T00:00:00"/>
    <n v="9"/>
    <s v="5-10 years"/>
    <d v="2000-01-01T00:00:00"/>
    <n v="25"/>
    <x v="0"/>
    <x v="10"/>
    <m/>
    <n v="1"/>
    <n v="1"/>
    <n v="1"/>
    <n v="1"/>
    <m/>
    <m/>
    <m/>
    <m/>
    <m/>
    <m/>
    <m/>
    <m/>
    <m/>
    <m/>
    <m/>
    <m/>
    <m/>
    <m/>
    <m/>
    <m/>
    <m/>
    <m/>
    <m/>
    <m/>
    <m/>
    <m/>
    <m/>
    <m/>
    <m/>
    <m/>
    <m/>
    <m/>
    <m/>
    <m/>
    <m/>
    <m/>
    <m/>
    <m/>
    <m/>
    <m/>
    <m/>
    <m/>
    <m/>
    <m/>
    <m/>
    <m/>
    <m/>
    <m/>
    <m/>
    <n v="4"/>
    <x v="0"/>
    <s v="Active"/>
    <s v="Very small"/>
    <s v="Very small unit"/>
    <s v="No"/>
    <s v=""/>
    <s v=""/>
    <n v="953465"/>
    <m/>
    <n v="953465"/>
    <x v="0"/>
    <x v="0"/>
    <s v=""/>
    <s v=""/>
    <s v=""/>
    <s v=""/>
    <x v="0"/>
  </r>
  <r>
    <n v="11472"/>
    <x v="0"/>
    <n v="1"/>
    <s v="No"/>
    <s v="No"/>
    <m/>
    <x v="0"/>
    <x v="4"/>
    <x v="1"/>
    <d v="2015-06-30T00:00:00"/>
    <n v="10"/>
    <x v="4"/>
    <d v="2015-06-30T00:00:00"/>
    <n v="10"/>
    <s v="10-20 years"/>
    <d v="1995-01-01T00:00:00"/>
    <n v="30"/>
    <x v="0"/>
    <x v="8"/>
    <n v="1"/>
    <m/>
    <n v="1"/>
    <m/>
    <n v="1"/>
    <m/>
    <n v="1"/>
    <m/>
    <m/>
    <m/>
    <m/>
    <m/>
    <m/>
    <m/>
    <m/>
    <m/>
    <m/>
    <m/>
    <m/>
    <m/>
    <m/>
    <m/>
    <m/>
    <m/>
    <m/>
    <m/>
    <m/>
    <m/>
    <m/>
    <m/>
    <m/>
    <m/>
    <m/>
    <m/>
    <m/>
    <m/>
    <m/>
    <m/>
    <m/>
    <m/>
    <m/>
    <m/>
    <m/>
    <m/>
    <m/>
    <m/>
    <m/>
    <m/>
    <m/>
    <m/>
    <n v="4"/>
    <x v="1"/>
    <s v="Active"/>
    <s v="Medium"/>
    <s v="PQMU"/>
    <s v="No"/>
    <n v="4543420"/>
    <s v="750k-5 mil"/>
    <n v="1128294"/>
    <m/>
    <n v="1128294"/>
    <x v="1"/>
    <x v="1"/>
    <n v="7"/>
    <n v="649060"/>
    <n v="4.0268050703096891"/>
    <s v="1-5x"/>
    <x v="1"/>
  </r>
  <r>
    <n v="11473"/>
    <x v="6"/>
    <n v="0"/>
    <s v="Yes"/>
    <s v="Yes"/>
    <n v="0.15"/>
    <x v="1"/>
    <x v="0"/>
    <x v="0"/>
    <d v="2015-01-01T00:00:00"/>
    <n v="10"/>
    <x v="4"/>
    <d v="2015-01-01T00:00:00"/>
    <n v="10"/>
    <s v="10-20 years"/>
    <d v="1990-01-01T00:00:00"/>
    <n v="35"/>
    <x v="1"/>
    <x v="3"/>
    <m/>
    <n v="1"/>
    <m/>
    <n v="1"/>
    <m/>
    <n v="1"/>
    <m/>
    <m/>
    <m/>
    <m/>
    <m/>
    <m/>
    <m/>
    <m/>
    <m/>
    <m/>
    <m/>
    <m/>
    <m/>
    <m/>
    <m/>
    <m/>
    <m/>
    <m/>
    <m/>
    <m/>
    <m/>
    <m/>
    <m/>
    <m/>
    <m/>
    <m/>
    <m/>
    <m/>
    <m/>
    <m/>
    <m/>
    <m/>
    <m/>
    <m/>
    <m/>
    <m/>
    <m/>
    <m/>
    <m/>
    <m/>
    <m/>
    <m/>
    <m/>
    <m/>
    <n v="3"/>
    <x v="0"/>
    <s v="Active"/>
    <s v="Very small"/>
    <s v="Very small unit"/>
    <s v="No"/>
    <s v=""/>
    <s v=""/>
    <n v="631829"/>
    <m/>
    <n v="631829"/>
    <x v="0"/>
    <x v="0"/>
    <s v=""/>
    <s v=""/>
    <s v=""/>
    <s v=""/>
    <x v="0"/>
  </r>
  <r>
    <n v="11474"/>
    <x v="7"/>
    <n v="0.4"/>
    <s v="No"/>
    <s v="Yes"/>
    <n v="0.5"/>
    <x v="1"/>
    <x v="0"/>
    <x v="0"/>
    <d v="2014-01-01T00:00:00"/>
    <n v="11"/>
    <x v="4"/>
    <d v="2014-01-01T00:00:00"/>
    <n v="11"/>
    <s v="10-20 years"/>
    <d v="1985-01-01T00:00:00"/>
    <n v="40"/>
    <x v="1"/>
    <x v="3"/>
    <n v="1"/>
    <m/>
    <n v="1"/>
    <m/>
    <n v="1"/>
    <m/>
    <n v="1"/>
    <m/>
    <m/>
    <m/>
    <m/>
    <m/>
    <m/>
    <m/>
    <m/>
    <m/>
    <m/>
    <m/>
    <m/>
    <m/>
    <m/>
    <m/>
    <m/>
    <m/>
    <m/>
    <m/>
    <m/>
    <m/>
    <m/>
    <m/>
    <m/>
    <m/>
    <m/>
    <m/>
    <m/>
    <m/>
    <m/>
    <m/>
    <m/>
    <m/>
    <m/>
    <m/>
    <m/>
    <m/>
    <m/>
    <m/>
    <m/>
    <m/>
    <m/>
    <m/>
    <n v="4"/>
    <x v="1"/>
    <s v="Active"/>
    <s v="Very small"/>
    <s v="Very small unit"/>
    <s v="No"/>
    <n v="3108861"/>
    <s v="750k-5 mil"/>
    <n v="1098195"/>
    <m/>
    <n v="1098195"/>
    <x v="2"/>
    <x v="1"/>
    <n v="5"/>
    <n v="621772.19999999995"/>
    <n v="2.8308824935462282"/>
    <s v="1-5x"/>
    <x v="1"/>
  </r>
  <r>
    <n v="11475"/>
    <x v="5"/>
    <n v="0.15"/>
    <s v="Yes"/>
    <s v="No"/>
    <m/>
    <x v="1"/>
    <x v="1"/>
    <x v="3"/>
    <d v="2013-01-01T00:00:00"/>
    <n v="12"/>
    <x v="4"/>
    <d v="2013-01-01T00:00:00"/>
    <n v="12"/>
    <s v="10-20 years"/>
    <d v="1980-01-01T00:00:00"/>
    <n v="45"/>
    <x v="2"/>
    <x v="8"/>
    <n v="1"/>
    <n v="1"/>
    <n v="1"/>
    <n v="1"/>
    <n v="1"/>
    <n v="1"/>
    <n v="1"/>
    <m/>
    <m/>
    <m/>
    <m/>
    <m/>
    <m/>
    <m/>
    <m/>
    <m/>
    <m/>
    <m/>
    <m/>
    <m/>
    <m/>
    <m/>
    <m/>
    <m/>
    <m/>
    <m/>
    <m/>
    <m/>
    <m/>
    <m/>
    <m/>
    <m/>
    <m/>
    <m/>
    <m/>
    <m/>
    <m/>
    <m/>
    <m/>
    <m/>
    <m/>
    <m/>
    <m/>
    <m/>
    <m/>
    <m/>
    <m/>
    <m/>
    <m/>
    <m/>
    <n v="7"/>
    <x v="1"/>
    <s v="Active"/>
    <s v="Medium"/>
    <s v="Business client advisor"/>
    <s v="No"/>
    <n v="1566915"/>
    <s v="750k-5 mil"/>
    <n v="1940536"/>
    <m/>
    <n v="1940536"/>
    <x v="1"/>
    <x v="2"/>
    <n v="10"/>
    <n v="156691.5"/>
    <n v="0.80746505089315534"/>
    <s v="1x"/>
    <x v="1"/>
  </r>
  <r>
    <n v="11476"/>
    <x v="0"/>
    <n v="0.2"/>
    <s v="No"/>
    <s v="No"/>
    <m/>
    <x v="1"/>
    <x v="2"/>
    <x v="2"/>
    <d v="2012-01-01T00:00:00"/>
    <n v="13"/>
    <x v="4"/>
    <d v="2012-01-01T00:00:00"/>
    <n v="13"/>
    <s v="10-20 years"/>
    <d v="1975-01-01T00:00:00"/>
    <n v="50"/>
    <x v="2"/>
    <x v="4"/>
    <n v="1"/>
    <m/>
    <n v="1"/>
    <m/>
    <n v="1"/>
    <m/>
    <n v="1"/>
    <m/>
    <m/>
    <m/>
    <m/>
    <m/>
    <m/>
    <m/>
    <m/>
    <m/>
    <m/>
    <m/>
    <m/>
    <m/>
    <m/>
    <m/>
    <m/>
    <m/>
    <m/>
    <m/>
    <m/>
    <m/>
    <m/>
    <m/>
    <m/>
    <m/>
    <m/>
    <m/>
    <m/>
    <m/>
    <m/>
    <m/>
    <m/>
    <m/>
    <m/>
    <m/>
    <m/>
    <m/>
    <m/>
    <m/>
    <m/>
    <m/>
    <m/>
    <m/>
    <n v="4"/>
    <x v="1"/>
    <s v="Active"/>
    <s v="Medium"/>
    <s v="Business client advisor"/>
    <s v="No"/>
    <n v="391710"/>
    <s v="250k-750k"/>
    <n v="306410"/>
    <m/>
    <n v="306410"/>
    <x v="1"/>
    <x v="1"/>
    <n v="9"/>
    <n v="43523.333333333336"/>
    <n v="1.2783851701967952"/>
    <s v="1-5x"/>
    <x v="1"/>
  </r>
  <r>
    <n v="11477"/>
    <x v="3"/>
    <n v="0.3"/>
    <s v="Yes"/>
    <s v="Yes"/>
    <n v="0.15"/>
    <x v="1"/>
    <x v="2"/>
    <x v="2"/>
    <d v="2011-01-01T00:00:00"/>
    <n v="14"/>
    <x v="4"/>
    <d v="2011-01-01T00:00:00"/>
    <n v="14"/>
    <s v="10-20 years"/>
    <d v="1970-01-01T00:00:00"/>
    <n v="55"/>
    <x v="3"/>
    <x v="0"/>
    <n v="1"/>
    <n v="1"/>
    <n v="1"/>
    <n v="1"/>
    <n v="1"/>
    <m/>
    <m/>
    <m/>
    <m/>
    <m/>
    <m/>
    <m/>
    <m/>
    <m/>
    <m/>
    <m/>
    <m/>
    <m/>
    <m/>
    <m/>
    <m/>
    <m/>
    <m/>
    <m/>
    <m/>
    <m/>
    <m/>
    <m/>
    <m/>
    <m/>
    <m/>
    <m/>
    <m/>
    <m/>
    <m/>
    <m/>
    <m/>
    <m/>
    <m/>
    <m/>
    <m/>
    <m/>
    <m/>
    <m/>
    <m/>
    <m/>
    <m/>
    <m/>
    <m/>
    <m/>
    <n v="5"/>
    <x v="1"/>
    <s v="Active"/>
    <s v="Small"/>
    <s v="Business client advisor"/>
    <s v="No"/>
    <n v="162689"/>
    <s v="100k-250k"/>
    <n v="177242"/>
    <m/>
    <n v="177242"/>
    <x v="2"/>
    <x v="2"/>
    <n v="3"/>
    <n v="54229.666666666664"/>
    <n v="0.91789192177926227"/>
    <s v="1x"/>
    <x v="1"/>
  </r>
  <r>
    <n v="11478"/>
    <x v="0"/>
    <n v="0.4"/>
    <s v="No"/>
    <s v="Yes"/>
    <n v="0.3"/>
    <x v="1"/>
    <x v="0"/>
    <x v="2"/>
    <d v="2010-01-01T00:00:00"/>
    <n v="15"/>
    <x v="4"/>
    <d v="2010-01-01T00:00:00"/>
    <n v="15"/>
    <s v="10-20 years"/>
    <d v="1965-01-01T00:00:00"/>
    <n v="60"/>
    <x v="3"/>
    <x v="1"/>
    <m/>
    <m/>
    <n v="1"/>
    <m/>
    <n v="1"/>
    <m/>
    <n v="1"/>
    <m/>
    <m/>
    <m/>
    <m/>
    <m/>
    <m/>
    <m/>
    <m/>
    <m/>
    <m/>
    <m/>
    <m/>
    <m/>
    <m/>
    <m/>
    <m/>
    <m/>
    <m/>
    <m/>
    <m/>
    <m/>
    <m/>
    <m/>
    <m/>
    <m/>
    <m/>
    <m/>
    <m/>
    <m/>
    <m/>
    <m/>
    <m/>
    <m/>
    <m/>
    <m/>
    <m/>
    <m/>
    <m/>
    <m/>
    <m/>
    <m/>
    <m/>
    <m/>
    <n v="3"/>
    <x v="0"/>
    <s v="Active"/>
    <s v="Very small"/>
    <s v="Online branch"/>
    <s v="No"/>
    <s v=""/>
    <s v=""/>
    <n v="1020126"/>
    <m/>
    <n v="1020126"/>
    <x v="0"/>
    <x v="0"/>
    <s v=""/>
    <s v=""/>
    <s v=""/>
    <s v=""/>
    <x v="0"/>
  </r>
  <r>
    <n v="11479"/>
    <x v="9"/>
    <n v="0.5"/>
    <s v="Yes"/>
    <s v="No"/>
    <m/>
    <x v="0"/>
    <x v="0"/>
    <x v="2"/>
    <d v="2009-01-01T00:00:00"/>
    <n v="16"/>
    <x v="4"/>
    <d v="2009-01-01T00:00:00"/>
    <n v="16"/>
    <s v="10-20 years"/>
    <d v="2000-01-01T00:00:00"/>
    <n v="25"/>
    <x v="0"/>
    <x v="8"/>
    <n v="1"/>
    <n v="1"/>
    <m/>
    <n v="1"/>
    <m/>
    <n v="1"/>
    <m/>
    <m/>
    <m/>
    <m/>
    <m/>
    <m/>
    <m/>
    <m/>
    <m/>
    <m/>
    <m/>
    <m/>
    <m/>
    <m/>
    <m/>
    <m/>
    <m/>
    <m/>
    <m/>
    <m/>
    <m/>
    <m/>
    <m/>
    <m/>
    <m/>
    <m/>
    <m/>
    <m/>
    <m/>
    <m/>
    <m/>
    <m/>
    <m/>
    <m/>
    <m/>
    <m/>
    <m/>
    <m/>
    <m/>
    <m/>
    <m/>
    <m/>
    <m/>
    <m/>
    <n v="4"/>
    <x v="1"/>
    <s v="Active"/>
    <s v="Very small"/>
    <s v="Very small unit"/>
    <s v="No"/>
    <n v="4955613"/>
    <s v="750k-5 mil"/>
    <n v="74846"/>
    <m/>
    <n v="74846"/>
    <x v="1"/>
    <x v="2"/>
    <n v="6"/>
    <n v="825935.5"/>
    <n v="66.21079282794004"/>
    <s v="50-100x"/>
    <x v="1"/>
  </r>
  <r>
    <n v="11480"/>
    <x v="0"/>
    <n v="0.6"/>
    <s v="No"/>
    <s v="No"/>
    <m/>
    <x v="0"/>
    <x v="0"/>
    <x v="2"/>
    <d v="2008-01-01T00:00:00"/>
    <n v="17"/>
    <x v="4"/>
    <d v="2008-01-01T00:00:00"/>
    <n v="17"/>
    <s v="10-20 years"/>
    <d v="1995-01-01T00:00:00"/>
    <n v="30"/>
    <x v="0"/>
    <x v="3"/>
    <m/>
    <m/>
    <n v="1"/>
    <m/>
    <n v="1"/>
    <m/>
    <n v="1"/>
    <m/>
    <m/>
    <m/>
    <m/>
    <m/>
    <m/>
    <m/>
    <m/>
    <m/>
    <m/>
    <m/>
    <m/>
    <m/>
    <m/>
    <m/>
    <m/>
    <m/>
    <m/>
    <m/>
    <m/>
    <m/>
    <m/>
    <m/>
    <m/>
    <m/>
    <m/>
    <m/>
    <m/>
    <m/>
    <m/>
    <m/>
    <m/>
    <m/>
    <m/>
    <m/>
    <m/>
    <m/>
    <m/>
    <m/>
    <m/>
    <m/>
    <m/>
    <m/>
    <n v="3"/>
    <x v="0"/>
    <s v="Active"/>
    <s v="Very small"/>
    <s v="Very small unit"/>
    <s v="No"/>
    <s v=""/>
    <s v=""/>
    <n v="1564524"/>
    <m/>
    <n v="1564524"/>
    <x v="0"/>
    <x v="0"/>
    <s v=""/>
    <s v=""/>
    <s v=""/>
    <s v=""/>
    <x v="0"/>
  </r>
  <r>
    <n v="11481"/>
    <x v="4"/>
    <n v="0.7"/>
    <s v="Yes"/>
    <s v="Yes"/>
    <n v="0.4"/>
    <x v="0"/>
    <x v="2"/>
    <x v="3"/>
    <d v="2007-01-01T00:00:00"/>
    <n v="18"/>
    <x v="4"/>
    <d v="2007-01-01T00:00:00"/>
    <n v="18"/>
    <s v="10-20 years"/>
    <d v="1990-01-01T00:00:00"/>
    <n v="35"/>
    <x v="1"/>
    <x v="8"/>
    <n v="1"/>
    <n v="1"/>
    <n v="1"/>
    <n v="1"/>
    <n v="1"/>
    <n v="1"/>
    <n v="1"/>
    <m/>
    <m/>
    <m/>
    <m/>
    <m/>
    <m/>
    <m/>
    <m/>
    <m/>
    <m/>
    <m/>
    <m/>
    <m/>
    <m/>
    <m/>
    <m/>
    <m/>
    <m/>
    <m/>
    <m/>
    <m/>
    <m/>
    <m/>
    <m/>
    <m/>
    <m/>
    <m/>
    <m/>
    <m/>
    <m/>
    <m/>
    <m/>
    <m/>
    <m/>
    <m/>
    <m/>
    <m/>
    <m/>
    <m/>
    <m/>
    <m/>
    <m/>
    <m/>
    <n v="7"/>
    <x v="1"/>
    <s v="Active"/>
    <s v="Medium"/>
    <s v="Business client advisor"/>
    <s v="No"/>
    <n v="4604310"/>
    <s v="750k-5 mil"/>
    <n v="751045"/>
    <m/>
    <n v="751045"/>
    <x v="2"/>
    <x v="2"/>
    <n v="6"/>
    <n v="767385"/>
    <n v="6.1305381168904658"/>
    <s v="5-10x"/>
    <x v="1"/>
  </r>
  <r>
    <n v="11482"/>
    <x v="18"/>
    <n v="0.8"/>
    <s v="No"/>
    <s v="Yes"/>
    <n v="0.75"/>
    <x v="0"/>
    <x v="0"/>
    <x v="2"/>
    <d v="2006-01-01T00:00:00"/>
    <n v="19"/>
    <x v="4"/>
    <d v="2006-01-01T00:00:00"/>
    <n v="19"/>
    <s v="10-20 years"/>
    <d v="1985-01-01T00:00:00"/>
    <n v="40"/>
    <x v="1"/>
    <x v="12"/>
    <m/>
    <m/>
    <n v="1"/>
    <m/>
    <n v="1"/>
    <m/>
    <n v="1"/>
    <m/>
    <m/>
    <m/>
    <m/>
    <m/>
    <m/>
    <m/>
    <m/>
    <m/>
    <m/>
    <m/>
    <m/>
    <m/>
    <m/>
    <m/>
    <m/>
    <m/>
    <m/>
    <m/>
    <m/>
    <m/>
    <m/>
    <m/>
    <m/>
    <m/>
    <m/>
    <m/>
    <m/>
    <m/>
    <m/>
    <m/>
    <m/>
    <m/>
    <m/>
    <m/>
    <m/>
    <m/>
    <m/>
    <m/>
    <m/>
    <m/>
    <m/>
    <m/>
    <n v="3"/>
    <x v="0"/>
    <s v="Active"/>
    <s v="Very small"/>
    <s v="Very small unit"/>
    <s v="No"/>
    <s v=""/>
    <s v=""/>
    <n v="753256"/>
    <m/>
    <n v="753256"/>
    <x v="0"/>
    <x v="0"/>
    <s v=""/>
    <s v=""/>
    <s v=""/>
    <s v=""/>
    <x v="0"/>
  </r>
  <r>
    <n v="11483"/>
    <x v="7"/>
    <n v="0.75"/>
    <s v="Yes"/>
    <s v="No"/>
    <m/>
    <x v="0"/>
    <x v="0"/>
    <x v="2"/>
    <d v="2005-01-01T00:00:00"/>
    <n v="20"/>
    <x v="5"/>
    <d v="2005-01-01T00:00:00"/>
    <n v="20"/>
    <s v="&gt;20 years"/>
    <d v="1980-01-01T00:00:00"/>
    <n v="45"/>
    <x v="2"/>
    <x v="11"/>
    <n v="1"/>
    <n v="1"/>
    <n v="1"/>
    <n v="1"/>
    <n v="1"/>
    <m/>
    <m/>
    <m/>
    <m/>
    <m/>
    <m/>
    <m/>
    <m/>
    <m/>
    <m/>
    <m/>
    <m/>
    <m/>
    <m/>
    <m/>
    <m/>
    <m/>
    <m/>
    <m/>
    <m/>
    <m/>
    <m/>
    <m/>
    <m/>
    <m/>
    <m/>
    <m/>
    <m/>
    <m/>
    <m/>
    <m/>
    <m/>
    <m/>
    <m/>
    <m/>
    <m/>
    <m/>
    <m/>
    <m/>
    <m/>
    <m/>
    <m/>
    <m/>
    <m/>
    <m/>
    <n v="5"/>
    <x v="1"/>
    <s v="Active"/>
    <s v="Very small"/>
    <s v="Very small unit"/>
    <s v="No"/>
    <n v="2646664"/>
    <s v="750k-5 mil"/>
    <n v="986384"/>
    <m/>
    <n v="986384"/>
    <x v="1"/>
    <x v="2"/>
    <n v="6"/>
    <n v="441110.66666666669"/>
    <n v="2.6831984298204352"/>
    <s v="1-5x"/>
    <x v="1"/>
  </r>
  <r>
    <n v="11484"/>
    <x v="9"/>
    <n v="1"/>
    <s v="No"/>
    <s v="No"/>
    <m/>
    <x v="0"/>
    <x v="2"/>
    <x v="3"/>
    <d v="2004-01-01T00:00:00"/>
    <n v="21"/>
    <x v="5"/>
    <d v="2004-01-01T00:00:00"/>
    <n v="21"/>
    <s v="&gt;20 years"/>
    <d v="1975-01-01T00:00:00"/>
    <n v="50"/>
    <x v="2"/>
    <x v="4"/>
    <m/>
    <m/>
    <n v="1"/>
    <m/>
    <n v="1"/>
    <m/>
    <n v="1"/>
    <m/>
    <m/>
    <m/>
    <m/>
    <m/>
    <m/>
    <m/>
    <m/>
    <m/>
    <m/>
    <m/>
    <m/>
    <m/>
    <m/>
    <m/>
    <m/>
    <m/>
    <m/>
    <m/>
    <m/>
    <m/>
    <m/>
    <m/>
    <m/>
    <m/>
    <m/>
    <m/>
    <m/>
    <m/>
    <m/>
    <m/>
    <m/>
    <m/>
    <m/>
    <m/>
    <m/>
    <m/>
    <m/>
    <m/>
    <m/>
    <m/>
    <m/>
    <m/>
    <n v="3"/>
    <x v="0"/>
    <s v="Active"/>
    <s v="Medium"/>
    <s v="Business client advisor"/>
    <s v="No"/>
    <s v=""/>
    <s v=""/>
    <n v="1382253"/>
    <m/>
    <n v="1382253"/>
    <x v="0"/>
    <x v="0"/>
    <s v=""/>
    <s v=""/>
    <s v=""/>
    <s v=""/>
    <x v="0"/>
  </r>
  <r>
    <n v="11485"/>
    <x v="0"/>
    <n v="0"/>
    <s v="Yes"/>
    <s v="Yes"/>
    <n v="0.15"/>
    <x v="1"/>
    <x v="0"/>
    <x v="2"/>
    <d v="2003-01-01T00:00:00"/>
    <n v="22"/>
    <x v="5"/>
    <d v="2003-01-01T00:00:00"/>
    <n v="22"/>
    <s v="&gt;20 years"/>
    <d v="1970-01-01T00:00:00"/>
    <n v="55"/>
    <x v="3"/>
    <x v="0"/>
    <m/>
    <n v="1"/>
    <m/>
    <n v="1"/>
    <m/>
    <n v="1"/>
    <m/>
    <m/>
    <m/>
    <m/>
    <m/>
    <m/>
    <m/>
    <m/>
    <m/>
    <m/>
    <m/>
    <m/>
    <m/>
    <m/>
    <m/>
    <m/>
    <m/>
    <m/>
    <m/>
    <m/>
    <m/>
    <m/>
    <m/>
    <m/>
    <m/>
    <m/>
    <m/>
    <m/>
    <m/>
    <m/>
    <m/>
    <m/>
    <m/>
    <m/>
    <m/>
    <m/>
    <m/>
    <m/>
    <m/>
    <m/>
    <m/>
    <m/>
    <m/>
    <m/>
    <n v="3"/>
    <x v="0"/>
    <s v="Active"/>
    <s v="Very small"/>
    <s v="Very small unit"/>
    <s v="No"/>
    <s v=""/>
    <s v=""/>
    <n v="1552703"/>
    <m/>
    <n v="1552703"/>
    <x v="0"/>
    <x v="0"/>
    <s v=""/>
    <s v=""/>
    <s v=""/>
    <s v=""/>
    <x v="0"/>
  </r>
  <r>
    <n v="11486"/>
    <x v="14"/>
    <n v="0.4"/>
    <s v="No"/>
    <s v="Yes"/>
    <n v="0.5"/>
    <x v="1"/>
    <x v="0"/>
    <x v="0"/>
    <d v="2002-01-01T00:00:00"/>
    <n v="23"/>
    <x v="5"/>
    <d v="2002-01-01T00:00:00"/>
    <n v="23"/>
    <s v="&gt;20 years"/>
    <d v="1965-01-01T00:00:00"/>
    <n v="60"/>
    <x v="3"/>
    <x v="4"/>
    <m/>
    <m/>
    <n v="1"/>
    <m/>
    <n v="1"/>
    <m/>
    <n v="1"/>
    <m/>
    <m/>
    <m/>
    <m/>
    <m/>
    <m/>
    <m/>
    <m/>
    <m/>
    <m/>
    <m/>
    <m/>
    <m/>
    <m/>
    <m/>
    <m/>
    <m/>
    <m/>
    <m/>
    <m/>
    <m/>
    <m/>
    <m/>
    <m/>
    <m/>
    <m/>
    <m/>
    <m/>
    <m/>
    <m/>
    <m/>
    <m/>
    <m/>
    <m/>
    <m/>
    <m/>
    <m/>
    <m/>
    <m/>
    <m/>
    <m/>
    <m/>
    <m/>
    <n v="3"/>
    <x v="0"/>
    <s v="Active"/>
    <s v="Medium"/>
    <s v="Online branch"/>
    <s v="No"/>
    <s v=""/>
    <s v=""/>
    <n v="1821743"/>
    <m/>
    <n v="1821743"/>
    <x v="0"/>
    <x v="0"/>
    <s v=""/>
    <s v=""/>
    <s v=""/>
    <s v=""/>
    <x v="0"/>
  </r>
  <r>
    <n v="11487"/>
    <x v="12"/>
    <n v="0.15"/>
    <s v="Yes"/>
    <s v="No"/>
    <m/>
    <x v="1"/>
    <x v="2"/>
    <x v="3"/>
    <d v="2001-01-01T00:00:00"/>
    <n v="24"/>
    <x v="5"/>
    <d v="2001-01-01T00:00:00"/>
    <n v="24"/>
    <s v="&gt;20 years"/>
    <d v="2000-01-01T00:00:00"/>
    <n v="25"/>
    <x v="0"/>
    <x v="12"/>
    <n v="1"/>
    <n v="1"/>
    <n v="1"/>
    <n v="1"/>
    <n v="1"/>
    <n v="1"/>
    <n v="1"/>
    <m/>
    <m/>
    <m/>
    <m/>
    <m/>
    <m/>
    <m/>
    <m/>
    <m/>
    <m/>
    <m/>
    <m/>
    <m/>
    <m/>
    <m/>
    <m/>
    <m/>
    <m/>
    <m/>
    <m/>
    <m/>
    <m/>
    <m/>
    <m/>
    <m/>
    <m/>
    <m/>
    <m/>
    <m/>
    <m/>
    <m/>
    <m/>
    <m/>
    <m/>
    <m/>
    <m/>
    <m/>
    <m/>
    <m/>
    <m/>
    <m/>
    <m/>
    <m/>
    <n v="7"/>
    <x v="1"/>
    <s v="Active"/>
    <s v="Medium"/>
    <s v="Business client advisor"/>
    <s v="No"/>
    <n v="2462354"/>
    <s v="750k-5 mil"/>
    <n v="287368"/>
    <m/>
    <n v="287368"/>
    <x v="1"/>
    <x v="2"/>
    <n v="8"/>
    <n v="307794.25"/>
    <n v="8.5686436903204246"/>
    <s v="5-10x"/>
    <x v="1"/>
  </r>
  <r>
    <n v="11488"/>
    <x v="12"/>
    <n v="0.2"/>
    <s v="No"/>
    <s v="No"/>
    <m/>
    <x v="1"/>
    <x v="0"/>
    <x v="1"/>
    <d v="2000-01-01T00:00:00"/>
    <n v="25"/>
    <x v="5"/>
    <d v="2000-01-01T00:00:00"/>
    <n v="25"/>
    <s v="&gt;20 years"/>
    <d v="1995-01-01T00:00:00"/>
    <n v="30"/>
    <x v="0"/>
    <x v="0"/>
    <n v="1"/>
    <m/>
    <n v="1"/>
    <m/>
    <n v="1"/>
    <m/>
    <n v="1"/>
    <m/>
    <m/>
    <m/>
    <m/>
    <m/>
    <m/>
    <m/>
    <m/>
    <m/>
    <m/>
    <m/>
    <m/>
    <m/>
    <m/>
    <m/>
    <m/>
    <m/>
    <m/>
    <m/>
    <m/>
    <m/>
    <m/>
    <m/>
    <m/>
    <m/>
    <m/>
    <m/>
    <m/>
    <m/>
    <m/>
    <m/>
    <m/>
    <m/>
    <m/>
    <m/>
    <m/>
    <m/>
    <m/>
    <m/>
    <m/>
    <m/>
    <m/>
    <m/>
    <n v="4"/>
    <x v="1"/>
    <s v="Active"/>
    <s v="Very small"/>
    <s v="Very small unit"/>
    <s v="No"/>
    <n v="2903810"/>
    <s v="750k-5 mil"/>
    <n v="877916"/>
    <m/>
    <n v="877916"/>
    <x v="1"/>
    <x v="1"/>
    <n v="6"/>
    <n v="483968.33333333331"/>
    <n v="3.3076171296570513"/>
    <s v="1-5x"/>
    <x v="1"/>
  </r>
  <r>
    <n v="11489"/>
    <x v="4"/>
    <n v="0.3"/>
    <s v="Yes"/>
    <s v="Yes"/>
    <n v="0.15"/>
    <x v="1"/>
    <x v="2"/>
    <x v="2"/>
    <d v="1999-01-01T00:00:00"/>
    <n v="26"/>
    <x v="5"/>
    <d v="1999-01-01T00:00:00"/>
    <n v="26"/>
    <s v="&gt;20 years"/>
    <d v="1990-01-01T00:00:00"/>
    <n v="35"/>
    <x v="1"/>
    <x v="7"/>
    <n v="1"/>
    <n v="1"/>
    <n v="1"/>
    <n v="1"/>
    <n v="1"/>
    <m/>
    <m/>
    <m/>
    <m/>
    <m/>
    <m/>
    <m/>
    <m/>
    <m/>
    <m/>
    <m/>
    <m/>
    <m/>
    <m/>
    <m/>
    <m/>
    <m/>
    <m/>
    <m/>
    <m/>
    <m/>
    <m/>
    <m/>
    <m/>
    <m/>
    <m/>
    <m/>
    <m/>
    <m/>
    <m/>
    <m/>
    <m/>
    <m/>
    <m/>
    <m/>
    <m/>
    <m/>
    <m/>
    <m/>
    <m/>
    <m/>
    <m/>
    <m/>
    <m/>
    <m/>
    <n v="5"/>
    <x v="1"/>
    <s v="Active"/>
    <s v="Very small"/>
    <s v="Very small unit"/>
    <s v="No"/>
    <n v="1528571"/>
    <s v="750k-5 mil"/>
    <n v="143409"/>
    <m/>
    <n v="143409"/>
    <x v="2"/>
    <x v="2"/>
    <n v="1"/>
    <n v="1528571"/>
    <n v="10.658821970727081"/>
    <s v="10-20x"/>
    <x v="1"/>
  </r>
  <r>
    <n v="11490"/>
    <x v="0"/>
    <n v="0.4"/>
    <s v="No"/>
    <s v="Yes"/>
    <n v="0.3"/>
    <x v="1"/>
    <x v="0"/>
    <x v="2"/>
    <d v="2025-01-01T00:00:00"/>
    <n v="0"/>
    <x v="0"/>
    <d v="2025-01-01T00:00:00"/>
    <n v="0"/>
    <s v="&lt;12 months"/>
    <d v="1985-01-01T00:00:00"/>
    <n v="40"/>
    <x v="1"/>
    <x v="2"/>
    <m/>
    <m/>
    <n v="1"/>
    <m/>
    <n v="1"/>
    <m/>
    <n v="1"/>
    <m/>
    <m/>
    <m/>
    <m/>
    <m/>
    <m/>
    <m/>
    <m/>
    <m/>
    <m/>
    <m/>
    <m/>
    <m/>
    <m/>
    <m/>
    <m/>
    <m/>
    <m/>
    <m/>
    <m/>
    <m/>
    <m/>
    <m/>
    <m/>
    <m/>
    <m/>
    <m/>
    <m/>
    <m/>
    <m/>
    <m/>
    <m/>
    <m/>
    <m/>
    <m/>
    <m/>
    <m/>
    <m/>
    <m/>
    <m/>
    <m/>
    <m/>
    <m/>
    <n v="3"/>
    <x v="0"/>
    <s v="Active"/>
    <s v="Very small"/>
    <s v="Very small unit"/>
    <s v="No"/>
    <s v=""/>
    <s v=""/>
    <n v="1208999"/>
    <m/>
    <n v="1208999"/>
    <x v="0"/>
    <x v="0"/>
    <s v=""/>
    <s v=""/>
    <s v=""/>
    <s v=""/>
    <x v="0"/>
  </r>
  <r>
    <n v="11491"/>
    <x v="8"/>
    <n v="0.5"/>
    <s v="Yes"/>
    <s v="No"/>
    <m/>
    <x v="0"/>
    <x v="0"/>
    <x v="2"/>
    <d v="2025-01-01T00:00:00"/>
    <n v="0"/>
    <x v="0"/>
    <d v="2025-01-01T00:00:00"/>
    <n v="0"/>
    <s v="&lt;12 months"/>
    <d v="1980-01-01T00:00:00"/>
    <n v="45"/>
    <x v="2"/>
    <x v="8"/>
    <m/>
    <n v="1"/>
    <m/>
    <n v="1"/>
    <m/>
    <n v="1"/>
    <m/>
    <m/>
    <m/>
    <m/>
    <m/>
    <m/>
    <m/>
    <m/>
    <m/>
    <m/>
    <m/>
    <m/>
    <m/>
    <m/>
    <m/>
    <m/>
    <m/>
    <m/>
    <m/>
    <m/>
    <m/>
    <m/>
    <m/>
    <m/>
    <m/>
    <m/>
    <m/>
    <m/>
    <m/>
    <m/>
    <m/>
    <m/>
    <m/>
    <m/>
    <m/>
    <m/>
    <m/>
    <m/>
    <m/>
    <m/>
    <m/>
    <m/>
    <m/>
    <m/>
    <n v="3"/>
    <x v="0"/>
    <s v="Active"/>
    <s v="Very small"/>
    <s v="Very small unit"/>
    <s v="No"/>
    <s v=""/>
    <s v=""/>
    <n v="186996"/>
    <m/>
    <n v="186996"/>
    <x v="0"/>
    <x v="0"/>
    <s v=""/>
    <s v=""/>
    <s v=""/>
    <s v=""/>
    <x v="0"/>
  </r>
  <r>
    <n v="11492"/>
    <x v="5"/>
    <n v="0.6"/>
    <s v="No"/>
    <s v="No"/>
    <m/>
    <x v="0"/>
    <x v="0"/>
    <x v="2"/>
    <d v="2024-06-30T00:00:00"/>
    <n v="1"/>
    <x v="1"/>
    <d v="2024-06-30T00:00:00"/>
    <n v="1"/>
    <s v="1-3 years"/>
    <d v="1975-01-01T00:00:00"/>
    <n v="50"/>
    <x v="2"/>
    <x v="8"/>
    <n v="1"/>
    <m/>
    <n v="1"/>
    <m/>
    <n v="1"/>
    <m/>
    <n v="1"/>
    <m/>
    <m/>
    <m/>
    <m/>
    <m/>
    <m/>
    <m/>
    <m/>
    <m/>
    <m/>
    <m/>
    <m/>
    <m/>
    <m/>
    <m/>
    <m/>
    <m/>
    <m/>
    <m/>
    <m/>
    <m/>
    <m/>
    <m/>
    <m/>
    <m/>
    <m/>
    <m/>
    <m/>
    <m/>
    <m/>
    <m/>
    <m/>
    <m/>
    <m/>
    <m/>
    <m/>
    <m/>
    <m/>
    <m/>
    <m/>
    <m/>
    <m/>
    <m/>
    <n v="4"/>
    <x v="1"/>
    <s v="Active"/>
    <s v="Very small"/>
    <s v="Very small unit"/>
    <s v="No"/>
    <n v="514296"/>
    <s v="250k-750k"/>
    <n v="80072"/>
    <m/>
    <n v="80072"/>
    <x v="1"/>
    <x v="1"/>
    <n v="3"/>
    <n v="171432"/>
    <n v="6.4229193725646914"/>
    <s v="5-10x"/>
    <x v="1"/>
  </r>
  <r>
    <n v="11493"/>
    <x v="0"/>
    <n v="0.7"/>
    <s v="Yes"/>
    <s v="Yes"/>
    <n v="0.4"/>
    <x v="0"/>
    <x v="0"/>
    <x v="2"/>
    <d v="2024-01-01T00:00:00"/>
    <n v="1"/>
    <x v="1"/>
    <d v="2024-01-01T00:00:00"/>
    <n v="1"/>
    <s v="1-3 years"/>
    <d v="1970-01-01T00:00:00"/>
    <n v="55"/>
    <x v="3"/>
    <x v="3"/>
    <m/>
    <n v="1"/>
    <n v="1"/>
    <n v="1"/>
    <n v="1"/>
    <n v="1"/>
    <n v="1"/>
    <m/>
    <m/>
    <m/>
    <m/>
    <m/>
    <m/>
    <m/>
    <m/>
    <m/>
    <m/>
    <m/>
    <m/>
    <m/>
    <m/>
    <m/>
    <m/>
    <m/>
    <m/>
    <m/>
    <m/>
    <m/>
    <m/>
    <m/>
    <m/>
    <m/>
    <m/>
    <m/>
    <m/>
    <m/>
    <m/>
    <m/>
    <m/>
    <m/>
    <m/>
    <m/>
    <m/>
    <m/>
    <m/>
    <m/>
    <m/>
    <m/>
    <m/>
    <m/>
    <n v="6"/>
    <x v="0"/>
    <s v="Active"/>
    <s v="Very small"/>
    <s v="Very small unit"/>
    <s v="No"/>
    <s v=""/>
    <s v=""/>
    <n v="1785569"/>
    <m/>
    <n v="1785569"/>
    <x v="0"/>
    <x v="0"/>
    <s v=""/>
    <s v=""/>
    <s v=""/>
    <s v=""/>
    <x v="0"/>
  </r>
  <r>
    <n v="11494"/>
    <x v="0"/>
    <n v="0.8"/>
    <s v="No"/>
    <s v="Yes"/>
    <n v="0.75"/>
    <x v="0"/>
    <x v="0"/>
    <x v="0"/>
    <d v="2023-06-30T00:00:00"/>
    <n v="2"/>
    <x v="1"/>
    <d v="2023-06-30T00:00:00"/>
    <n v="2"/>
    <s v="1-3 years"/>
    <d v="1965-01-01T00:00:00"/>
    <n v="60"/>
    <x v="3"/>
    <x v="4"/>
    <m/>
    <m/>
    <n v="1"/>
    <m/>
    <n v="1"/>
    <m/>
    <n v="1"/>
    <m/>
    <m/>
    <m/>
    <m/>
    <m/>
    <m/>
    <m/>
    <m/>
    <m/>
    <m/>
    <m/>
    <m/>
    <m/>
    <m/>
    <m/>
    <m/>
    <m/>
    <m/>
    <m/>
    <m/>
    <m/>
    <m/>
    <m/>
    <m/>
    <m/>
    <m/>
    <m/>
    <m/>
    <m/>
    <m/>
    <m/>
    <m/>
    <m/>
    <m/>
    <m/>
    <m/>
    <m/>
    <m/>
    <m/>
    <m/>
    <m/>
    <m/>
    <m/>
    <n v="3"/>
    <x v="0"/>
    <s v="Active"/>
    <s v="Medium"/>
    <s v="Business client advisor"/>
    <s v="No"/>
    <s v=""/>
    <s v=""/>
    <n v="397524"/>
    <m/>
    <n v="397524"/>
    <x v="0"/>
    <x v="0"/>
    <s v=""/>
    <s v=""/>
    <s v=""/>
    <s v=""/>
    <x v="0"/>
  </r>
  <r>
    <n v="11495"/>
    <x v="2"/>
    <n v="0.75"/>
    <s v="Yes"/>
    <s v="No"/>
    <m/>
    <x v="0"/>
    <x v="2"/>
    <x v="3"/>
    <d v="2023-01-01T00:00:00"/>
    <n v="2"/>
    <x v="1"/>
    <d v="2023-01-01T00:00:00"/>
    <n v="2"/>
    <s v="1-3 years"/>
    <d v="2000-01-01T00:00:00"/>
    <n v="25"/>
    <x v="0"/>
    <x v="0"/>
    <n v="1"/>
    <n v="1"/>
    <n v="1"/>
    <n v="1"/>
    <n v="1"/>
    <m/>
    <m/>
    <m/>
    <m/>
    <m/>
    <m/>
    <m/>
    <m/>
    <m/>
    <m/>
    <m/>
    <m/>
    <m/>
    <m/>
    <m/>
    <m/>
    <m/>
    <m/>
    <m/>
    <m/>
    <m/>
    <m/>
    <m/>
    <m/>
    <m/>
    <m/>
    <m/>
    <m/>
    <m/>
    <m/>
    <m/>
    <m/>
    <m/>
    <m/>
    <m/>
    <m/>
    <m/>
    <m/>
    <m/>
    <m/>
    <m/>
    <m/>
    <m/>
    <m/>
    <m/>
    <n v="5"/>
    <x v="1"/>
    <s v="Active"/>
    <s v="Very small"/>
    <s v="Very small unit"/>
    <s v="No"/>
    <n v="1791990"/>
    <s v="750k-5 mil"/>
    <n v="416321"/>
    <m/>
    <n v="416321"/>
    <x v="1"/>
    <x v="2"/>
    <n v="1"/>
    <n v="1791990"/>
    <n v="4.3043468861767726"/>
    <s v="1-5x"/>
    <x v="1"/>
  </r>
  <r>
    <n v="11496"/>
    <x v="2"/>
    <n v="1"/>
    <s v="No"/>
    <s v="No"/>
    <m/>
    <x v="0"/>
    <x v="2"/>
    <x v="2"/>
    <d v="2022-06-30T00:00:00"/>
    <n v="3"/>
    <x v="2"/>
    <d v="2022-06-30T00:00:00"/>
    <n v="3"/>
    <s v="3-5 years"/>
    <d v="1995-01-01T00:00:00"/>
    <n v="30"/>
    <x v="0"/>
    <x v="13"/>
    <m/>
    <m/>
    <n v="1"/>
    <m/>
    <n v="1"/>
    <m/>
    <n v="1"/>
    <m/>
    <m/>
    <m/>
    <m/>
    <m/>
    <m/>
    <m/>
    <m/>
    <m/>
    <m/>
    <m/>
    <m/>
    <m/>
    <m/>
    <m/>
    <m/>
    <m/>
    <m/>
    <m/>
    <m/>
    <m/>
    <m/>
    <m/>
    <m/>
    <m/>
    <m/>
    <m/>
    <m/>
    <m/>
    <m/>
    <m/>
    <m/>
    <m/>
    <m/>
    <m/>
    <m/>
    <m/>
    <m/>
    <m/>
    <m/>
    <m/>
    <m/>
    <m/>
    <n v="3"/>
    <x v="0"/>
    <s v="Active"/>
    <s v="Small"/>
    <s v="Business client advisor"/>
    <s v="No"/>
    <s v=""/>
    <s v=""/>
    <n v="1007261"/>
    <m/>
    <n v="1007261"/>
    <x v="0"/>
    <x v="0"/>
    <s v=""/>
    <s v=""/>
    <s v=""/>
    <s v=""/>
    <x v="0"/>
  </r>
  <r>
    <n v="11497"/>
    <x v="4"/>
    <n v="0"/>
    <s v="Yes"/>
    <s v="Yes"/>
    <n v="0.15"/>
    <x v="1"/>
    <x v="0"/>
    <x v="2"/>
    <d v="2022-01-01T00:00:00"/>
    <n v="3"/>
    <x v="2"/>
    <d v="2022-01-01T00:00:00"/>
    <n v="3"/>
    <s v="3-5 years"/>
    <d v="1990-01-01T00:00:00"/>
    <n v="35"/>
    <x v="1"/>
    <x v="0"/>
    <m/>
    <n v="1"/>
    <m/>
    <n v="1"/>
    <m/>
    <n v="1"/>
    <m/>
    <m/>
    <m/>
    <m/>
    <m/>
    <m/>
    <m/>
    <m/>
    <m/>
    <m/>
    <m/>
    <m/>
    <m/>
    <m/>
    <m/>
    <m/>
    <m/>
    <m/>
    <m/>
    <m/>
    <m/>
    <m/>
    <m/>
    <m/>
    <m/>
    <m/>
    <m/>
    <m/>
    <m/>
    <m/>
    <m/>
    <m/>
    <m/>
    <m/>
    <m/>
    <m/>
    <m/>
    <m/>
    <m/>
    <m/>
    <m/>
    <m/>
    <m/>
    <m/>
    <n v="3"/>
    <x v="0"/>
    <s v="Active"/>
    <s v="Very small"/>
    <s v="Very small unit"/>
    <s v="No"/>
    <s v=""/>
    <s v=""/>
    <n v="687064"/>
    <m/>
    <n v="687064"/>
    <x v="0"/>
    <x v="0"/>
    <s v=""/>
    <s v=""/>
    <s v=""/>
    <s v=""/>
    <x v="0"/>
  </r>
  <r>
    <n v="11498"/>
    <x v="0"/>
    <n v="0.4"/>
    <s v="No"/>
    <s v="Yes"/>
    <n v="0.5"/>
    <x v="1"/>
    <x v="0"/>
    <x v="0"/>
    <d v="2021-06-30T00:00:00"/>
    <n v="4"/>
    <x v="2"/>
    <d v="2021-06-30T00:00:00"/>
    <n v="4"/>
    <s v="3-5 years"/>
    <d v="1985-01-01T00:00:00"/>
    <n v="40"/>
    <x v="1"/>
    <x v="16"/>
    <m/>
    <m/>
    <n v="1"/>
    <m/>
    <n v="1"/>
    <m/>
    <n v="1"/>
    <m/>
    <m/>
    <m/>
    <m/>
    <m/>
    <m/>
    <m/>
    <m/>
    <m/>
    <m/>
    <m/>
    <m/>
    <m/>
    <m/>
    <m/>
    <m/>
    <m/>
    <m/>
    <m/>
    <m/>
    <m/>
    <m/>
    <m/>
    <m/>
    <m/>
    <m/>
    <m/>
    <m/>
    <m/>
    <m/>
    <m/>
    <m/>
    <m/>
    <m/>
    <m/>
    <m/>
    <m/>
    <m/>
    <m/>
    <m/>
    <m/>
    <m/>
    <m/>
    <n v="3"/>
    <x v="0"/>
    <s v="Active"/>
    <s v="Medium"/>
    <s v="Business client advisor"/>
    <s v="No"/>
    <s v=""/>
    <s v=""/>
    <n v="1788282"/>
    <m/>
    <n v="1788282"/>
    <x v="0"/>
    <x v="0"/>
    <s v=""/>
    <s v=""/>
    <s v=""/>
    <s v=""/>
    <x v="0"/>
  </r>
  <r>
    <n v="11499"/>
    <x v="20"/>
    <n v="0.15"/>
    <s v="Yes"/>
    <s v="No"/>
    <m/>
    <x v="1"/>
    <x v="1"/>
    <x v="3"/>
    <d v="2021-01-01T00:00:00"/>
    <n v="4"/>
    <x v="2"/>
    <d v="2021-01-01T00:00:00"/>
    <n v="4"/>
    <s v="3-5 years"/>
    <d v="1980-01-01T00:00:00"/>
    <n v="45"/>
    <x v="2"/>
    <x v="0"/>
    <n v="1"/>
    <n v="1"/>
    <n v="1"/>
    <n v="1"/>
    <n v="1"/>
    <n v="1"/>
    <n v="1"/>
    <m/>
    <m/>
    <m/>
    <m/>
    <m/>
    <m/>
    <m/>
    <m/>
    <m/>
    <m/>
    <m/>
    <m/>
    <m/>
    <m/>
    <m/>
    <m/>
    <m/>
    <m/>
    <m/>
    <m/>
    <m/>
    <m/>
    <m/>
    <m/>
    <m/>
    <m/>
    <m/>
    <m/>
    <m/>
    <m/>
    <m/>
    <m/>
    <m/>
    <m/>
    <m/>
    <m/>
    <m/>
    <m/>
    <m/>
    <m/>
    <m/>
    <m/>
    <m/>
    <n v="7"/>
    <x v="1"/>
    <s v="Active"/>
    <s v="Small"/>
    <s v="Business client advisor"/>
    <s v="No"/>
    <n v="1665224"/>
    <s v="750k-5 mil"/>
    <n v="1730913"/>
    <m/>
    <n v="1730913"/>
    <x v="1"/>
    <x v="2"/>
    <n v="7"/>
    <n v="237889.14285714287"/>
    <n v="0.9620495079764263"/>
    <s v="1x"/>
    <x v="1"/>
  </r>
  <r>
    <n v="11500"/>
    <x v="0"/>
    <n v="0.2"/>
    <s v="No"/>
    <s v="No"/>
    <m/>
    <x v="1"/>
    <x v="1"/>
    <x v="2"/>
    <d v="2020-06-30T00:00:00"/>
    <n v="5"/>
    <x v="3"/>
    <d v="2020-06-30T00:00:00"/>
    <n v="5"/>
    <s v="5-10 years"/>
    <d v="1975-01-01T00:00:00"/>
    <n v="50"/>
    <x v="2"/>
    <x v="6"/>
    <n v="1"/>
    <m/>
    <n v="1"/>
    <m/>
    <n v="1"/>
    <m/>
    <n v="1"/>
    <m/>
    <m/>
    <m/>
    <m/>
    <m/>
    <m/>
    <m/>
    <m/>
    <m/>
    <m/>
    <m/>
    <m/>
    <m/>
    <m/>
    <m/>
    <m/>
    <m/>
    <m/>
    <m/>
    <m/>
    <m/>
    <m/>
    <m/>
    <m/>
    <m/>
    <m/>
    <m/>
    <m/>
    <m/>
    <m/>
    <m/>
    <m/>
    <m/>
    <m/>
    <m/>
    <m/>
    <m/>
    <m/>
    <m/>
    <m/>
    <m/>
    <m/>
    <m/>
    <n v="4"/>
    <x v="1"/>
    <s v="Active"/>
    <s v="Small"/>
    <s v="Business client advisor"/>
    <s v="No"/>
    <n v="4113515"/>
    <s v="750k-5 mil"/>
    <n v="1963820"/>
    <m/>
    <n v="1963820"/>
    <x v="1"/>
    <x v="1"/>
    <n v="7"/>
    <n v="587645"/>
    <n v="2.0946497133138475"/>
    <s v="1-5x"/>
    <x v="1"/>
  </r>
  <r>
    <n v="11501"/>
    <x v="18"/>
    <n v="0.3"/>
    <s v="Yes"/>
    <s v="Yes"/>
    <n v="0.15"/>
    <x v="1"/>
    <x v="0"/>
    <x v="0"/>
    <d v="2020-01-01T00:00:00"/>
    <n v="5"/>
    <x v="3"/>
    <d v="2020-01-01T00:00:00"/>
    <n v="5"/>
    <s v="5-10 years"/>
    <d v="1970-01-01T00:00:00"/>
    <n v="55"/>
    <x v="3"/>
    <x v="8"/>
    <m/>
    <n v="1"/>
    <n v="1"/>
    <n v="1"/>
    <n v="1"/>
    <m/>
    <m/>
    <m/>
    <m/>
    <m/>
    <m/>
    <m/>
    <m/>
    <m/>
    <m/>
    <m/>
    <m/>
    <m/>
    <m/>
    <m/>
    <m/>
    <m/>
    <m/>
    <m/>
    <m/>
    <m/>
    <m/>
    <m/>
    <m/>
    <m/>
    <m/>
    <m/>
    <m/>
    <m/>
    <m/>
    <m/>
    <m/>
    <m/>
    <m/>
    <m/>
    <m/>
    <m/>
    <m/>
    <m/>
    <m/>
    <m/>
    <m/>
    <m/>
    <m/>
    <m/>
    <n v="4"/>
    <x v="0"/>
    <s v="Active"/>
    <s v="Medium"/>
    <s v="Business client advisor"/>
    <s v="No"/>
    <s v=""/>
    <s v=""/>
    <n v="1960443"/>
    <m/>
    <n v="1960443"/>
    <x v="0"/>
    <x v="0"/>
    <s v=""/>
    <s v=""/>
    <s v=""/>
    <s v=""/>
    <x v="0"/>
  </r>
  <r>
    <n v="11502"/>
    <x v="0"/>
    <n v="0.4"/>
    <s v="No"/>
    <s v="Yes"/>
    <n v="0.3"/>
    <x v="1"/>
    <x v="0"/>
    <x v="2"/>
    <d v="2019-06-30T00:00:00"/>
    <n v="6"/>
    <x v="3"/>
    <d v="2019-06-30T00:00:00"/>
    <n v="6"/>
    <s v="5-10 years"/>
    <d v="1965-01-01T00:00:00"/>
    <n v="60"/>
    <x v="3"/>
    <x v="7"/>
    <m/>
    <m/>
    <n v="1"/>
    <m/>
    <n v="1"/>
    <m/>
    <n v="1"/>
    <m/>
    <m/>
    <m/>
    <m/>
    <m/>
    <m/>
    <m/>
    <m/>
    <m/>
    <m/>
    <m/>
    <m/>
    <m/>
    <m/>
    <m/>
    <m/>
    <m/>
    <m/>
    <m/>
    <m/>
    <m/>
    <m/>
    <m/>
    <m/>
    <m/>
    <m/>
    <m/>
    <m/>
    <m/>
    <m/>
    <m/>
    <m/>
    <m/>
    <m/>
    <m/>
    <m/>
    <m/>
    <m/>
    <m/>
    <m/>
    <m/>
    <m/>
    <m/>
    <n v="3"/>
    <x v="0"/>
    <s v="Active"/>
    <s v="Very small"/>
    <s v="Very small unit"/>
    <s v="No"/>
    <s v=""/>
    <s v=""/>
    <n v="27140"/>
    <m/>
    <n v="27140"/>
    <x v="0"/>
    <x v="0"/>
    <s v=""/>
    <s v=""/>
    <s v=""/>
    <s v=""/>
    <x v="0"/>
  </r>
  <r>
    <n v="11503"/>
    <x v="0"/>
    <n v="0.5"/>
    <s v="Yes"/>
    <s v="No"/>
    <m/>
    <x v="0"/>
    <x v="0"/>
    <x v="2"/>
    <d v="2019-01-01T00:00:00"/>
    <n v="6"/>
    <x v="3"/>
    <d v="2019-01-01T00:00:00"/>
    <n v="6"/>
    <s v="5-10 years"/>
    <d v="2000-01-01T00:00:00"/>
    <n v="25"/>
    <x v="0"/>
    <x v="6"/>
    <m/>
    <n v="1"/>
    <m/>
    <n v="1"/>
    <m/>
    <n v="1"/>
    <m/>
    <m/>
    <m/>
    <m/>
    <m/>
    <m/>
    <m/>
    <m/>
    <m/>
    <m/>
    <m/>
    <m/>
    <m/>
    <m/>
    <m/>
    <m/>
    <m/>
    <m/>
    <m/>
    <m/>
    <m/>
    <m/>
    <m/>
    <m/>
    <m/>
    <m/>
    <m/>
    <m/>
    <m/>
    <m/>
    <m/>
    <m/>
    <m/>
    <m/>
    <m/>
    <m/>
    <m/>
    <m/>
    <m/>
    <m/>
    <m/>
    <m/>
    <m/>
    <m/>
    <n v="3"/>
    <x v="0"/>
    <s v="Active"/>
    <s v="Very small"/>
    <s v="Very small unit"/>
    <s v="No"/>
    <s v=""/>
    <s v=""/>
    <n v="1631593"/>
    <m/>
    <n v="1631593"/>
    <x v="0"/>
    <x v="0"/>
    <s v=""/>
    <s v=""/>
    <s v=""/>
    <s v=""/>
    <x v="0"/>
  </r>
  <r>
    <n v="11504"/>
    <x v="3"/>
    <n v="0.6"/>
    <s v="No"/>
    <s v="No"/>
    <m/>
    <x v="0"/>
    <x v="2"/>
    <x v="2"/>
    <d v="2018-06-30T00:00:00"/>
    <n v="7"/>
    <x v="3"/>
    <d v="2018-06-30T00:00:00"/>
    <n v="7"/>
    <s v="5-10 years"/>
    <d v="1995-01-01T00:00:00"/>
    <n v="30"/>
    <x v="0"/>
    <x v="7"/>
    <n v="1"/>
    <m/>
    <n v="1"/>
    <m/>
    <n v="1"/>
    <m/>
    <n v="1"/>
    <m/>
    <m/>
    <m/>
    <m/>
    <m/>
    <m/>
    <m/>
    <m/>
    <m/>
    <m/>
    <m/>
    <m/>
    <m/>
    <m/>
    <m/>
    <m/>
    <m/>
    <m/>
    <m/>
    <m/>
    <m/>
    <m/>
    <m/>
    <m/>
    <m/>
    <m/>
    <m/>
    <m/>
    <m/>
    <m/>
    <m/>
    <m/>
    <m/>
    <m/>
    <m/>
    <m/>
    <m/>
    <m/>
    <m/>
    <m/>
    <m/>
    <m/>
    <m/>
    <n v="4"/>
    <x v="1"/>
    <s v="Active"/>
    <s v="Very small"/>
    <s v="Very small unit"/>
    <s v="No"/>
    <n v="592200"/>
    <s v="250k-750k"/>
    <n v="922436"/>
    <m/>
    <n v="922436"/>
    <x v="1"/>
    <x v="1"/>
    <n v="3"/>
    <n v="197400"/>
    <n v="0.64199575905537076"/>
    <s v="1x"/>
    <x v="1"/>
  </r>
  <r>
    <n v="11505"/>
    <x v="2"/>
    <n v="0.7"/>
    <s v="Yes"/>
    <s v="Yes"/>
    <n v="0.4"/>
    <x v="0"/>
    <x v="0"/>
    <x v="2"/>
    <d v="2018-01-01T00:00:00"/>
    <n v="7"/>
    <x v="3"/>
    <d v="2018-01-01T00:00:00"/>
    <n v="7"/>
    <s v="5-10 years"/>
    <d v="1990-01-01T00:00:00"/>
    <n v="35"/>
    <x v="1"/>
    <x v="0"/>
    <n v="1"/>
    <n v="1"/>
    <n v="1"/>
    <n v="1"/>
    <n v="1"/>
    <n v="1"/>
    <n v="1"/>
    <m/>
    <m/>
    <m/>
    <m/>
    <m/>
    <m/>
    <m/>
    <m/>
    <m/>
    <m/>
    <m/>
    <m/>
    <m/>
    <m/>
    <m/>
    <m/>
    <m/>
    <m/>
    <m/>
    <m/>
    <m/>
    <m/>
    <m/>
    <m/>
    <m/>
    <m/>
    <m/>
    <m/>
    <m/>
    <m/>
    <m/>
    <m/>
    <m/>
    <m/>
    <m/>
    <m/>
    <m/>
    <m/>
    <m/>
    <m/>
    <m/>
    <m/>
    <m/>
    <n v="7"/>
    <x v="1"/>
    <s v="Active"/>
    <s v="Very small"/>
    <s v="Very small unit"/>
    <s v="No"/>
    <n v="3536761"/>
    <s v="750k-5 mil"/>
    <n v="1004492"/>
    <m/>
    <n v="1004492"/>
    <x v="2"/>
    <x v="2"/>
    <n v="2"/>
    <n v="1768380.5"/>
    <n v="3.520944915439844"/>
    <s v="1-5x"/>
    <x v="5"/>
  </r>
  <r>
    <n v="11506"/>
    <x v="12"/>
    <n v="0.8"/>
    <s v="No"/>
    <s v="Yes"/>
    <n v="0.75"/>
    <x v="0"/>
    <x v="2"/>
    <x v="2"/>
    <d v="2017-06-30T00:00:00"/>
    <n v="8"/>
    <x v="3"/>
    <d v="2017-06-30T00:00:00"/>
    <n v="8"/>
    <s v="5-10 years"/>
    <d v="1985-01-01T00:00:00"/>
    <n v="40"/>
    <x v="1"/>
    <x v="7"/>
    <n v="1"/>
    <m/>
    <n v="1"/>
    <m/>
    <n v="1"/>
    <m/>
    <n v="1"/>
    <m/>
    <m/>
    <m/>
    <m/>
    <m/>
    <m/>
    <m/>
    <m/>
    <m/>
    <m/>
    <m/>
    <m/>
    <m/>
    <m/>
    <m/>
    <m/>
    <m/>
    <m/>
    <m/>
    <m/>
    <m/>
    <m/>
    <m/>
    <m/>
    <m/>
    <m/>
    <m/>
    <m/>
    <m/>
    <m/>
    <m/>
    <m/>
    <m/>
    <m/>
    <m/>
    <m/>
    <m/>
    <m/>
    <m/>
    <m/>
    <m/>
    <m/>
    <m/>
    <n v="4"/>
    <x v="1"/>
    <s v="Active"/>
    <s v="Very small"/>
    <s v="Very small unit"/>
    <s v="No"/>
    <n v="4138648"/>
    <s v="750k-5 mil"/>
    <n v="1289461"/>
    <m/>
    <n v="1289461"/>
    <x v="2"/>
    <x v="1"/>
    <n v="4"/>
    <n v="1034662"/>
    <n v="3.2095953270397475"/>
    <s v="1-5x"/>
    <x v="1"/>
  </r>
  <r>
    <n v="11507"/>
    <x v="4"/>
    <n v="0.75"/>
    <s v="Yes"/>
    <s v="No"/>
    <m/>
    <x v="0"/>
    <x v="2"/>
    <x v="2"/>
    <d v="2017-01-01T00:00:00"/>
    <n v="8"/>
    <x v="3"/>
    <d v="2017-01-01T00:00:00"/>
    <n v="8"/>
    <s v="5-10 years"/>
    <d v="1980-01-01T00:00:00"/>
    <n v="45"/>
    <x v="2"/>
    <x v="0"/>
    <n v="1"/>
    <n v="1"/>
    <n v="1"/>
    <n v="1"/>
    <n v="1"/>
    <m/>
    <m/>
    <m/>
    <m/>
    <m/>
    <m/>
    <m/>
    <m/>
    <m/>
    <m/>
    <m/>
    <m/>
    <m/>
    <m/>
    <m/>
    <m/>
    <m/>
    <m/>
    <m/>
    <m/>
    <m/>
    <m/>
    <m/>
    <m/>
    <m/>
    <m/>
    <m/>
    <m/>
    <m/>
    <m/>
    <m/>
    <m/>
    <m/>
    <m/>
    <m/>
    <m/>
    <m/>
    <m/>
    <m/>
    <m/>
    <m/>
    <m/>
    <m/>
    <m/>
    <m/>
    <n v="5"/>
    <x v="1"/>
    <s v="Active"/>
    <s v="Very small"/>
    <s v="Very small unit"/>
    <s v="No"/>
    <n v="3711331"/>
    <s v="750k-5 mil"/>
    <n v="411339"/>
    <m/>
    <n v="411339"/>
    <x v="1"/>
    <x v="2"/>
    <n v="8"/>
    <n v="463916.375"/>
    <n v="9.022560467157259"/>
    <s v="5-10x"/>
    <x v="1"/>
  </r>
  <r>
    <n v="11508"/>
    <x v="0"/>
    <n v="1"/>
    <s v="No"/>
    <s v="No"/>
    <m/>
    <x v="0"/>
    <x v="0"/>
    <x v="0"/>
    <d v="2016-06-30T00:00:00"/>
    <n v="9"/>
    <x v="3"/>
    <d v="2016-06-30T00:00:00"/>
    <n v="9"/>
    <s v="5-10 years"/>
    <d v="1975-01-01T00:00:00"/>
    <n v="50"/>
    <x v="2"/>
    <x v="7"/>
    <n v="1"/>
    <m/>
    <n v="1"/>
    <m/>
    <n v="1"/>
    <m/>
    <n v="1"/>
    <m/>
    <m/>
    <m/>
    <m/>
    <m/>
    <m/>
    <m/>
    <m/>
    <m/>
    <m/>
    <m/>
    <m/>
    <m/>
    <m/>
    <m/>
    <m/>
    <m/>
    <m/>
    <m/>
    <m/>
    <m/>
    <m/>
    <m/>
    <m/>
    <m/>
    <m/>
    <m/>
    <m/>
    <m/>
    <m/>
    <m/>
    <m/>
    <m/>
    <m/>
    <m/>
    <m/>
    <m/>
    <m/>
    <m/>
    <m/>
    <m/>
    <m/>
    <m/>
    <n v="4"/>
    <x v="1"/>
    <s v="Active"/>
    <s v="Small"/>
    <s v="PQMU"/>
    <s v="No"/>
    <n v="4793243"/>
    <s v="750k-5 mil"/>
    <n v="793677"/>
    <m/>
    <n v="793677"/>
    <x v="1"/>
    <x v="1"/>
    <n v="7"/>
    <n v="684749"/>
    <n v="6.039286762751094"/>
    <s v="5-10x"/>
    <x v="3"/>
  </r>
  <r>
    <n v="11509"/>
    <x v="0"/>
    <n v="0"/>
    <s v="Yes"/>
    <s v="Yes"/>
    <n v="0.15"/>
    <x v="1"/>
    <x v="2"/>
    <x v="2"/>
    <d v="2016-01-01T00:00:00"/>
    <n v="9"/>
    <x v="3"/>
    <d v="2016-01-01T00:00:00"/>
    <n v="9"/>
    <s v="5-10 years"/>
    <d v="1970-01-01T00:00:00"/>
    <n v="55"/>
    <x v="3"/>
    <x v="5"/>
    <n v="1"/>
    <n v="1"/>
    <m/>
    <n v="1"/>
    <m/>
    <n v="1"/>
    <m/>
    <m/>
    <m/>
    <m/>
    <m/>
    <m/>
    <m/>
    <m/>
    <m/>
    <m/>
    <m/>
    <m/>
    <m/>
    <m/>
    <m/>
    <m/>
    <m/>
    <m/>
    <m/>
    <m/>
    <m/>
    <m/>
    <m/>
    <m/>
    <m/>
    <m/>
    <m/>
    <m/>
    <m/>
    <m/>
    <m/>
    <m/>
    <m/>
    <m/>
    <m/>
    <m/>
    <m/>
    <m/>
    <m/>
    <m/>
    <m/>
    <m/>
    <m/>
    <m/>
    <n v="4"/>
    <x v="1"/>
    <s v="Active"/>
    <s v="Small"/>
    <s v="PQMU"/>
    <s v="No"/>
    <n v="3634382"/>
    <s v="750k-5 mil"/>
    <n v="1723581"/>
    <m/>
    <n v="1723581"/>
    <x v="2"/>
    <x v="2"/>
    <n v="9"/>
    <n v="403820.22222222225"/>
    <n v="2.1086226873004517"/>
    <s v="1-5x"/>
    <x v="4"/>
  </r>
  <r>
    <n v="11510"/>
    <x v="0"/>
    <n v="0.4"/>
    <s v="No"/>
    <s v="Yes"/>
    <n v="0.5"/>
    <x v="1"/>
    <x v="4"/>
    <x v="3"/>
    <d v="2015-06-30T00:00:00"/>
    <n v="10"/>
    <x v="4"/>
    <d v="2015-06-30T00:00:00"/>
    <n v="10"/>
    <s v="10-20 years"/>
    <d v="1965-01-01T00:00:00"/>
    <n v="60"/>
    <x v="3"/>
    <x v="6"/>
    <n v="1"/>
    <m/>
    <n v="1"/>
    <m/>
    <n v="1"/>
    <m/>
    <n v="1"/>
    <m/>
    <m/>
    <m/>
    <m/>
    <m/>
    <m/>
    <m/>
    <m/>
    <m/>
    <m/>
    <m/>
    <m/>
    <m/>
    <m/>
    <m/>
    <m/>
    <m/>
    <m/>
    <m/>
    <m/>
    <m/>
    <m/>
    <m/>
    <m/>
    <m/>
    <m/>
    <m/>
    <m/>
    <m/>
    <m/>
    <m/>
    <m/>
    <m/>
    <m/>
    <m/>
    <m/>
    <m/>
    <m/>
    <m/>
    <m/>
    <m/>
    <m/>
    <m/>
    <n v="4"/>
    <x v="1"/>
    <s v="Active"/>
    <s v="Medium"/>
    <s v="Business client advisor"/>
    <s v="No"/>
    <n v="3280751"/>
    <s v="750k-5 mil"/>
    <n v="64547"/>
    <m/>
    <n v="64547"/>
    <x v="2"/>
    <x v="1"/>
    <n v="9"/>
    <n v="364527.88888888888"/>
    <n v="50.827319627558211"/>
    <s v="50-100x"/>
    <x v="1"/>
  </r>
  <r>
    <n v="11511"/>
    <x v="4"/>
    <n v="0.15"/>
    <s v="Yes"/>
    <s v="No"/>
    <m/>
    <x v="1"/>
    <x v="0"/>
    <x v="2"/>
    <d v="2015-01-01T00:00:00"/>
    <n v="10"/>
    <x v="4"/>
    <d v="2015-01-01T00:00:00"/>
    <n v="10"/>
    <s v="10-20 years"/>
    <d v="2000-01-01T00:00:00"/>
    <n v="25"/>
    <x v="0"/>
    <x v="1"/>
    <m/>
    <n v="1"/>
    <n v="1"/>
    <n v="1"/>
    <n v="1"/>
    <n v="1"/>
    <n v="1"/>
    <m/>
    <m/>
    <m/>
    <m/>
    <m/>
    <m/>
    <m/>
    <m/>
    <m/>
    <m/>
    <m/>
    <m/>
    <m/>
    <m/>
    <m/>
    <m/>
    <m/>
    <m/>
    <m/>
    <m/>
    <m/>
    <m/>
    <m/>
    <m/>
    <m/>
    <m/>
    <m/>
    <m/>
    <m/>
    <m/>
    <m/>
    <m/>
    <m/>
    <m/>
    <m/>
    <m/>
    <m/>
    <m/>
    <m/>
    <m/>
    <m/>
    <m/>
    <m/>
    <n v="6"/>
    <x v="0"/>
    <s v="Active"/>
    <s v="Very small"/>
    <s v="NN Profile"/>
    <s v="No"/>
    <s v=""/>
    <s v=""/>
    <n v="1976536"/>
    <m/>
    <n v="1976536"/>
    <x v="0"/>
    <x v="0"/>
    <s v=""/>
    <s v=""/>
    <s v=""/>
    <s v=""/>
    <x v="0"/>
  </r>
  <r>
    <n v="11512"/>
    <x v="0"/>
    <n v="0.2"/>
    <s v="No"/>
    <s v="No"/>
    <m/>
    <x v="1"/>
    <x v="2"/>
    <x v="2"/>
    <d v="2014-01-01T00:00:00"/>
    <n v="11"/>
    <x v="4"/>
    <d v="2014-01-01T00:00:00"/>
    <n v="11"/>
    <s v="10-20 years"/>
    <d v="1995-01-01T00:00:00"/>
    <n v="30"/>
    <x v="0"/>
    <x v="4"/>
    <n v="1"/>
    <m/>
    <n v="1"/>
    <m/>
    <n v="1"/>
    <m/>
    <n v="1"/>
    <m/>
    <m/>
    <m/>
    <m/>
    <m/>
    <m/>
    <m/>
    <m/>
    <m/>
    <m/>
    <m/>
    <m/>
    <m/>
    <m/>
    <m/>
    <m/>
    <m/>
    <m/>
    <m/>
    <m/>
    <m/>
    <m/>
    <m/>
    <m/>
    <m/>
    <m/>
    <m/>
    <m/>
    <m/>
    <m/>
    <m/>
    <m/>
    <m/>
    <m/>
    <m/>
    <m/>
    <m/>
    <m/>
    <m/>
    <m/>
    <m/>
    <m/>
    <m/>
    <n v="4"/>
    <x v="1"/>
    <s v="Active"/>
    <s v="Very small"/>
    <s v="Very small unit"/>
    <s v="No"/>
    <n v="685489"/>
    <s v="250k-750k"/>
    <n v="1756619"/>
    <m/>
    <n v="1756619"/>
    <x v="1"/>
    <x v="1"/>
    <n v="7"/>
    <n v="97927"/>
    <n v="0.39023203096402803"/>
    <s v="1x"/>
    <x v="1"/>
  </r>
  <r>
    <n v="11513"/>
    <x v="0"/>
    <n v="0.3"/>
    <s v="Yes"/>
    <s v="Yes"/>
    <n v="0.15"/>
    <x v="1"/>
    <x v="1"/>
    <x v="3"/>
    <d v="2013-01-01T00:00:00"/>
    <n v="12"/>
    <x v="4"/>
    <d v="2013-01-01T00:00:00"/>
    <n v="12"/>
    <s v="10-20 years"/>
    <d v="1990-01-01T00:00:00"/>
    <n v="35"/>
    <x v="1"/>
    <x v="10"/>
    <n v="1"/>
    <n v="1"/>
    <n v="1"/>
    <n v="1"/>
    <n v="1"/>
    <m/>
    <m/>
    <m/>
    <m/>
    <m/>
    <m/>
    <m/>
    <m/>
    <m/>
    <m/>
    <m/>
    <m/>
    <m/>
    <m/>
    <m/>
    <m/>
    <m/>
    <m/>
    <m/>
    <m/>
    <m/>
    <m/>
    <m/>
    <m/>
    <m/>
    <m/>
    <m/>
    <m/>
    <m/>
    <m/>
    <m/>
    <m/>
    <m/>
    <m/>
    <m/>
    <m/>
    <m/>
    <m/>
    <m/>
    <m/>
    <m/>
    <m/>
    <m/>
    <m/>
    <m/>
    <n v="5"/>
    <x v="1"/>
    <s v="Active"/>
    <s v="Very small"/>
    <s v="Very small unit"/>
    <s v="No"/>
    <n v="2494732"/>
    <s v="750k-5 mil"/>
    <n v="400483"/>
    <m/>
    <n v="400483"/>
    <x v="2"/>
    <x v="2"/>
    <n v="6"/>
    <n v="415788.66666666669"/>
    <n v="6.2293081104566239"/>
    <s v="5-10x"/>
    <x v="1"/>
  </r>
  <r>
    <n v="11514"/>
    <x v="0"/>
    <n v="0.4"/>
    <s v="No"/>
    <s v="Yes"/>
    <n v="0.3"/>
    <x v="1"/>
    <x v="0"/>
    <x v="0"/>
    <d v="2012-01-01T00:00:00"/>
    <n v="13"/>
    <x v="4"/>
    <d v="2012-01-01T00:00:00"/>
    <n v="13"/>
    <s v="10-20 years"/>
    <d v="1985-01-01T00:00:00"/>
    <n v="40"/>
    <x v="1"/>
    <x v="3"/>
    <m/>
    <m/>
    <n v="1"/>
    <m/>
    <n v="1"/>
    <m/>
    <n v="1"/>
    <m/>
    <m/>
    <m/>
    <m/>
    <m/>
    <m/>
    <m/>
    <m/>
    <m/>
    <m/>
    <m/>
    <m/>
    <m/>
    <m/>
    <m/>
    <m/>
    <m/>
    <m/>
    <m/>
    <m/>
    <m/>
    <m/>
    <m/>
    <m/>
    <m/>
    <m/>
    <m/>
    <m/>
    <m/>
    <m/>
    <m/>
    <m/>
    <m/>
    <m/>
    <m/>
    <m/>
    <m/>
    <m/>
    <m/>
    <m/>
    <m/>
    <m/>
    <m/>
    <n v="3"/>
    <x v="0"/>
    <s v="Active"/>
    <s v="Medium"/>
    <s v="Business client advisor"/>
    <s v="No"/>
    <s v=""/>
    <s v=""/>
    <n v="510449"/>
    <m/>
    <n v="510449"/>
    <x v="0"/>
    <x v="0"/>
    <s v=""/>
    <s v=""/>
    <s v=""/>
    <s v=""/>
    <x v="0"/>
  </r>
  <r>
    <n v="11515"/>
    <x v="0"/>
    <n v="0.5"/>
    <s v="Yes"/>
    <s v="No"/>
    <m/>
    <x v="0"/>
    <x v="0"/>
    <x v="0"/>
    <d v="2011-01-01T00:00:00"/>
    <n v="14"/>
    <x v="4"/>
    <d v="2011-01-01T00:00:00"/>
    <n v="14"/>
    <s v="10-20 years"/>
    <d v="1980-01-01T00:00:00"/>
    <n v="45"/>
    <x v="2"/>
    <x v="2"/>
    <m/>
    <n v="1"/>
    <m/>
    <n v="1"/>
    <m/>
    <n v="1"/>
    <m/>
    <m/>
    <m/>
    <m/>
    <m/>
    <m/>
    <m/>
    <m/>
    <m/>
    <m/>
    <m/>
    <m/>
    <m/>
    <m/>
    <m/>
    <m/>
    <m/>
    <m/>
    <m/>
    <m/>
    <m/>
    <m/>
    <m/>
    <m/>
    <m/>
    <m/>
    <m/>
    <m/>
    <m/>
    <m/>
    <m/>
    <m/>
    <m/>
    <m/>
    <m/>
    <m/>
    <m/>
    <m/>
    <m/>
    <m/>
    <m/>
    <m/>
    <m/>
    <m/>
    <n v="3"/>
    <x v="0"/>
    <s v="Active"/>
    <s v="Very small"/>
    <s v="Online branch"/>
    <s v="No"/>
    <s v=""/>
    <s v=""/>
    <n v="801342"/>
    <m/>
    <n v="801342"/>
    <x v="0"/>
    <x v="0"/>
    <s v=""/>
    <s v=""/>
    <s v=""/>
    <s v=""/>
    <x v="0"/>
  </r>
  <r>
    <n v="11516"/>
    <x v="9"/>
    <n v="0.6"/>
    <s v="No"/>
    <s v="No"/>
    <m/>
    <x v="0"/>
    <x v="0"/>
    <x v="2"/>
    <d v="2010-01-01T00:00:00"/>
    <n v="15"/>
    <x v="4"/>
    <d v="2010-01-01T00:00:00"/>
    <n v="15"/>
    <s v="10-20 years"/>
    <d v="1975-01-01T00:00:00"/>
    <n v="50"/>
    <x v="2"/>
    <x v="8"/>
    <n v="1"/>
    <m/>
    <n v="1"/>
    <m/>
    <n v="1"/>
    <m/>
    <n v="1"/>
    <m/>
    <m/>
    <m/>
    <m/>
    <m/>
    <m/>
    <m/>
    <m/>
    <m/>
    <m/>
    <m/>
    <m/>
    <m/>
    <m/>
    <m/>
    <m/>
    <m/>
    <m/>
    <m/>
    <m/>
    <m/>
    <m/>
    <m/>
    <m/>
    <m/>
    <m/>
    <m/>
    <m/>
    <m/>
    <m/>
    <m/>
    <m/>
    <m/>
    <m/>
    <m/>
    <m/>
    <m/>
    <m/>
    <m/>
    <m/>
    <m/>
    <m/>
    <m/>
    <n v="4"/>
    <x v="1"/>
    <s v="Active"/>
    <s v="Very small"/>
    <s v="Very small unit"/>
    <s v="No"/>
    <n v="3561854"/>
    <s v="750k-5 mil"/>
    <n v="464433"/>
    <m/>
    <n v="464433"/>
    <x v="1"/>
    <x v="1"/>
    <n v="10"/>
    <n v="356185.4"/>
    <n v="7.669252615554881"/>
    <s v="5-10x"/>
    <x v="1"/>
  </r>
  <r>
    <n v="11517"/>
    <x v="7"/>
    <n v="0.7"/>
    <s v="Yes"/>
    <s v="Yes"/>
    <n v="0.4"/>
    <x v="0"/>
    <x v="0"/>
    <x v="0"/>
    <d v="2009-01-01T00:00:00"/>
    <n v="16"/>
    <x v="4"/>
    <d v="2009-01-01T00:00:00"/>
    <n v="16"/>
    <s v="10-20 years"/>
    <d v="1970-01-01T00:00:00"/>
    <n v="55"/>
    <x v="3"/>
    <x v="3"/>
    <m/>
    <n v="1"/>
    <n v="1"/>
    <n v="1"/>
    <n v="1"/>
    <n v="1"/>
    <n v="1"/>
    <m/>
    <m/>
    <m/>
    <m/>
    <m/>
    <m/>
    <m/>
    <m/>
    <m/>
    <m/>
    <m/>
    <m/>
    <m/>
    <m/>
    <m/>
    <m/>
    <m/>
    <m/>
    <m/>
    <m/>
    <m/>
    <m/>
    <m/>
    <m/>
    <m/>
    <m/>
    <m/>
    <m/>
    <m/>
    <m/>
    <m/>
    <m/>
    <m/>
    <m/>
    <m/>
    <m/>
    <m/>
    <m/>
    <m/>
    <m/>
    <m/>
    <m/>
    <m/>
    <n v="6"/>
    <x v="0"/>
    <s v="Active"/>
    <s v="Very small"/>
    <s v="Very small unit"/>
    <s v="No"/>
    <s v=""/>
    <s v=""/>
    <n v="810682"/>
    <m/>
    <n v="810682"/>
    <x v="0"/>
    <x v="0"/>
    <s v=""/>
    <s v=""/>
    <s v=""/>
    <s v=""/>
    <x v="0"/>
  </r>
  <r>
    <n v="11518"/>
    <x v="19"/>
    <n v="0.8"/>
    <s v="No"/>
    <s v="Yes"/>
    <n v="0.75"/>
    <x v="0"/>
    <x v="2"/>
    <x v="2"/>
    <d v="2008-01-01T00:00:00"/>
    <n v="17"/>
    <x v="4"/>
    <d v="2008-01-01T00:00:00"/>
    <n v="17"/>
    <s v="10-20 years"/>
    <d v="1965-01-01T00:00:00"/>
    <n v="60"/>
    <x v="3"/>
    <x v="1"/>
    <n v="1"/>
    <m/>
    <n v="1"/>
    <m/>
    <n v="1"/>
    <m/>
    <n v="1"/>
    <m/>
    <m/>
    <m/>
    <m/>
    <m/>
    <m/>
    <m/>
    <m/>
    <m/>
    <m/>
    <m/>
    <m/>
    <m/>
    <m/>
    <m/>
    <m/>
    <m/>
    <m/>
    <m/>
    <m/>
    <m/>
    <m/>
    <m/>
    <m/>
    <m/>
    <m/>
    <m/>
    <m/>
    <m/>
    <m/>
    <m/>
    <m/>
    <m/>
    <m/>
    <m/>
    <m/>
    <m/>
    <m/>
    <m/>
    <m/>
    <m/>
    <m/>
    <m/>
    <n v="4"/>
    <x v="1"/>
    <s v="Active"/>
    <s v="Medium"/>
    <s v="Business client advisor"/>
    <s v="No"/>
    <n v="4695607"/>
    <s v="750k-5 mil"/>
    <n v="78420"/>
    <m/>
    <n v="78420"/>
    <x v="2"/>
    <x v="1"/>
    <n v="2"/>
    <n v="2347803.5"/>
    <n v="59.877671512369297"/>
    <s v="50-100x"/>
    <x v="1"/>
  </r>
  <r>
    <n v="11519"/>
    <x v="21"/>
    <n v="0.75"/>
    <s v="Yes"/>
    <s v="No"/>
    <m/>
    <x v="0"/>
    <x v="0"/>
    <x v="0"/>
    <d v="2007-01-01T00:00:00"/>
    <n v="18"/>
    <x v="4"/>
    <d v="2007-01-01T00:00:00"/>
    <n v="18"/>
    <s v="10-20 years"/>
    <d v="2000-01-01T00:00:00"/>
    <n v="25"/>
    <x v="0"/>
    <x v="7"/>
    <m/>
    <n v="1"/>
    <n v="1"/>
    <n v="1"/>
    <n v="1"/>
    <m/>
    <m/>
    <m/>
    <m/>
    <m/>
    <m/>
    <m/>
    <m/>
    <m/>
    <m/>
    <m/>
    <m/>
    <m/>
    <m/>
    <m/>
    <m/>
    <m/>
    <m/>
    <m/>
    <m/>
    <m/>
    <m/>
    <m/>
    <m/>
    <m/>
    <m/>
    <m/>
    <m/>
    <m/>
    <m/>
    <m/>
    <m/>
    <m/>
    <m/>
    <m/>
    <m/>
    <m/>
    <m/>
    <m/>
    <m/>
    <m/>
    <m/>
    <m/>
    <m/>
    <m/>
    <n v="4"/>
    <x v="0"/>
    <s v="Active"/>
    <s v="Medium"/>
    <s v="Business client advisor"/>
    <s v="No"/>
    <s v=""/>
    <s v=""/>
    <n v="222160"/>
    <m/>
    <n v="222160"/>
    <x v="0"/>
    <x v="0"/>
    <s v=""/>
    <s v=""/>
    <s v=""/>
    <s v=""/>
    <x v="0"/>
  </r>
  <r>
    <n v="11520"/>
    <x v="0"/>
    <n v="1"/>
    <s v="No"/>
    <s v="No"/>
    <m/>
    <x v="0"/>
    <x v="0"/>
    <x v="2"/>
    <d v="2006-01-01T00:00:00"/>
    <n v="19"/>
    <x v="4"/>
    <d v="2006-01-01T00:00:00"/>
    <n v="19"/>
    <s v="10-20 years"/>
    <d v="1995-01-01T00:00:00"/>
    <n v="30"/>
    <x v="0"/>
    <x v="0"/>
    <m/>
    <m/>
    <n v="1"/>
    <m/>
    <n v="1"/>
    <m/>
    <n v="1"/>
    <m/>
    <m/>
    <m/>
    <m/>
    <m/>
    <m/>
    <m/>
    <m/>
    <m/>
    <m/>
    <m/>
    <m/>
    <m/>
    <m/>
    <m/>
    <m/>
    <m/>
    <m/>
    <m/>
    <m/>
    <m/>
    <m/>
    <m/>
    <m/>
    <m/>
    <m/>
    <m/>
    <m/>
    <m/>
    <m/>
    <m/>
    <m/>
    <m/>
    <m/>
    <m/>
    <m/>
    <m/>
    <m/>
    <m/>
    <m/>
    <m/>
    <m/>
    <m/>
    <n v="3"/>
    <x v="0"/>
    <s v="Active"/>
    <s v="Very small"/>
    <s v="Very small unit"/>
    <s v="No"/>
    <s v=""/>
    <s v=""/>
    <n v="1638999"/>
    <m/>
    <n v="1638999"/>
    <x v="0"/>
    <x v="0"/>
    <s v=""/>
    <s v=""/>
    <s v=""/>
    <s v=""/>
    <x v="0"/>
  </r>
  <r>
    <n v="11521"/>
    <x v="2"/>
    <n v="0"/>
    <s v="Yes"/>
    <s v="Yes"/>
    <n v="0.15"/>
    <x v="1"/>
    <x v="2"/>
    <x v="3"/>
    <d v="2005-01-01T00:00:00"/>
    <n v="20"/>
    <x v="5"/>
    <d v="2005-01-01T00:00:00"/>
    <n v="20"/>
    <s v="&gt;20 years"/>
    <d v="1990-01-01T00:00:00"/>
    <n v="35"/>
    <x v="1"/>
    <x v="0"/>
    <n v="1"/>
    <n v="1"/>
    <m/>
    <n v="1"/>
    <m/>
    <n v="1"/>
    <m/>
    <m/>
    <m/>
    <m/>
    <m/>
    <m/>
    <m/>
    <m/>
    <m/>
    <m/>
    <m/>
    <m/>
    <m/>
    <m/>
    <m/>
    <m/>
    <m/>
    <m/>
    <m/>
    <m/>
    <m/>
    <m/>
    <m/>
    <m/>
    <m/>
    <m/>
    <m/>
    <m/>
    <m/>
    <m/>
    <m/>
    <m/>
    <m/>
    <m/>
    <m/>
    <m/>
    <m/>
    <m/>
    <m/>
    <m/>
    <m/>
    <m/>
    <m/>
    <m/>
    <n v="4"/>
    <x v="1"/>
    <s v="Active"/>
    <s v="Small"/>
    <s v="Business client advisor"/>
    <s v="No"/>
    <n v="250665"/>
    <s v="250k-750k"/>
    <n v="724286"/>
    <m/>
    <n v="724286"/>
    <x v="2"/>
    <x v="2"/>
    <n v="1"/>
    <n v="250665"/>
    <n v="0.34608566229362436"/>
    <s v="1x"/>
    <x v="1"/>
  </r>
  <r>
    <n v="11522"/>
    <x v="7"/>
    <n v="0.4"/>
    <s v="No"/>
    <s v="Yes"/>
    <n v="0.5"/>
    <x v="1"/>
    <x v="2"/>
    <x v="2"/>
    <d v="2004-01-01T00:00:00"/>
    <n v="21"/>
    <x v="5"/>
    <d v="2004-01-01T00:00:00"/>
    <n v="21"/>
    <s v="&gt;20 years"/>
    <d v="1985-01-01T00:00:00"/>
    <n v="40"/>
    <x v="1"/>
    <x v="4"/>
    <n v="1"/>
    <m/>
    <n v="1"/>
    <m/>
    <n v="1"/>
    <m/>
    <n v="1"/>
    <m/>
    <m/>
    <m/>
    <m/>
    <m/>
    <m/>
    <m/>
    <m/>
    <m/>
    <m/>
    <m/>
    <m/>
    <m/>
    <m/>
    <m/>
    <m/>
    <m/>
    <m/>
    <m/>
    <m/>
    <m/>
    <m/>
    <m/>
    <m/>
    <m/>
    <m/>
    <m/>
    <m/>
    <m/>
    <m/>
    <m/>
    <m/>
    <m/>
    <m/>
    <m/>
    <m/>
    <m/>
    <m/>
    <m/>
    <m/>
    <m/>
    <m/>
    <m/>
    <n v="4"/>
    <x v="1"/>
    <s v="Active"/>
    <s v="Very small"/>
    <s v="Very small unit"/>
    <s v="No"/>
    <n v="2208214"/>
    <s v="750k-5 mil"/>
    <n v="953835"/>
    <m/>
    <n v="953835"/>
    <x v="2"/>
    <x v="1"/>
    <n v="7"/>
    <n v="315459.14285714284"/>
    <n v="2.3150901361346565"/>
    <s v="1-5x"/>
    <x v="1"/>
  </r>
  <r>
    <n v="11523"/>
    <x v="2"/>
    <n v="0.15"/>
    <s v="Yes"/>
    <s v="No"/>
    <m/>
    <x v="1"/>
    <x v="2"/>
    <x v="3"/>
    <d v="2003-01-01T00:00:00"/>
    <n v="22"/>
    <x v="5"/>
    <d v="2003-01-01T00:00:00"/>
    <n v="22"/>
    <s v="&gt;20 years"/>
    <d v="1980-01-01T00:00:00"/>
    <n v="45"/>
    <x v="2"/>
    <x v="1"/>
    <n v="1"/>
    <n v="1"/>
    <n v="1"/>
    <n v="1"/>
    <n v="1"/>
    <n v="1"/>
    <n v="1"/>
    <m/>
    <m/>
    <m/>
    <m/>
    <m/>
    <m/>
    <m/>
    <m/>
    <m/>
    <m/>
    <m/>
    <m/>
    <m/>
    <m/>
    <m/>
    <m/>
    <m/>
    <m/>
    <m/>
    <m/>
    <m/>
    <m/>
    <m/>
    <m/>
    <m/>
    <m/>
    <m/>
    <m/>
    <m/>
    <m/>
    <m/>
    <m/>
    <m/>
    <m/>
    <m/>
    <m/>
    <m/>
    <m/>
    <m/>
    <m/>
    <m/>
    <m/>
    <m/>
    <n v="7"/>
    <x v="1"/>
    <s v="Active"/>
    <s v="Small"/>
    <s v="Business client advisor"/>
    <s v="No"/>
    <n v="3901596"/>
    <s v="750k-5 mil"/>
    <n v="840921"/>
    <m/>
    <n v="840921"/>
    <x v="1"/>
    <x v="2"/>
    <n v="9"/>
    <n v="433510.66666666669"/>
    <n v="4.6396700760237879"/>
    <s v="1-5x"/>
    <x v="1"/>
  </r>
  <r>
    <n v="11524"/>
    <x v="0"/>
    <n v="0.2"/>
    <s v="No"/>
    <s v="No"/>
    <m/>
    <x v="1"/>
    <x v="1"/>
    <x v="3"/>
    <d v="2002-01-01T00:00:00"/>
    <n v="23"/>
    <x v="5"/>
    <d v="2002-01-01T00:00:00"/>
    <n v="23"/>
    <s v="&gt;20 years"/>
    <d v="1975-01-01T00:00:00"/>
    <n v="50"/>
    <x v="2"/>
    <x v="5"/>
    <m/>
    <m/>
    <n v="1"/>
    <m/>
    <n v="1"/>
    <m/>
    <n v="1"/>
    <m/>
    <m/>
    <m/>
    <m/>
    <m/>
    <m/>
    <m/>
    <m/>
    <m/>
    <m/>
    <m/>
    <m/>
    <m/>
    <m/>
    <m/>
    <m/>
    <m/>
    <m/>
    <m/>
    <m/>
    <m/>
    <m/>
    <m/>
    <m/>
    <m/>
    <m/>
    <m/>
    <m/>
    <m/>
    <m/>
    <m/>
    <m/>
    <m/>
    <m/>
    <m/>
    <m/>
    <m/>
    <m/>
    <m/>
    <m/>
    <m/>
    <m/>
    <m/>
    <n v="3"/>
    <x v="0"/>
    <s v="Active"/>
    <s v="Medium"/>
    <s v="Business client advisor"/>
    <s v="No"/>
    <s v=""/>
    <s v=""/>
    <n v="1073815"/>
    <m/>
    <n v="1073815"/>
    <x v="0"/>
    <x v="0"/>
    <s v=""/>
    <s v=""/>
    <s v=""/>
    <s v=""/>
    <x v="0"/>
  </r>
  <r>
    <n v="11525"/>
    <x v="9"/>
    <n v="0.3"/>
    <s v="Yes"/>
    <s v="Yes"/>
    <n v="0.15"/>
    <x v="1"/>
    <x v="2"/>
    <x v="3"/>
    <d v="2001-01-01T00:00:00"/>
    <n v="24"/>
    <x v="5"/>
    <d v="2001-01-01T00:00:00"/>
    <n v="24"/>
    <s v="&gt;20 years"/>
    <d v="1970-01-01T00:00:00"/>
    <n v="55"/>
    <x v="3"/>
    <x v="0"/>
    <n v="1"/>
    <n v="1"/>
    <n v="1"/>
    <n v="1"/>
    <n v="1"/>
    <m/>
    <m/>
    <m/>
    <m/>
    <m/>
    <m/>
    <m/>
    <m/>
    <m/>
    <m/>
    <m/>
    <m/>
    <m/>
    <m/>
    <m/>
    <m/>
    <m/>
    <m/>
    <m/>
    <m/>
    <m/>
    <m/>
    <m/>
    <m/>
    <m/>
    <m/>
    <m/>
    <m/>
    <m/>
    <m/>
    <m/>
    <m/>
    <m/>
    <m/>
    <m/>
    <m/>
    <m/>
    <m/>
    <m/>
    <m/>
    <m/>
    <m/>
    <m/>
    <m/>
    <m/>
    <n v="5"/>
    <x v="1"/>
    <s v="Active"/>
    <s v="Small"/>
    <s v="Business client advisor"/>
    <s v="No"/>
    <n v="3958144"/>
    <s v="750k-5 mil"/>
    <n v="1421882"/>
    <m/>
    <n v="1421882"/>
    <x v="2"/>
    <x v="2"/>
    <n v="2"/>
    <n v="1979072"/>
    <n v="2.7837359218275495"/>
    <s v="1-5x"/>
    <x v="1"/>
  </r>
  <r>
    <n v="11526"/>
    <x v="2"/>
    <n v="0.4"/>
    <s v="No"/>
    <s v="Yes"/>
    <n v="0.3"/>
    <x v="1"/>
    <x v="0"/>
    <x v="0"/>
    <d v="2000-01-01T00:00:00"/>
    <n v="25"/>
    <x v="5"/>
    <d v="2000-01-01T00:00:00"/>
    <n v="25"/>
    <s v="&gt;20 years"/>
    <d v="1965-01-01T00:00:00"/>
    <n v="60"/>
    <x v="3"/>
    <x v="8"/>
    <n v="1"/>
    <m/>
    <n v="1"/>
    <m/>
    <n v="1"/>
    <m/>
    <n v="1"/>
    <m/>
    <m/>
    <m/>
    <m/>
    <m/>
    <m/>
    <m/>
    <m/>
    <m/>
    <m/>
    <m/>
    <m/>
    <m/>
    <m/>
    <m/>
    <m/>
    <m/>
    <m/>
    <m/>
    <m/>
    <m/>
    <m/>
    <m/>
    <m/>
    <m/>
    <m/>
    <m/>
    <m/>
    <m/>
    <m/>
    <m/>
    <m/>
    <m/>
    <m/>
    <m/>
    <m/>
    <m/>
    <m/>
    <m/>
    <m/>
    <m/>
    <m/>
    <m/>
    <n v="4"/>
    <x v="1"/>
    <s v="Active"/>
    <s v="Very small"/>
    <s v="Very small unit"/>
    <s v="No"/>
    <n v="1588454"/>
    <s v="750k-5 mil"/>
    <n v="1725351"/>
    <m/>
    <n v="1725351"/>
    <x v="2"/>
    <x v="1"/>
    <n v="3"/>
    <n v="529484.66666666663"/>
    <n v="0.92065556515746649"/>
    <s v="1x"/>
    <x v="1"/>
  </r>
  <r>
    <n v="11527"/>
    <x v="0"/>
    <n v="0.5"/>
    <s v="Yes"/>
    <s v="No"/>
    <m/>
    <x v="0"/>
    <x v="0"/>
    <x v="0"/>
    <d v="1999-01-01T00:00:00"/>
    <n v="26"/>
    <x v="5"/>
    <d v="1999-01-01T00:00:00"/>
    <n v="26"/>
    <s v="&gt;20 years"/>
    <d v="2000-01-01T00:00:00"/>
    <n v="25"/>
    <x v="0"/>
    <x v="0"/>
    <m/>
    <n v="1"/>
    <m/>
    <n v="1"/>
    <m/>
    <n v="1"/>
    <m/>
    <m/>
    <m/>
    <m/>
    <m/>
    <m/>
    <m/>
    <m/>
    <m/>
    <m/>
    <m/>
    <m/>
    <m/>
    <m/>
    <m/>
    <m/>
    <m/>
    <m/>
    <m/>
    <m/>
    <m/>
    <m/>
    <m/>
    <m/>
    <m/>
    <m/>
    <m/>
    <m/>
    <m/>
    <m/>
    <m/>
    <m/>
    <m/>
    <m/>
    <m/>
    <m/>
    <m/>
    <m/>
    <m/>
    <m/>
    <m/>
    <m/>
    <m/>
    <m/>
    <n v="3"/>
    <x v="0"/>
    <s v="Active"/>
    <s v="Medium"/>
    <s v="Online branch"/>
    <s v="No"/>
    <s v=""/>
    <s v=""/>
    <n v="706347"/>
    <m/>
    <n v="706347"/>
    <x v="0"/>
    <x v="0"/>
    <s v=""/>
    <s v=""/>
    <s v=""/>
    <s v=""/>
    <x v="0"/>
  </r>
  <r>
    <n v="11528"/>
    <x v="0"/>
    <n v="0.6"/>
    <s v="No"/>
    <s v="No"/>
    <m/>
    <x v="0"/>
    <x v="0"/>
    <x v="2"/>
    <d v="2025-01-01T00:00:00"/>
    <n v="0"/>
    <x v="0"/>
    <d v="2025-01-01T00:00:00"/>
    <n v="0"/>
    <s v="&lt;12 months"/>
    <d v="1995-01-01T00:00:00"/>
    <n v="30"/>
    <x v="0"/>
    <x v="3"/>
    <n v="1"/>
    <m/>
    <n v="1"/>
    <m/>
    <n v="1"/>
    <m/>
    <n v="1"/>
    <m/>
    <m/>
    <m/>
    <m/>
    <m/>
    <m/>
    <m/>
    <m/>
    <m/>
    <m/>
    <m/>
    <m/>
    <m/>
    <m/>
    <m/>
    <m/>
    <m/>
    <m/>
    <m/>
    <m/>
    <m/>
    <m/>
    <m/>
    <m/>
    <m/>
    <m/>
    <m/>
    <m/>
    <m/>
    <m/>
    <m/>
    <m/>
    <m/>
    <m/>
    <m/>
    <m/>
    <m/>
    <m/>
    <m/>
    <m/>
    <m/>
    <m/>
    <m/>
    <n v="4"/>
    <x v="1"/>
    <s v="Active"/>
    <s v="Very small"/>
    <s v="Very small unit"/>
    <s v="No"/>
    <n v="4370892"/>
    <s v="750k-5 mil"/>
    <n v="1363870"/>
    <m/>
    <n v="1363870"/>
    <x v="1"/>
    <x v="1"/>
    <n v="1"/>
    <n v="4370892"/>
    <n v="3.2047717157793629"/>
    <s v="1-5x"/>
    <x v="1"/>
  </r>
  <r>
    <n v="11529"/>
    <x v="0"/>
    <n v="0.7"/>
    <s v="Yes"/>
    <s v="Yes"/>
    <n v="0.4"/>
    <x v="0"/>
    <x v="1"/>
    <x v="3"/>
    <d v="2025-01-01T00:00:00"/>
    <n v="0"/>
    <x v="0"/>
    <d v="2025-01-01T00:00:00"/>
    <n v="0"/>
    <s v="&lt;12 months"/>
    <d v="1990-01-01T00:00:00"/>
    <n v="35"/>
    <x v="1"/>
    <x v="1"/>
    <n v="1"/>
    <n v="1"/>
    <n v="1"/>
    <n v="1"/>
    <n v="1"/>
    <n v="1"/>
    <n v="1"/>
    <m/>
    <m/>
    <m/>
    <m/>
    <m/>
    <m/>
    <m/>
    <m/>
    <m/>
    <m/>
    <m/>
    <m/>
    <m/>
    <m/>
    <m/>
    <m/>
    <m/>
    <m/>
    <m/>
    <m/>
    <m/>
    <m/>
    <m/>
    <m/>
    <m/>
    <m/>
    <m/>
    <m/>
    <m/>
    <m/>
    <m/>
    <m/>
    <m/>
    <m/>
    <m/>
    <m/>
    <m/>
    <m/>
    <m/>
    <m/>
    <m/>
    <m/>
    <m/>
    <n v="7"/>
    <x v="1"/>
    <s v="Active"/>
    <s v="Small"/>
    <s v="Business client advisor"/>
    <s v="No"/>
    <n v="1124209"/>
    <s v="750k-5 mil"/>
    <n v="1685642"/>
    <m/>
    <n v="1685642"/>
    <x v="2"/>
    <x v="2"/>
    <n v="8"/>
    <n v="140526.125"/>
    <n v="0.66693224302669252"/>
    <s v="1x"/>
    <x v="1"/>
  </r>
  <r>
    <n v="11530"/>
    <x v="7"/>
    <n v="0.8"/>
    <s v="No"/>
    <s v="Yes"/>
    <n v="0.75"/>
    <x v="0"/>
    <x v="0"/>
    <x v="2"/>
    <d v="2024-06-30T00:00:00"/>
    <n v="1"/>
    <x v="1"/>
    <d v="2024-06-30T00:00:00"/>
    <n v="1"/>
    <s v="1-3 years"/>
    <d v="1985-01-01T00:00:00"/>
    <n v="40"/>
    <x v="1"/>
    <x v="3"/>
    <m/>
    <m/>
    <n v="1"/>
    <m/>
    <n v="1"/>
    <m/>
    <n v="1"/>
    <m/>
    <m/>
    <m/>
    <m/>
    <m/>
    <m/>
    <m/>
    <m/>
    <m/>
    <m/>
    <m/>
    <m/>
    <m/>
    <m/>
    <m/>
    <m/>
    <m/>
    <m/>
    <m/>
    <m/>
    <m/>
    <m/>
    <m/>
    <m/>
    <m/>
    <m/>
    <m/>
    <m/>
    <m/>
    <m/>
    <m/>
    <m/>
    <m/>
    <m/>
    <m/>
    <m/>
    <m/>
    <m/>
    <m/>
    <m/>
    <m/>
    <m/>
    <m/>
    <n v="3"/>
    <x v="0"/>
    <s v="Active"/>
    <s v="Very small"/>
    <s v="Online branch"/>
    <s v="No"/>
    <s v=""/>
    <s v=""/>
    <n v="24656"/>
    <m/>
    <n v="24656"/>
    <x v="0"/>
    <x v="0"/>
    <s v=""/>
    <s v=""/>
    <s v=""/>
    <s v=""/>
    <x v="0"/>
  </r>
  <r>
    <n v="11531"/>
    <x v="0"/>
    <n v="0.75"/>
    <s v="Yes"/>
    <s v="No"/>
    <m/>
    <x v="0"/>
    <x v="0"/>
    <x v="2"/>
    <d v="2024-01-01T00:00:00"/>
    <n v="1"/>
    <x v="1"/>
    <d v="2024-01-01T00:00:00"/>
    <n v="1"/>
    <s v="1-3 years"/>
    <d v="1980-01-01T00:00:00"/>
    <n v="45"/>
    <x v="2"/>
    <x v="7"/>
    <n v="1"/>
    <n v="1"/>
    <n v="1"/>
    <n v="1"/>
    <n v="1"/>
    <m/>
    <m/>
    <m/>
    <m/>
    <m/>
    <m/>
    <m/>
    <m/>
    <m/>
    <m/>
    <m/>
    <m/>
    <m/>
    <m/>
    <m/>
    <m/>
    <m/>
    <m/>
    <m/>
    <m/>
    <m/>
    <m/>
    <m/>
    <m/>
    <m/>
    <m/>
    <m/>
    <m/>
    <m/>
    <m/>
    <m/>
    <m/>
    <m/>
    <m/>
    <m/>
    <m/>
    <m/>
    <m/>
    <m/>
    <m/>
    <m/>
    <m/>
    <m/>
    <m/>
    <m/>
    <n v="5"/>
    <x v="1"/>
    <s v="Active"/>
    <s v="Very small"/>
    <s v="Very small unit"/>
    <s v="No"/>
    <n v="3595852"/>
    <s v="750k-5 mil"/>
    <n v="596981"/>
    <m/>
    <n v="596981"/>
    <x v="1"/>
    <x v="2"/>
    <n v="1"/>
    <n v="3595852"/>
    <n v="6.0233943793856088"/>
    <s v="5-10x"/>
    <x v="1"/>
  </r>
  <r>
    <n v="11532"/>
    <x v="19"/>
    <n v="1"/>
    <s v="No"/>
    <s v="No"/>
    <m/>
    <x v="0"/>
    <x v="4"/>
    <x v="1"/>
    <d v="2023-06-30T00:00:00"/>
    <n v="2"/>
    <x v="1"/>
    <d v="2023-06-30T00:00:00"/>
    <n v="2"/>
    <s v="1-3 years"/>
    <d v="1975-01-01T00:00:00"/>
    <n v="50"/>
    <x v="2"/>
    <x v="16"/>
    <n v="1"/>
    <m/>
    <n v="1"/>
    <m/>
    <n v="1"/>
    <m/>
    <n v="1"/>
    <m/>
    <m/>
    <m/>
    <m/>
    <m/>
    <m/>
    <m/>
    <m/>
    <m/>
    <m/>
    <m/>
    <m/>
    <m/>
    <m/>
    <m/>
    <m/>
    <m/>
    <m/>
    <m/>
    <m/>
    <m/>
    <m/>
    <m/>
    <m/>
    <m/>
    <m/>
    <m/>
    <m/>
    <m/>
    <m/>
    <m/>
    <m/>
    <m/>
    <m/>
    <m/>
    <m/>
    <m/>
    <m/>
    <m/>
    <m/>
    <m/>
    <m/>
    <m/>
    <n v="4"/>
    <x v="1"/>
    <s v="Active"/>
    <s v="Medium"/>
    <s v="Business client advisor"/>
    <s v="No"/>
    <n v="661083"/>
    <s v="250k-750k"/>
    <n v="1673863"/>
    <m/>
    <n v="1673863"/>
    <x v="1"/>
    <x v="1"/>
    <n v="6"/>
    <n v="110180.5"/>
    <n v="0.39494450860076363"/>
    <s v="1x"/>
    <x v="1"/>
  </r>
  <r>
    <n v="11533"/>
    <x v="0"/>
    <n v="0"/>
    <s v="Yes"/>
    <s v="Yes"/>
    <n v="0.15"/>
    <x v="1"/>
    <x v="2"/>
    <x v="2"/>
    <d v="2023-01-01T00:00:00"/>
    <n v="2"/>
    <x v="1"/>
    <d v="2023-01-01T00:00:00"/>
    <n v="2"/>
    <s v="1-3 years"/>
    <d v="1970-01-01T00:00:00"/>
    <n v="55"/>
    <x v="3"/>
    <x v="0"/>
    <n v="1"/>
    <n v="1"/>
    <m/>
    <n v="1"/>
    <m/>
    <n v="1"/>
    <m/>
    <m/>
    <m/>
    <m/>
    <m/>
    <m/>
    <m/>
    <m/>
    <m/>
    <m/>
    <m/>
    <m/>
    <m/>
    <m/>
    <m/>
    <m/>
    <m/>
    <m/>
    <m/>
    <m/>
    <m/>
    <m/>
    <m/>
    <m/>
    <m/>
    <m/>
    <m/>
    <m/>
    <m/>
    <m/>
    <m/>
    <m/>
    <m/>
    <m/>
    <m/>
    <m/>
    <m/>
    <m/>
    <m/>
    <m/>
    <m/>
    <m/>
    <m/>
    <m/>
    <n v="4"/>
    <x v="1"/>
    <s v="Active"/>
    <s v="Medium"/>
    <s v="Business client advisor"/>
    <s v="No"/>
    <n v="3860626"/>
    <s v="750k-5 mil"/>
    <n v="566134"/>
    <m/>
    <n v="566134"/>
    <x v="2"/>
    <x v="2"/>
    <n v="4"/>
    <n v="965156.5"/>
    <n v="6.8192795345271611"/>
    <s v="5-10x"/>
    <x v="1"/>
  </r>
  <r>
    <n v="11534"/>
    <x v="0"/>
    <n v="0.4"/>
    <s v="No"/>
    <s v="Yes"/>
    <n v="0.5"/>
    <x v="1"/>
    <x v="2"/>
    <x v="2"/>
    <d v="2022-06-30T00:00:00"/>
    <n v="3"/>
    <x v="2"/>
    <d v="2022-06-30T00:00:00"/>
    <n v="3"/>
    <s v="3-5 years"/>
    <d v="1965-01-01T00:00:00"/>
    <n v="60"/>
    <x v="3"/>
    <x v="0"/>
    <m/>
    <m/>
    <n v="1"/>
    <m/>
    <n v="1"/>
    <m/>
    <n v="1"/>
    <m/>
    <m/>
    <m/>
    <m/>
    <m/>
    <m/>
    <m/>
    <m/>
    <m/>
    <m/>
    <m/>
    <m/>
    <m/>
    <m/>
    <m/>
    <m/>
    <m/>
    <m/>
    <m/>
    <m/>
    <m/>
    <m/>
    <m/>
    <m/>
    <m/>
    <m/>
    <m/>
    <m/>
    <m/>
    <m/>
    <m/>
    <m/>
    <m/>
    <m/>
    <m/>
    <m/>
    <m/>
    <m/>
    <m/>
    <m/>
    <m/>
    <m/>
    <m/>
    <n v="3"/>
    <x v="0"/>
    <s v="Active"/>
    <s v="Very small"/>
    <s v="Very small unit"/>
    <s v="No"/>
    <s v=""/>
    <s v=""/>
    <n v="1349783"/>
    <m/>
    <n v="1349783"/>
    <x v="0"/>
    <x v="0"/>
    <s v=""/>
    <s v=""/>
    <s v=""/>
    <s v=""/>
    <x v="0"/>
  </r>
  <r>
    <n v="11535"/>
    <x v="0"/>
    <n v="0.15"/>
    <s v="Yes"/>
    <s v="No"/>
    <m/>
    <x v="1"/>
    <x v="0"/>
    <x v="2"/>
    <d v="2022-01-01T00:00:00"/>
    <n v="3"/>
    <x v="2"/>
    <d v="2022-01-01T00:00:00"/>
    <n v="3"/>
    <s v="3-5 years"/>
    <d v="2000-01-01T00:00:00"/>
    <n v="25"/>
    <x v="0"/>
    <x v="7"/>
    <m/>
    <n v="1"/>
    <n v="1"/>
    <n v="1"/>
    <n v="1"/>
    <n v="1"/>
    <n v="1"/>
    <m/>
    <m/>
    <m/>
    <m/>
    <m/>
    <m/>
    <m/>
    <m/>
    <m/>
    <m/>
    <m/>
    <m/>
    <m/>
    <m/>
    <m/>
    <m/>
    <m/>
    <m/>
    <m/>
    <m/>
    <m/>
    <m/>
    <m/>
    <m/>
    <m/>
    <m/>
    <m/>
    <m/>
    <m/>
    <m/>
    <m/>
    <m/>
    <m/>
    <m/>
    <m/>
    <m/>
    <m/>
    <m/>
    <m/>
    <m/>
    <m/>
    <m/>
    <m/>
    <n v="6"/>
    <x v="0"/>
    <s v="Active"/>
    <s v="Very small"/>
    <s v="Very small unit"/>
    <s v="No"/>
    <s v=""/>
    <s v=""/>
    <n v="46317"/>
    <m/>
    <n v="46317"/>
    <x v="0"/>
    <x v="0"/>
    <s v=""/>
    <s v=""/>
    <s v=""/>
    <s v=""/>
    <x v="0"/>
  </r>
  <r>
    <n v="11536"/>
    <x v="20"/>
    <n v="0.2"/>
    <s v="No"/>
    <s v="No"/>
    <m/>
    <x v="1"/>
    <x v="0"/>
    <x v="0"/>
    <d v="2021-06-30T00:00:00"/>
    <n v="4"/>
    <x v="2"/>
    <d v="2021-06-30T00:00:00"/>
    <n v="4"/>
    <s v="3-5 years"/>
    <d v="1995-01-01T00:00:00"/>
    <n v="30"/>
    <x v="0"/>
    <x v="8"/>
    <n v="1"/>
    <m/>
    <n v="1"/>
    <m/>
    <n v="1"/>
    <m/>
    <n v="1"/>
    <m/>
    <m/>
    <m/>
    <m/>
    <m/>
    <m/>
    <m/>
    <m/>
    <m/>
    <m/>
    <m/>
    <m/>
    <m/>
    <m/>
    <m/>
    <m/>
    <m/>
    <m/>
    <m/>
    <m/>
    <m/>
    <m/>
    <m/>
    <m/>
    <m/>
    <m/>
    <m/>
    <m/>
    <m/>
    <m/>
    <m/>
    <m/>
    <m/>
    <m/>
    <m/>
    <m/>
    <m/>
    <m/>
    <m/>
    <m/>
    <m/>
    <m/>
    <m/>
    <n v="4"/>
    <x v="1"/>
    <s v="Active"/>
    <s v="Very small"/>
    <s v="Very small unit"/>
    <s v="No"/>
    <n v="833580"/>
    <s v="750k-5 mil"/>
    <n v="676775"/>
    <m/>
    <n v="676775"/>
    <x v="1"/>
    <x v="1"/>
    <n v="2"/>
    <n v="416790"/>
    <n v="1.2316944331572532"/>
    <s v="1-5x"/>
    <x v="1"/>
  </r>
  <r>
    <n v="11537"/>
    <x v="2"/>
    <n v="0.3"/>
    <s v="Yes"/>
    <s v="Yes"/>
    <n v="0.15"/>
    <x v="1"/>
    <x v="0"/>
    <x v="0"/>
    <d v="2021-01-01T00:00:00"/>
    <n v="4"/>
    <x v="2"/>
    <d v="2021-01-01T00:00:00"/>
    <n v="4"/>
    <s v="3-5 years"/>
    <d v="1990-01-01T00:00:00"/>
    <n v="35"/>
    <x v="1"/>
    <x v="3"/>
    <m/>
    <n v="1"/>
    <n v="1"/>
    <n v="1"/>
    <n v="1"/>
    <m/>
    <m/>
    <m/>
    <m/>
    <m/>
    <m/>
    <m/>
    <m/>
    <m/>
    <m/>
    <m/>
    <m/>
    <m/>
    <m/>
    <m/>
    <m/>
    <m/>
    <m/>
    <m/>
    <m/>
    <m/>
    <m/>
    <m/>
    <m/>
    <m/>
    <m/>
    <m/>
    <m/>
    <m/>
    <m/>
    <m/>
    <m/>
    <m/>
    <m/>
    <m/>
    <m/>
    <m/>
    <m/>
    <m/>
    <m/>
    <m/>
    <m/>
    <m/>
    <m/>
    <m/>
    <n v="4"/>
    <x v="0"/>
    <s v="Active"/>
    <s v="Very small"/>
    <s v="Online branch"/>
    <s v="No"/>
    <s v=""/>
    <s v=""/>
    <n v="1374825"/>
    <m/>
    <n v="1374825"/>
    <x v="0"/>
    <x v="0"/>
    <s v=""/>
    <s v=""/>
    <s v=""/>
    <s v=""/>
    <x v="0"/>
  </r>
  <r>
    <n v="11538"/>
    <x v="7"/>
    <n v="0.4"/>
    <s v="No"/>
    <s v="Yes"/>
    <n v="0.3"/>
    <x v="1"/>
    <x v="0"/>
    <x v="0"/>
    <d v="2020-06-30T00:00:00"/>
    <n v="5"/>
    <x v="3"/>
    <d v="2020-06-30T00:00:00"/>
    <n v="5"/>
    <s v="5-10 years"/>
    <d v="1985-01-01T00:00:00"/>
    <n v="40"/>
    <x v="1"/>
    <x v="5"/>
    <m/>
    <m/>
    <n v="1"/>
    <m/>
    <n v="1"/>
    <m/>
    <n v="1"/>
    <m/>
    <m/>
    <m/>
    <m/>
    <m/>
    <m/>
    <m/>
    <m/>
    <m/>
    <m/>
    <m/>
    <m/>
    <m/>
    <m/>
    <m/>
    <m/>
    <m/>
    <m/>
    <m/>
    <m/>
    <m/>
    <m/>
    <m/>
    <m/>
    <m/>
    <m/>
    <m/>
    <m/>
    <m/>
    <m/>
    <m/>
    <m/>
    <m/>
    <m/>
    <m/>
    <m/>
    <m/>
    <m/>
    <m/>
    <m/>
    <m/>
    <m/>
    <m/>
    <n v="3"/>
    <x v="0"/>
    <s v="Active"/>
    <s v="Small"/>
    <s v="Online branch"/>
    <s v="No"/>
    <s v=""/>
    <s v=""/>
    <n v="740240"/>
    <m/>
    <n v="740240"/>
    <x v="0"/>
    <x v="0"/>
    <s v=""/>
    <s v=""/>
    <s v=""/>
    <s v=""/>
    <x v="0"/>
  </r>
  <r>
    <n v="11539"/>
    <x v="7"/>
    <n v="0.5"/>
    <s v="Yes"/>
    <s v="No"/>
    <m/>
    <x v="0"/>
    <x v="0"/>
    <x v="0"/>
    <d v="2020-01-01T00:00:00"/>
    <n v="5"/>
    <x v="3"/>
    <d v="2020-01-01T00:00:00"/>
    <n v="5"/>
    <s v="5-10 years"/>
    <d v="1980-01-01T00:00:00"/>
    <n v="45"/>
    <x v="2"/>
    <x v="8"/>
    <m/>
    <n v="1"/>
    <m/>
    <n v="1"/>
    <m/>
    <n v="1"/>
    <m/>
    <m/>
    <m/>
    <m/>
    <m/>
    <m/>
    <m/>
    <m/>
    <m/>
    <m/>
    <m/>
    <m/>
    <m/>
    <m/>
    <m/>
    <m/>
    <m/>
    <m/>
    <m/>
    <m/>
    <m/>
    <m/>
    <m/>
    <m/>
    <m/>
    <m/>
    <m/>
    <m/>
    <m/>
    <m/>
    <m/>
    <m/>
    <m/>
    <m/>
    <m/>
    <m/>
    <m/>
    <m/>
    <m/>
    <m/>
    <m/>
    <m/>
    <m/>
    <m/>
    <n v="3"/>
    <x v="0"/>
    <s v="Active"/>
    <s v="Medium"/>
    <s v="Business client advisor"/>
    <s v="No"/>
    <s v=""/>
    <s v=""/>
    <n v="1371108"/>
    <m/>
    <n v="1371108"/>
    <x v="0"/>
    <x v="0"/>
    <s v=""/>
    <s v=""/>
    <s v=""/>
    <s v=""/>
    <x v="0"/>
  </r>
  <r>
    <n v="11540"/>
    <x v="0"/>
    <n v="0.6"/>
    <s v="No"/>
    <s v="No"/>
    <m/>
    <x v="0"/>
    <x v="0"/>
    <x v="2"/>
    <d v="2019-06-30T00:00:00"/>
    <n v="6"/>
    <x v="3"/>
    <d v="2019-06-30T00:00:00"/>
    <n v="6"/>
    <s v="5-10 years"/>
    <d v="1975-01-01T00:00:00"/>
    <n v="50"/>
    <x v="2"/>
    <x v="4"/>
    <m/>
    <m/>
    <n v="1"/>
    <m/>
    <n v="1"/>
    <m/>
    <n v="1"/>
    <m/>
    <m/>
    <m/>
    <m/>
    <m/>
    <m/>
    <m/>
    <m/>
    <m/>
    <m/>
    <m/>
    <m/>
    <m/>
    <m/>
    <m/>
    <m/>
    <m/>
    <m/>
    <m/>
    <m/>
    <m/>
    <m/>
    <m/>
    <m/>
    <m/>
    <m/>
    <m/>
    <m/>
    <m/>
    <m/>
    <m/>
    <m/>
    <m/>
    <m/>
    <m/>
    <m/>
    <m/>
    <m/>
    <m/>
    <m/>
    <m/>
    <m/>
    <m/>
    <n v="3"/>
    <x v="0"/>
    <s v="Active"/>
    <s v="Very small"/>
    <s v="Very small unit"/>
    <s v="No"/>
    <s v=""/>
    <s v=""/>
    <n v="1210985"/>
    <m/>
    <n v="1210985"/>
    <x v="0"/>
    <x v="0"/>
    <s v=""/>
    <s v=""/>
    <s v=""/>
    <s v=""/>
    <x v="0"/>
  </r>
  <r>
    <n v="11541"/>
    <x v="0"/>
    <n v="0.7"/>
    <s v="Yes"/>
    <s v="Yes"/>
    <n v="0.4"/>
    <x v="0"/>
    <x v="0"/>
    <x v="0"/>
    <d v="2019-01-01T00:00:00"/>
    <n v="6"/>
    <x v="3"/>
    <d v="2019-01-01T00:00:00"/>
    <n v="6"/>
    <s v="5-10 years"/>
    <d v="1970-01-01T00:00:00"/>
    <n v="55"/>
    <x v="3"/>
    <x v="0"/>
    <m/>
    <n v="1"/>
    <n v="1"/>
    <n v="1"/>
    <n v="1"/>
    <n v="1"/>
    <n v="1"/>
    <m/>
    <m/>
    <m/>
    <m/>
    <m/>
    <m/>
    <m/>
    <m/>
    <m/>
    <m/>
    <m/>
    <m/>
    <m/>
    <m/>
    <m/>
    <m/>
    <m/>
    <m/>
    <m/>
    <m/>
    <m/>
    <m/>
    <m/>
    <m/>
    <m/>
    <m/>
    <m/>
    <m/>
    <m/>
    <m/>
    <m/>
    <m/>
    <m/>
    <m/>
    <m/>
    <m/>
    <m/>
    <m/>
    <m/>
    <m/>
    <m/>
    <m/>
    <m/>
    <n v="6"/>
    <x v="0"/>
    <s v="Active"/>
    <s v="Medium"/>
    <s v="Business client advisor"/>
    <s v="No"/>
    <s v=""/>
    <s v=""/>
    <n v="1741425"/>
    <m/>
    <n v="1741425"/>
    <x v="0"/>
    <x v="0"/>
    <s v=""/>
    <s v=""/>
    <s v=""/>
    <s v=""/>
    <x v="0"/>
  </r>
  <r>
    <n v="11542"/>
    <x v="0"/>
    <n v="0.8"/>
    <s v="No"/>
    <s v="Yes"/>
    <n v="0.75"/>
    <x v="0"/>
    <x v="1"/>
    <x v="0"/>
    <d v="2018-06-30T00:00:00"/>
    <n v="7"/>
    <x v="3"/>
    <d v="2018-06-30T00:00:00"/>
    <n v="7"/>
    <s v="5-10 years"/>
    <d v="1965-01-01T00:00:00"/>
    <n v="60"/>
    <x v="3"/>
    <x v="0"/>
    <n v="1"/>
    <m/>
    <n v="1"/>
    <m/>
    <n v="1"/>
    <m/>
    <n v="1"/>
    <m/>
    <m/>
    <m/>
    <m/>
    <m/>
    <m/>
    <m/>
    <m/>
    <m/>
    <m/>
    <m/>
    <m/>
    <m/>
    <m/>
    <m/>
    <m/>
    <m/>
    <m/>
    <m/>
    <m/>
    <m/>
    <m/>
    <m/>
    <m/>
    <m/>
    <m/>
    <m/>
    <m/>
    <m/>
    <m/>
    <m/>
    <m/>
    <m/>
    <m/>
    <m/>
    <m/>
    <m/>
    <m/>
    <m/>
    <m/>
    <m/>
    <m/>
    <m/>
    <n v="4"/>
    <x v="1"/>
    <s v="Active"/>
    <s v="Very small"/>
    <s v="Very small unit"/>
    <s v="No"/>
    <n v="4127725"/>
    <s v="750k-5 mil"/>
    <n v="1969352"/>
    <m/>
    <n v="1969352"/>
    <x v="2"/>
    <x v="1"/>
    <n v="9"/>
    <n v="458636.11111111112"/>
    <n v="2.0959813177126283"/>
    <s v="1-5x"/>
    <x v="1"/>
  </r>
  <r>
    <n v="11543"/>
    <x v="8"/>
    <n v="0.75"/>
    <s v="Yes"/>
    <s v="No"/>
    <m/>
    <x v="0"/>
    <x v="1"/>
    <x v="1"/>
    <d v="2018-01-01T00:00:00"/>
    <n v="7"/>
    <x v="3"/>
    <d v="2018-01-01T00:00:00"/>
    <n v="7"/>
    <s v="5-10 years"/>
    <d v="2000-01-01T00:00:00"/>
    <n v="25"/>
    <x v="0"/>
    <x v="8"/>
    <n v="1"/>
    <n v="1"/>
    <n v="1"/>
    <n v="1"/>
    <n v="1"/>
    <m/>
    <m/>
    <m/>
    <m/>
    <m/>
    <m/>
    <m/>
    <m/>
    <m/>
    <m/>
    <m/>
    <m/>
    <m/>
    <m/>
    <m/>
    <m/>
    <m/>
    <m/>
    <m/>
    <m/>
    <m/>
    <m/>
    <m/>
    <m/>
    <m/>
    <m/>
    <m/>
    <m/>
    <m/>
    <m/>
    <m/>
    <m/>
    <m/>
    <m/>
    <m/>
    <m/>
    <m/>
    <m/>
    <m/>
    <m/>
    <m/>
    <m/>
    <m/>
    <m/>
    <m/>
    <n v="5"/>
    <x v="1"/>
    <s v="Active"/>
    <s v="Medium"/>
    <s v="Business client advisor"/>
    <s v="No"/>
    <n v="3235017"/>
    <s v="750k-5 mil"/>
    <n v="1824904"/>
    <m/>
    <n v="1824904"/>
    <x v="1"/>
    <x v="2"/>
    <n v="7"/>
    <n v="462145.28571428574"/>
    <n v="1.7727053039502352"/>
    <s v="1-5x"/>
    <x v="1"/>
  </r>
  <r>
    <n v="11544"/>
    <x v="7"/>
    <n v="1"/>
    <s v="No"/>
    <s v="No"/>
    <m/>
    <x v="0"/>
    <x v="0"/>
    <x v="0"/>
    <d v="2017-06-30T00:00:00"/>
    <n v="8"/>
    <x v="3"/>
    <d v="2017-06-30T00:00:00"/>
    <n v="8"/>
    <s v="5-10 years"/>
    <d v="1995-01-01T00:00:00"/>
    <n v="30"/>
    <x v="0"/>
    <x v="3"/>
    <m/>
    <m/>
    <n v="1"/>
    <m/>
    <n v="1"/>
    <m/>
    <n v="1"/>
    <m/>
    <m/>
    <m/>
    <m/>
    <m/>
    <m/>
    <m/>
    <m/>
    <m/>
    <m/>
    <m/>
    <m/>
    <m/>
    <m/>
    <m/>
    <m/>
    <m/>
    <m/>
    <m/>
    <m/>
    <m/>
    <m/>
    <m/>
    <m/>
    <m/>
    <m/>
    <m/>
    <m/>
    <m/>
    <m/>
    <m/>
    <m/>
    <m/>
    <m/>
    <m/>
    <m/>
    <m/>
    <m/>
    <m/>
    <m/>
    <m/>
    <m/>
    <m/>
    <n v="3"/>
    <x v="0"/>
    <s v="Active"/>
    <s v="Small"/>
    <s v="Online branch"/>
    <s v="No"/>
    <s v=""/>
    <s v=""/>
    <n v="658358"/>
    <m/>
    <n v="658358"/>
    <x v="0"/>
    <x v="0"/>
    <s v=""/>
    <s v=""/>
    <s v=""/>
    <s v=""/>
    <x v="0"/>
  </r>
  <r>
    <n v="11545"/>
    <x v="9"/>
    <n v="0"/>
    <s v="Yes"/>
    <s v="Yes"/>
    <n v="0.15"/>
    <x v="1"/>
    <x v="0"/>
    <x v="2"/>
    <d v="2017-01-01T00:00:00"/>
    <n v="8"/>
    <x v="3"/>
    <d v="2017-01-01T00:00:00"/>
    <n v="8"/>
    <s v="5-10 years"/>
    <d v="1990-01-01T00:00:00"/>
    <n v="35"/>
    <x v="1"/>
    <x v="5"/>
    <m/>
    <n v="1"/>
    <m/>
    <n v="1"/>
    <m/>
    <n v="1"/>
    <m/>
    <m/>
    <m/>
    <m/>
    <m/>
    <m/>
    <m/>
    <m/>
    <m/>
    <m/>
    <m/>
    <m/>
    <m/>
    <m/>
    <m/>
    <m/>
    <m/>
    <m/>
    <m/>
    <m/>
    <m/>
    <m/>
    <m/>
    <m/>
    <m/>
    <m/>
    <m/>
    <m/>
    <m/>
    <m/>
    <m/>
    <m/>
    <m/>
    <m/>
    <m/>
    <m/>
    <m/>
    <m/>
    <m/>
    <m/>
    <m/>
    <m/>
    <m/>
    <m/>
    <n v="3"/>
    <x v="0"/>
    <s v="Active"/>
    <s v="Very small"/>
    <s v="Online branch"/>
    <s v="No"/>
    <s v=""/>
    <s v=""/>
    <n v="1653978"/>
    <m/>
    <n v="1653978"/>
    <x v="0"/>
    <x v="0"/>
    <s v=""/>
    <s v=""/>
    <s v=""/>
    <s v=""/>
    <x v="0"/>
  </r>
  <r>
    <n v="11546"/>
    <x v="2"/>
    <n v="0.4"/>
    <s v="No"/>
    <s v="Yes"/>
    <n v="0.5"/>
    <x v="1"/>
    <x v="2"/>
    <x v="2"/>
    <d v="2016-06-30T00:00:00"/>
    <n v="9"/>
    <x v="3"/>
    <d v="2016-06-30T00:00:00"/>
    <n v="9"/>
    <s v="5-10 years"/>
    <d v="1985-01-01T00:00:00"/>
    <n v="40"/>
    <x v="1"/>
    <x v="0"/>
    <n v="1"/>
    <m/>
    <n v="1"/>
    <m/>
    <n v="1"/>
    <m/>
    <n v="1"/>
    <m/>
    <m/>
    <m/>
    <m/>
    <m/>
    <m/>
    <m/>
    <m/>
    <m/>
    <m/>
    <m/>
    <m/>
    <m/>
    <m/>
    <m/>
    <m/>
    <m/>
    <m/>
    <m/>
    <m/>
    <m/>
    <m/>
    <m/>
    <m/>
    <m/>
    <m/>
    <m/>
    <m/>
    <m/>
    <m/>
    <m/>
    <m/>
    <m/>
    <m/>
    <m/>
    <m/>
    <m/>
    <m/>
    <m/>
    <m/>
    <m/>
    <m/>
    <m/>
    <n v="4"/>
    <x v="1"/>
    <s v="Active"/>
    <s v="Small"/>
    <s v="Business client advisor"/>
    <s v="No"/>
    <n v="1639903"/>
    <s v="750k-5 mil"/>
    <n v="408659"/>
    <m/>
    <n v="408659"/>
    <x v="2"/>
    <x v="1"/>
    <n v="1"/>
    <n v="1639903"/>
    <n v="4.0128884962768465"/>
    <s v="1-5x"/>
    <x v="1"/>
  </r>
  <r>
    <n v="11547"/>
    <x v="0"/>
    <n v="0.15"/>
    <s v="Yes"/>
    <s v="No"/>
    <m/>
    <x v="1"/>
    <x v="0"/>
    <x v="0"/>
    <d v="2016-01-01T00:00:00"/>
    <n v="9"/>
    <x v="3"/>
    <d v="2016-01-01T00:00:00"/>
    <n v="9"/>
    <s v="5-10 years"/>
    <d v="1980-01-01T00:00:00"/>
    <n v="45"/>
    <x v="2"/>
    <x v="1"/>
    <m/>
    <n v="1"/>
    <n v="1"/>
    <n v="1"/>
    <n v="1"/>
    <n v="1"/>
    <n v="1"/>
    <m/>
    <m/>
    <m/>
    <m/>
    <m/>
    <m/>
    <m/>
    <m/>
    <m/>
    <m/>
    <m/>
    <m/>
    <m/>
    <m/>
    <m/>
    <m/>
    <m/>
    <m/>
    <m/>
    <m/>
    <m/>
    <m/>
    <m/>
    <m/>
    <m/>
    <m/>
    <m/>
    <m/>
    <m/>
    <m/>
    <m/>
    <m/>
    <m/>
    <m/>
    <m/>
    <m/>
    <m/>
    <m/>
    <m/>
    <m/>
    <m/>
    <m/>
    <m/>
    <n v="6"/>
    <x v="0"/>
    <s v="Active"/>
    <s v="Medium"/>
    <s v="Business client advisor"/>
    <s v="No"/>
    <s v=""/>
    <s v=""/>
    <n v="1949276"/>
    <m/>
    <n v="1949276"/>
    <x v="0"/>
    <x v="0"/>
    <s v=""/>
    <s v=""/>
    <s v=""/>
    <s v=""/>
    <x v="0"/>
  </r>
  <r>
    <n v="11548"/>
    <x v="0"/>
    <n v="0.2"/>
    <s v="No"/>
    <s v="No"/>
    <m/>
    <x v="1"/>
    <x v="0"/>
    <x v="0"/>
    <d v="2015-06-30T00:00:00"/>
    <n v="10"/>
    <x v="4"/>
    <d v="2015-06-30T00:00:00"/>
    <n v="10"/>
    <s v="10-20 years"/>
    <d v="1975-01-01T00:00:00"/>
    <n v="50"/>
    <x v="2"/>
    <x v="14"/>
    <m/>
    <m/>
    <n v="1"/>
    <m/>
    <n v="1"/>
    <m/>
    <n v="1"/>
    <m/>
    <m/>
    <m/>
    <m/>
    <m/>
    <m/>
    <m/>
    <m/>
    <m/>
    <m/>
    <m/>
    <m/>
    <m/>
    <m/>
    <m/>
    <m/>
    <m/>
    <m/>
    <m/>
    <m/>
    <m/>
    <m/>
    <m/>
    <m/>
    <m/>
    <m/>
    <m/>
    <m/>
    <m/>
    <m/>
    <m/>
    <m/>
    <m/>
    <m/>
    <m/>
    <m/>
    <m/>
    <m/>
    <m/>
    <m/>
    <m/>
    <m/>
    <m/>
    <n v="3"/>
    <x v="0"/>
    <s v="Active"/>
    <s v="Small"/>
    <s v="Business client advisor"/>
    <s v="No"/>
    <s v=""/>
    <s v=""/>
    <n v="1040435"/>
    <m/>
    <n v="1040435"/>
    <x v="0"/>
    <x v="0"/>
    <s v=""/>
    <s v=""/>
    <s v=""/>
    <s v=""/>
    <x v="0"/>
  </r>
  <r>
    <n v="11549"/>
    <x v="0"/>
    <n v="0.3"/>
    <s v="Yes"/>
    <s v="Yes"/>
    <n v="0.15"/>
    <x v="1"/>
    <x v="0"/>
    <x v="0"/>
    <d v="2015-01-01T00:00:00"/>
    <n v="10"/>
    <x v="4"/>
    <d v="2015-01-01T00:00:00"/>
    <n v="10"/>
    <s v="10-20 years"/>
    <d v="1970-01-01T00:00:00"/>
    <n v="55"/>
    <x v="3"/>
    <x v="0"/>
    <m/>
    <n v="1"/>
    <n v="1"/>
    <n v="1"/>
    <n v="1"/>
    <m/>
    <m/>
    <m/>
    <m/>
    <m/>
    <m/>
    <m/>
    <m/>
    <m/>
    <m/>
    <m/>
    <m/>
    <m/>
    <m/>
    <m/>
    <m/>
    <m/>
    <m/>
    <m/>
    <m/>
    <m/>
    <m/>
    <m/>
    <m/>
    <m/>
    <m/>
    <m/>
    <m/>
    <m/>
    <m/>
    <m/>
    <m/>
    <m/>
    <m/>
    <m/>
    <m/>
    <m/>
    <m/>
    <m/>
    <m/>
    <m/>
    <m/>
    <m/>
    <m/>
    <m/>
    <n v="4"/>
    <x v="0"/>
    <s v="Active"/>
    <s v="Medium"/>
    <s v="Business client advisor"/>
    <s v="No"/>
    <s v=""/>
    <s v=""/>
    <n v="30420"/>
    <m/>
    <n v="30420"/>
    <x v="0"/>
    <x v="0"/>
    <s v=""/>
    <s v=""/>
    <s v=""/>
    <s v=""/>
    <x v="0"/>
  </r>
  <r>
    <n v="11550"/>
    <x v="0"/>
    <n v="0.4"/>
    <s v="No"/>
    <s v="Yes"/>
    <n v="0.3"/>
    <x v="1"/>
    <x v="0"/>
    <x v="0"/>
    <d v="2014-01-01T00:00:00"/>
    <n v="11"/>
    <x v="4"/>
    <d v="2014-01-01T00:00:00"/>
    <n v="11"/>
    <s v="10-20 years"/>
    <d v="1965-01-01T00:00:00"/>
    <n v="60"/>
    <x v="3"/>
    <x v="1"/>
    <m/>
    <m/>
    <n v="1"/>
    <m/>
    <n v="1"/>
    <m/>
    <n v="1"/>
    <m/>
    <m/>
    <m/>
    <m/>
    <m/>
    <m/>
    <m/>
    <m/>
    <m/>
    <m/>
    <m/>
    <m/>
    <m/>
    <m/>
    <m/>
    <m/>
    <m/>
    <m/>
    <m/>
    <m/>
    <m/>
    <m/>
    <m/>
    <m/>
    <m/>
    <m/>
    <m/>
    <m/>
    <m/>
    <m/>
    <m/>
    <m/>
    <m/>
    <m/>
    <m/>
    <m/>
    <m/>
    <m/>
    <m/>
    <m/>
    <m/>
    <m/>
    <m/>
    <n v="3"/>
    <x v="0"/>
    <s v="Active"/>
    <s v="Medium"/>
    <s v="Business client advisor"/>
    <s v="No"/>
    <s v=""/>
    <s v=""/>
    <n v="1395918"/>
    <m/>
    <n v="1395918"/>
    <x v="0"/>
    <x v="0"/>
    <s v=""/>
    <s v=""/>
    <s v=""/>
    <s v=""/>
    <x v="0"/>
  </r>
  <r>
    <n v="11551"/>
    <x v="0"/>
    <n v="0.5"/>
    <s v="Yes"/>
    <s v="No"/>
    <m/>
    <x v="0"/>
    <x v="2"/>
    <x v="2"/>
    <d v="2013-01-01T00:00:00"/>
    <n v="12"/>
    <x v="4"/>
    <d v="2013-01-01T00:00:00"/>
    <n v="12"/>
    <s v="10-20 years"/>
    <d v="2000-01-01T00:00:00"/>
    <n v="25"/>
    <x v="0"/>
    <x v="7"/>
    <n v="1"/>
    <n v="1"/>
    <m/>
    <n v="1"/>
    <m/>
    <n v="1"/>
    <m/>
    <m/>
    <m/>
    <m/>
    <m/>
    <m/>
    <m/>
    <m/>
    <m/>
    <m/>
    <m/>
    <m/>
    <m/>
    <m/>
    <m/>
    <m/>
    <m/>
    <m/>
    <m/>
    <m/>
    <m/>
    <m/>
    <m/>
    <m/>
    <m/>
    <m/>
    <m/>
    <m/>
    <m/>
    <m/>
    <m/>
    <m/>
    <m/>
    <m/>
    <m/>
    <m/>
    <m/>
    <m/>
    <m/>
    <m/>
    <m/>
    <m/>
    <m/>
    <m/>
    <n v="4"/>
    <x v="1"/>
    <s v="Active"/>
    <s v="Very small"/>
    <s v="Very small unit"/>
    <s v="No"/>
    <n v="3305058"/>
    <s v="750k-5 mil"/>
    <n v="1585581"/>
    <m/>
    <n v="1585581"/>
    <x v="1"/>
    <x v="2"/>
    <n v="8"/>
    <n v="413132.25"/>
    <n v="2.0844460169489922"/>
    <s v="1-5x"/>
    <x v="1"/>
  </r>
  <r>
    <n v="11552"/>
    <x v="0"/>
    <n v="0.6"/>
    <s v="No"/>
    <s v="No"/>
    <m/>
    <x v="0"/>
    <x v="0"/>
    <x v="0"/>
    <d v="2012-01-01T00:00:00"/>
    <n v="13"/>
    <x v="4"/>
    <d v="2012-01-01T00:00:00"/>
    <n v="13"/>
    <s v="10-20 years"/>
    <d v="1995-01-01T00:00:00"/>
    <n v="30"/>
    <x v="0"/>
    <x v="4"/>
    <m/>
    <m/>
    <n v="1"/>
    <m/>
    <n v="1"/>
    <m/>
    <n v="1"/>
    <m/>
    <m/>
    <m/>
    <m/>
    <m/>
    <m/>
    <m/>
    <m/>
    <m/>
    <m/>
    <m/>
    <m/>
    <m/>
    <m/>
    <m/>
    <m/>
    <m/>
    <m/>
    <m/>
    <m/>
    <m/>
    <m/>
    <m/>
    <m/>
    <m/>
    <m/>
    <m/>
    <m/>
    <m/>
    <m/>
    <m/>
    <m/>
    <m/>
    <m/>
    <m/>
    <m/>
    <m/>
    <m/>
    <m/>
    <m/>
    <m/>
    <m/>
    <m/>
    <n v="3"/>
    <x v="0"/>
    <s v="Active"/>
    <s v="Very small"/>
    <s v="Online branch"/>
    <s v="No"/>
    <s v=""/>
    <s v=""/>
    <n v="864708"/>
    <m/>
    <n v="864708"/>
    <x v="0"/>
    <x v="0"/>
    <s v=""/>
    <s v=""/>
    <s v=""/>
    <s v=""/>
    <x v="0"/>
  </r>
  <r>
    <n v="11553"/>
    <x v="0"/>
    <n v="0.7"/>
    <s v="Yes"/>
    <s v="Yes"/>
    <n v="0.4"/>
    <x v="0"/>
    <x v="0"/>
    <x v="2"/>
    <d v="2011-01-01T00:00:00"/>
    <n v="14"/>
    <x v="4"/>
    <d v="2011-01-01T00:00:00"/>
    <n v="14"/>
    <s v="10-20 years"/>
    <d v="1990-01-01T00:00:00"/>
    <n v="35"/>
    <x v="1"/>
    <x v="3"/>
    <m/>
    <n v="1"/>
    <n v="1"/>
    <n v="1"/>
    <n v="1"/>
    <n v="1"/>
    <n v="1"/>
    <m/>
    <m/>
    <m/>
    <m/>
    <m/>
    <m/>
    <m/>
    <m/>
    <m/>
    <m/>
    <m/>
    <m/>
    <m/>
    <m/>
    <m/>
    <m/>
    <m/>
    <m/>
    <m/>
    <m/>
    <m/>
    <m/>
    <m/>
    <m/>
    <m/>
    <m/>
    <m/>
    <m/>
    <m/>
    <m/>
    <m/>
    <m/>
    <m/>
    <m/>
    <m/>
    <m/>
    <m/>
    <m/>
    <m/>
    <m/>
    <m/>
    <m/>
    <m/>
    <n v="6"/>
    <x v="0"/>
    <s v="Active"/>
    <s v="Very small"/>
    <s v="Very small unit"/>
    <s v="No"/>
    <s v=""/>
    <s v=""/>
    <n v="374789"/>
    <m/>
    <n v="374789"/>
    <x v="0"/>
    <x v="0"/>
    <s v=""/>
    <s v=""/>
    <s v=""/>
    <s v=""/>
    <x v="0"/>
  </r>
  <r>
    <n v="11554"/>
    <x v="4"/>
    <n v="0.8"/>
    <s v="No"/>
    <s v="Yes"/>
    <n v="0.75"/>
    <x v="0"/>
    <x v="0"/>
    <x v="0"/>
    <d v="2010-01-01T00:00:00"/>
    <n v="15"/>
    <x v="4"/>
    <d v="2010-01-01T00:00:00"/>
    <n v="15"/>
    <s v="10-20 years"/>
    <d v="1985-01-01T00:00:00"/>
    <n v="40"/>
    <x v="1"/>
    <x v="1"/>
    <m/>
    <m/>
    <n v="1"/>
    <m/>
    <n v="1"/>
    <m/>
    <n v="1"/>
    <m/>
    <m/>
    <m/>
    <m/>
    <m/>
    <m/>
    <m/>
    <m/>
    <m/>
    <m/>
    <m/>
    <m/>
    <m/>
    <m/>
    <m/>
    <m/>
    <m/>
    <m/>
    <m/>
    <m/>
    <m/>
    <m/>
    <m/>
    <m/>
    <m/>
    <m/>
    <m/>
    <m/>
    <m/>
    <m/>
    <m/>
    <m/>
    <m/>
    <m/>
    <m/>
    <m/>
    <m/>
    <m/>
    <m/>
    <m/>
    <m/>
    <m/>
    <m/>
    <n v="3"/>
    <x v="0"/>
    <s v="Active"/>
    <s v="Medium"/>
    <s v="Business client advisor"/>
    <s v="No"/>
    <s v=""/>
    <s v=""/>
    <n v="54588"/>
    <m/>
    <n v="54588"/>
    <x v="0"/>
    <x v="0"/>
    <s v=""/>
    <s v=""/>
    <s v=""/>
    <s v=""/>
    <x v="0"/>
  </r>
  <r>
    <n v="11555"/>
    <x v="7"/>
    <n v="0.75"/>
    <s v="Yes"/>
    <s v="No"/>
    <m/>
    <x v="0"/>
    <x v="0"/>
    <x v="0"/>
    <d v="2009-01-01T00:00:00"/>
    <n v="16"/>
    <x v="4"/>
    <d v="2009-01-01T00:00:00"/>
    <n v="16"/>
    <s v="10-20 years"/>
    <d v="1980-01-01T00:00:00"/>
    <n v="45"/>
    <x v="2"/>
    <x v="4"/>
    <m/>
    <n v="1"/>
    <n v="1"/>
    <n v="1"/>
    <n v="1"/>
    <m/>
    <m/>
    <m/>
    <m/>
    <m/>
    <m/>
    <m/>
    <m/>
    <m/>
    <m/>
    <m/>
    <m/>
    <m/>
    <m/>
    <m/>
    <m/>
    <m/>
    <m/>
    <m/>
    <m/>
    <m/>
    <m/>
    <m/>
    <m/>
    <m/>
    <m/>
    <m/>
    <m/>
    <m/>
    <m/>
    <m/>
    <m/>
    <m/>
    <m/>
    <m/>
    <m/>
    <m/>
    <m/>
    <m/>
    <m/>
    <m/>
    <m/>
    <m/>
    <m/>
    <m/>
    <n v="4"/>
    <x v="0"/>
    <s v="Active"/>
    <s v="Small"/>
    <s v="Online branch"/>
    <s v="No"/>
    <s v=""/>
    <s v=""/>
    <n v="1882080"/>
    <m/>
    <n v="1882080"/>
    <x v="0"/>
    <x v="0"/>
    <s v=""/>
    <s v=""/>
    <s v=""/>
    <s v=""/>
    <x v="0"/>
  </r>
  <r>
    <n v="11556"/>
    <x v="7"/>
    <n v="1"/>
    <s v="No"/>
    <s v="No"/>
    <m/>
    <x v="0"/>
    <x v="2"/>
    <x v="3"/>
    <d v="2008-01-01T00:00:00"/>
    <n v="17"/>
    <x v="4"/>
    <d v="2008-01-01T00:00:00"/>
    <n v="17"/>
    <s v="10-20 years"/>
    <d v="1975-01-01T00:00:00"/>
    <n v="50"/>
    <x v="2"/>
    <x v="7"/>
    <n v="1"/>
    <m/>
    <n v="1"/>
    <m/>
    <n v="1"/>
    <m/>
    <n v="1"/>
    <m/>
    <m/>
    <m/>
    <m/>
    <m/>
    <m/>
    <m/>
    <m/>
    <m/>
    <m/>
    <m/>
    <m/>
    <m/>
    <m/>
    <m/>
    <m/>
    <m/>
    <m/>
    <m/>
    <m/>
    <m/>
    <m/>
    <m/>
    <m/>
    <m/>
    <m/>
    <m/>
    <m/>
    <m/>
    <m/>
    <m/>
    <m/>
    <m/>
    <m/>
    <m/>
    <m/>
    <m/>
    <m/>
    <m/>
    <m/>
    <m/>
    <m/>
    <m/>
    <n v="4"/>
    <x v="1"/>
    <s v="Active"/>
    <s v="Small"/>
    <s v="Business client advisor"/>
    <s v="No"/>
    <n v="338798"/>
    <s v="250k-750k"/>
    <n v="296162"/>
    <m/>
    <n v="296162"/>
    <x v="1"/>
    <x v="1"/>
    <n v="6"/>
    <n v="56466.333333333336"/>
    <n v="1.1439617506634883"/>
    <s v="1-5x"/>
    <x v="1"/>
  </r>
  <r>
    <n v="11557"/>
    <x v="0"/>
    <n v="0"/>
    <s v="Yes"/>
    <s v="Yes"/>
    <n v="0.15"/>
    <x v="1"/>
    <x v="0"/>
    <x v="0"/>
    <d v="2007-01-01T00:00:00"/>
    <n v="18"/>
    <x v="4"/>
    <d v="2007-01-01T00:00:00"/>
    <n v="18"/>
    <s v="10-20 years"/>
    <d v="1970-01-01T00:00:00"/>
    <n v="55"/>
    <x v="3"/>
    <x v="4"/>
    <n v="1"/>
    <n v="1"/>
    <m/>
    <n v="1"/>
    <m/>
    <n v="1"/>
    <m/>
    <m/>
    <m/>
    <m/>
    <m/>
    <m/>
    <m/>
    <m/>
    <m/>
    <m/>
    <m/>
    <m/>
    <m/>
    <m/>
    <m/>
    <m/>
    <m/>
    <m/>
    <m/>
    <m/>
    <m/>
    <m/>
    <m/>
    <m/>
    <m/>
    <m/>
    <m/>
    <m/>
    <m/>
    <m/>
    <m/>
    <m/>
    <m/>
    <m/>
    <m/>
    <m/>
    <m/>
    <m/>
    <m/>
    <m/>
    <m/>
    <m/>
    <m/>
    <m/>
    <n v="4"/>
    <x v="1"/>
    <s v="Active"/>
    <s v="Very small"/>
    <s v="PQMU"/>
    <s v="Yes"/>
    <n v="2977917"/>
    <s v="750k-5 mil"/>
    <n v="1569771"/>
    <m/>
    <n v="1569771"/>
    <x v="2"/>
    <x v="2"/>
    <n v="10"/>
    <n v="297791.7"/>
    <n v="1.8970391222668783"/>
    <s v="1-5x"/>
    <x v="4"/>
  </r>
  <r>
    <n v="11558"/>
    <x v="0"/>
    <n v="0.4"/>
    <s v="No"/>
    <s v="Yes"/>
    <n v="0.5"/>
    <x v="1"/>
    <x v="0"/>
    <x v="0"/>
    <d v="2006-01-01T00:00:00"/>
    <n v="19"/>
    <x v="4"/>
    <d v="2006-01-01T00:00:00"/>
    <n v="19"/>
    <s v="10-20 years"/>
    <d v="1965-01-01T00:00:00"/>
    <n v="60"/>
    <x v="3"/>
    <x v="5"/>
    <m/>
    <m/>
    <n v="1"/>
    <m/>
    <n v="1"/>
    <m/>
    <n v="1"/>
    <m/>
    <m/>
    <m/>
    <m/>
    <m/>
    <m/>
    <m/>
    <m/>
    <m/>
    <m/>
    <m/>
    <m/>
    <m/>
    <m/>
    <m/>
    <m/>
    <m/>
    <m/>
    <m/>
    <m/>
    <m/>
    <m/>
    <m/>
    <m/>
    <m/>
    <m/>
    <m/>
    <m/>
    <m/>
    <m/>
    <m/>
    <m/>
    <m/>
    <m/>
    <m/>
    <m/>
    <m/>
    <m/>
    <m/>
    <m/>
    <m/>
    <m/>
    <m/>
    <n v="3"/>
    <x v="0"/>
    <s v="Active"/>
    <s v="Small"/>
    <s v="Business client advisor"/>
    <s v="No"/>
    <s v=""/>
    <s v=""/>
    <n v="622330"/>
    <m/>
    <n v="622330"/>
    <x v="0"/>
    <x v="0"/>
    <s v=""/>
    <s v=""/>
    <s v=""/>
    <s v=""/>
    <x v="0"/>
  </r>
  <r>
    <n v="11559"/>
    <x v="5"/>
    <n v="0.15"/>
    <s v="Yes"/>
    <s v="No"/>
    <m/>
    <x v="1"/>
    <x v="0"/>
    <x v="0"/>
    <d v="2005-01-01T00:00:00"/>
    <n v="20"/>
    <x v="5"/>
    <d v="2005-01-01T00:00:00"/>
    <n v="20"/>
    <s v="&gt;20 years"/>
    <d v="2000-01-01T00:00:00"/>
    <n v="25"/>
    <x v="0"/>
    <x v="3"/>
    <m/>
    <n v="1"/>
    <n v="1"/>
    <n v="1"/>
    <n v="1"/>
    <n v="1"/>
    <n v="1"/>
    <m/>
    <m/>
    <m/>
    <m/>
    <m/>
    <m/>
    <m/>
    <m/>
    <m/>
    <m/>
    <m/>
    <m/>
    <m/>
    <m/>
    <m/>
    <m/>
    <m/>
    <m/>
    <m/>
    <m/>
    <m/>
    <m/>
    <m/>
    <m/>
    <m/>
    <m/>
    <m/>
    <m/>
    <m/>
    <m/>
    <m/>
    <m/>
    <m/>
    <m/>
    <m/>
    <m/>
    <m/>
    <m/>
    <m/>
    <m/>
    <m/>
    <m/>
    <m/>
    <n v="6"/>
    <x v="0"/>
    <s v="Active"/>
    <s v="Medium"/>
    <s v="Business client advisor"/>
    <s v="No"/>
    <s v=""/>
    <s v=""/>
    <n v="1869027"/>
    <m/>
    <n v="1869027"/>
    <x v="0"/>
    <x v="0"/>
    <s v=""/>
    <s v=""/>
    <s v=""/>
    <s v=""/>
    <x v="0"/>
  </r>
  <r>
    <n v="11560"/>
    <x v="21"/>
    <n v="0.2"/>
    <s v="No"/>
    <s v="No"/>
    <m/>
    <x v="1"/>
    <x v="0"/>
    <x v="2"/>
    <d v="2004-01-01T00:00:00"/>
    <n v="21"/>
    <x v="5"/>
    <d v="2004-01-01T00:00:00"/>
    <n v="21"/>
    <s v="&gt;20 years"/>
    <d v="1995-01-01T00:00:00"/>
    <n v="30"/>
    <x v="0"/>
    <x v="7"/>
    <n v="1"/>
    <m/>
    <n v="1"/>
    <m/>
    <n v="1"/>
    <m/>
    <n v="1"/>
    <m/>
    <m/>
    <m/>
    <m/>
    <m/>
    <m/>
    <m/>
    <m/>
    <m/>
    <m/>
    <m/>
    <m/>
    <m/>
    <m/>
    <m/>
    <m/>
    <m/>
    <m/>
    <m/>
    <m/>
    <m/>
    <m/>
    <m/>
    <m/>
    <m/>
    <m/>
    <m/>
    <m/>
    <m/>
    <m/>
    <m/>
    <m/>
    <m/>
    <m/>
    <m/>
    <m/>
    <m/>
    <m/>
    <m/>
    <m/>
    <m/>
    <m/>
    <m/>
    <n v="4"/>
    <x v="1"/>
    <s v="Active"/>
    <s v="Very small"/>
    <s v="Very small unit"/>
    <s v="No"/>
    <n v="3012301"/>
    <s v="750k-5 mil"/>
    <n v="1567601"/>
    <m/>
    <n v="1567601"/>
    <x v="1"/>
    <x v="1"/>
    <n v="3"/>
    <n v="1004100.3333333334"/>
    <n v="1.9215993100285085"/>
    <s v="1-5x"/>
    <x v="1"/>
  </r>
  <r>
    <n v="11561"/>
    <x v="0"/>
    <n v="0.3"/>
    <s v="Yes"/>
    <s v="Yes"/>
    <n v="0.15"/>
    <x v="1"/>
    <x v="0"/>
    <x v="0"/>
    <d v="2003-01-01T00:00:00"/>
    <n v="22"/>
    <x v="5"/>
    <d v="2003-01-01T00:00:00"/>
    <n v="22"/>
    <s v="&gt;20 years"/>
    <d v="1990-01-01T00:00:00"/>
    <n v="35"/>
    <x v="1"/>
    <x v="0"/>
    <m/>
    <n v="1"/>
    <n v="1"/>
    <n v="1"/>
    <n v="1"/>
    <m/>
    <m/>
    <m/>
    <m/>
    <m/>
    <m/>
    <m/>
    <m/>
    <m/>
    <m/>
    <m/>
    <m/>
    <m/>
    <m/>
    <m/>
    <m/>
    <m/>
    <m/>
    <m/>
    <m/>
    <m/>
    <m/>
    <m/>
    <m/>
    <m/>
    <m/>
    <m/>
    <m/>
    <m/>
    <m/>
    <m/>
    <m/>
    <m/>
    <m/>
    <m/>
    <m/>
    <m/>
    <m/>
    <m/>
    <m/>
    <m/>
    <m/>
    <m/>
    <m/>
    <m/>
    <n v="4"/>
    <x v="0"/>
    <s v="Active"/>
    <s v="Medium"/>
    <s v="Business client advisor"/>
    <s v="No"/>
    <s v=""/>
    <s v=""/>
    <n v="1218957"/>
    <m/>
    <n v="1218957"/>
    <x v="0"/>
    <x v="0"/>
    <s v=""/>
    <s v=""/>
    <s v=""/>
    <s v=""/>
    <x v="0"/>
  </r>
  <r>
    <n v="11562"/>
    <x v="0"/>
    <n v="0.4"/>
    <s v="No"/>
    <s v="Yes"/>
    <n v="0.3"/>
    <x v="1"/>
    <x v="1"/>
    <x v="3"/>
    <d v="2002-01-01T00:00:00"/>
    <n v="23"/>
    <x v="5"/>
    <d v="2002-01-01T00:00:00"/>
    <n v="23"/>
    <s v="&gt;20 years"/>
    <d v="1985-01-01T00:00:00"/>
    <n v="40"/>
    <x v="1"/>
    <x v="5"/>
    <n v="1"/>
    <m/>
    <n v="1"/>
    <m/>
    <n v="1"/>
    <m/>
    <n v="1"/>
    <m/>
    <m/>
    <m/>
    <m/>
    <m/>
    <m/>
    <m/>
    <m/>
    <m/>
    <m/>
    <m/>
    <m/>
    <m/>
    <m/>
    <m/>
    <m/>
    <m/>
    <m/>
    <m/>
    <m/>
    <m/>
    <m/>
    <m/>
    <m/>
    <m/>
    <m/>
    <m/>
    <m/>
    <m/>
    <m/>
    <m/>
    <m/>
    <m/>
    <m/>
    <m/>
    <m/>
    <m/>
    <m/>
    <m/>
    <m/>
    <m/>
    <m/>
    <m/>
    <n v="4"/>
    <x v="1"/>
    <s v="Active"/>
    <s v="Small"/>
    <s v="Business client advisor"/>
    <s v="No"/>
    <n v="2499205"/>
    <s v="750k-5 mil"/>
    <n v="374115"/>
    <m/>
    <n v="374115"/>
    <x v="2"/>
    <x v="1"/>
    <n v="5"/>
    <n v="499841"/>
    <n v="6.6803122034668485"/>
    <s v="5-10x"/>
    <x v="0"/>
  </r>
  <r>
    <n v="11563"/>
    <x v="18"/>
    <n v="0.5"/>
    <s v="Yes"/>
    <s v="No"/>
    <m/>
    <x v="0"/>
    <x v="0"/>
    <x v="0"/>
    <d v="2001-01-01T00:00:00"/>
    <n v="24"/>
    <x v="5"/>
    <d v="2001-01-01T00:00:00"/>
    <n v="24"/>
    <s v="&gt;20 years"/>
    <d v="1980-01-01T00:00:00"/>
    <n v="45"/>
    <x v="2"/>
    <x v="8"/>
    <m/>
    <n v="1"/>
    <m/>
    <n v="1"/>
    <m/>
    <n v="1"/>
    <m/>
    <m/>
    <m/>
    <m/>
    <m/>
    <m/>
    <m/>
    <m/>
    <m/>
    <m/>
    <m/>
    <m/>
    <m/>
    <m/>
    <m/>
    <m/>
    <m/>
    <m/>
    <m/>
    <m/>
    <m/>
    <m/>
    <m/>
    <m/>
    <m/>
    <m/>
    <m/>
    <m/>
    <m/>
    <m/>
    <m/>
    <m/>
    <m/>
    <m/>
    <m/>
    <m/>
    <m/>
    <m/>
    <m/>
    <m/>
    <m/>
    <m/>
    <m/>
    <m/>
    <n v="3"/>
    <x v="0"/>
    <s v="Active"/>
    <s v="Very small"/>
    <s v="Online branch"/>
    <s v="No"/>
    <s v=""/>
    <s v=""/>
    <n v="87481"/>
    <m/>
    <n v="87481"/>
    <x v="0"/>
    <x v="0"/>
    <s v=""/>
    <s v=""/>
    <s v=""/>
    <s v=""/>
    <x v="0"/>
  </r>
  <r>
    <n v="11564"/>
    <x v="0"/>
    <n v="0.6"/>
    <s v="No"/>
    <s v="No"/>
    <m/>
    <x v="0"/>
    <x v="0"/>
    <x v="0"/>
    <d v="2000-01-01T00:00:00"/>
    <n v="25"/>
    <x v="5"/>
    <d v="2000-01-01T00:00:00"/>
    <n v="25"/>
    <s v="&gt;20 years"/>
    <d v="1975-01-01T00:00:00"/>
    <n v="50"/>
    <x v="2"/>
    <x v="4"/>
    <m/>
    <m/>
    <n v="1"/>
    <m/>
    <n v="1"/>
    <m/>
    <n v="1"/>
    <m/>
    <m/>
    <m/>
    <m/>
    <m/>
    <m/>
    <m/>
    <m/>
    <m/>
    <m/>
    <m/>
    <m/>
    <m/>
    <m/>
    <m/>
    <m/>
    <m/>
    <m/>
    <m/>
    <m/>
    <m/>
    <m/>
    <m/>
    <m/>
    <m/>
    <m/>
    <m/>
    <m/>
    <m/>
    <m/>
    <m/>
    <m/>
    <m/>
    <m/>
    <m/>
    <m/>
    <m/>
    <m/>
    <m/>
    <m/>
    <m/>
    <m/>
    <m/>
    <n v="3"/>
    <x v="0"/>
    <s v="Active"/>
    <s v="Medium"/>
    <s v="Business client advisor"/>
    <s v="No"/>
    <s v=""/>
    <s v=""/>
    <n v="667729"/>
    <m/>
    <n v="667729"/>
    <x v="0"/>
    <x v="0"/>
    <s v=""/>
    <s v=""/>
    <s v=""/>
    <s v=""/>
    <x v="0"/>
  </r>
  <r>
    <n v="11565"/>
    <x v="2"/>
    <n v="0.7"/>
    <s v="Yes"/>
    <s v="Yes"/>
    <n v="0.4"/>
    <x v="0"/>
    <x v="0"/>
    <x v="2"/>
    <d v="1999-01-01T00:00:00"/>
    <n v="26"/>
    <x v="5"/>
    <d v="1999-01-01T00:00:00"/>
    <n v="26"/>
    <s v="&gt;20 years"/>
    <d v="1970-01-01T00:00:00"/>
    <n v="55"/>
    <x v="3"/>
    <x v="0"/>
    <m/>
    <n v="1"/>
    <n v="1"/>
    <n v="1"/>
    <n v="1"/>
    <n v="1"/>
    <n v="1"/>
    <m/>
    <m/>
    <m/>
    <m/>
    <m/>
    <m/>
    <m/>
    <m/>
    <m/>
    <m/>
    <m/>
    <m/>
    <m/>
    <m/>
    <m/>
    <m/>
    <m/>
    <m/>
    <m/>
    <m/>
    <m/>
    <m/>
    <m/>
    <m/>
    <m/>
    <m/>
    <m/>
    <m/>
    <m/>
    <m/>
    <m/>
    <m/>
    <m/>
    <m/>
    <m/>
    <m/>
    <m/>
    <m/>
    <m/>
    <m/>
    <m/>
    <m/>
    <m/>
    <n v="6"/>
    <x v="0"/>
    <s v="Active"/>
    <s v="Very small"/>
    <s v="Online branch"/>
    <s v="No"/>
    <s v=""/>
    <s v=""/>
    <n v="952966"/>
    <m/>
    <n v="952966"/>
    <x v="0"/>
    <x v="0"/>
    <s v=""/>
    <s v=""/>
    <s v=""/>
    <s v=""/>
    <x v="0"/>
  </r>
  <r>
    <n v="11566"/>
    <x v="0"/>
    <n v="0.8"/>
    <s v="No"/>
    <s v="Yes"/>
    <n v="0.75"/>
    <x v="0"/>
    <x v="0"/>
    <x v="2"/>
    <d v="2025-01-01T00:00:00"/>
    <n v="0"/>
    <x v="0"/>
    <d v="2025-01-01T00:00:00"/>
    <n v="0"/>
    <s v="&lt;12 months"/>
    <d v="1965-01-01T00:00:00"/>
    <n v="60"/>
    <x v="3"/>
    <x v="7"/>
    <m/>
    <m/>
    <n v="1"/>
    <m/>
    <n v="1"/>
    <m/>
    <n v="1"/>
    <m/>
    <m/>
    <m/>
    <m/>
    <m/>
    <m/>
    <m/>
    <m/>
    <m/>
    <m/>
    <m/>
    <m/>
    <m/>
    <m/>
    <m/>
    <m/>
    <m/>
    <m/>
    <m/>
    <m/>
    <m/>
    <m/>
    <m/>
    <m/>
    <m/>
    <m/>
    <m/>
    <m/>
    <m/>
    <m/>
    <m/>
    <m/>
    <m/>
    <m/>
    <m/>
    <m/>
    <m/>
    <m/>
    <m/>
    <m/>
    <m/>
    <m/>
    <m/>
    <n v="3"/>
    <x v="0"/>
    <s v="Active"/>
    <s v="Very small"/>
    <s v="Very small unit"/>
    <s v="No"/>
    <s v=""/>
    <s v=""/>
    <n v="1136939"/>
    <m/>
    <n v="1136939"/>
    <x v="0"/>
    <x v="0"/>
    <s v=""/>
    <s v=""/>
    <s v=""/>
    <s v=""/>
    <x v="0"/>
  </r>
  <r>
    <n v="11567"/>
    <x v="0"/>
    <n v="0.75"/>
    <s v="Yes"/>
    <s v="No"/>
    <m/>
    <x v="0"/>
    <x v="2"/>
    <x v="2"/>
    <d v="2025-01-01T00:00:00"/>
    <n v="0"/>
    <x v="0"/>
    <d v="2025-01-01T00:00:00"/>
    <n v="0"/>
    <s v="&lt;12 months"/>
    <d v="2000-01-01T00:00:00"/>
    <n v="25"/>
    <x v="0"/>
    <x v="2"/>
    <n v="1"/>
    <n v="1"/>
    <n v="1"/>
    <n v="1"/>
    <n v="1"/>
    <m/>
    <m/>
    <m/>
    <m/>
    <m/>
    <m/>
    <m/>
    <m/>
    <m/>
    <m/>
    <m/>
    <m/>
    <m/>
    <m/>
    <m/>
    <m/>
    <m/>
    <m/>
    <m/>
    <m/>
    <m/>
    <m/>
    <m/>
    <m/>
    <m/>
    <m/>
    <m/>
    <m/>
    <m/>
    <m/>
    <m/>
    <m/>
    <m/>
    <m/>
    <m/>
    <m/>
    <m/>
    <m/>
    <m/>
    <m/>
    <m/>
    <m/>
    <m/>
    <m/>
    <m/>
    <n v="5"/>
    <x v="1"/>
    <s v="Active"/>
    <s v="Very small"/>
    <s v="Very small unit"/>
    <s v="No"/>
    <n v="2065350"/>
    <s v="750k-5 mil"/>
    <n v="1891761"/>
    <m/>
    <n v="1891761"/>
    <x v="1"/>
    <x v="2"/>
    <n v="6"/>
    <n v="344225"/>
    <n v="1.0917605342323897"/>
    <s v="1-5x"/>
    <x v="1"/>
  </r>
  <r>
    <n v="11568"/>
    <x v="7"/>
    <n v="1"/>
    <s v="No"/>
    <s v="No"/>
    <m/>
    <x v="0"/>
    <x v="0"/>
    <x v="2"/>
    <d v="2024-06-30T00:00:00"/>
    <n v="1"/>
    <x v="1"/>
    <d v="2024-06-30T00:00:00"/>
    <n v="1"/>
    <s v="1-3 years"/>
    <d v="1995-01-01T00:00:00"/>
    <n v="30"/>
    <x v="0"/>
    <x v="7"/>
    <m/>
    <m/>
    <n v="1"/>
    <m/>
    <n v="1"/>
    <m/>
    <n v="1"/>
    <m/>
    <m/>
    <m/>
    <m/>
    <m/>
    <m/>
    <m/>
    <m/>
    <m/>
    <m/>
    <m/>
    <m/>
    <m/>
    <m/>
    <m/>
    <m/>
    <m/>
    <m/>
    <m/>
    <m/>
    <m/>
    <m/>
    <m/>
    <m/>
    <m/>
    <m/>
    <m/>
    <m/>
    <m/>
    <m/>
    <m/>
    <m/>
    <m/>
    <m/>
    <m/>
    <m/>
    <m/>
    <m/>
    <m/>
    <m/>
    <m/>
    <m/>
    <m/>
    <n v="3"/>
    <x v="0"/>
    <s v="Active"/>
    <s v="Very small"/>
    <s v="Very small unit"/>
    <s v="No"/>
    <s v=""/>
    <s v=""/>
    <n v="230069"/>
    <m/>
    <n v="230069"/>
    <x v="0"/>
    <x v="0"/>
    <s v=""/>
    <s v=""/>
    <s v=""/>
    <s v=""/>
    <x v="0"/>
  </r>
  <r>
    <n v="11569"/>
    <x v="21"/>
    <n v="0"/>
    <s v="Yes"/>
    <s v="Yes"/>
    <n v="0.15"/>
    <x v="1"/>
    <x v="1"/>
    <x v="3"/>
    <d v="2024-01-01T00:00:00"/>
    <n v="1"/>
    <x v="1"/>
    <d v="2024-01-01T00:00:00"/>
    <n v="1"/>
    <s v="1-3 years"/>
    <d v="1990-01-01T00:00:00"/>
    <n v="35"/>
    <x v="1"/>
    <x v="1"/>
    <n v="1"/>
    <n v="1"/>
    <m/>
    <n v="1"/>
    <m/>
    <n v="1"/>
    <m/>
    <m/>
    <m/>
    <m/>
    <m/>
    <m/>
    <m/>
    <m/>
    <m/>
    <m/>
    <m/>
    <m/>
    <m/>
    <m/>
    <m/>
    <m/>
    <m/>
    <m/>
    <m/>
    <m/>
    <m/>
    <m/>
    <m/>
    <m/>
    <m/>
    <m/>
    <m/>
    <m/>
    <m/>
    <m/>
    <m/>
    <m/>
    <m/>
    <m/>
    <m/>
    <m/>
    <m/>
    <m/>
    <m/>
    <m/>
    <m/>
    <m/>
    <m/>
    <m/>
    <n v="4"/>
    <x v="1"/>
    <s v="Active"/>
    <s v="Small"/>
    <s v="Business client advisor"/>
    <s v="No"/>
    <n v="559300"/>
    <s v="250k-750k"/>
    <n v="470748"/>
    <m/>
    <n v="470748"/>
    <x v="2"/>
    <x v="2"/>
    <n v="10"/>
    <n v="55930"/>
    <n v="1.1881091369480061"/>
    <s v="1-5x"/>
    <x v="1"/>
  </r>
  <r>
    <n v="11570"/>
    <x v="0"/>
    <n v="0.4"/>
    <s v="No"/>
    <s v="Yes"/>
    <n v="0.5"/>
    <x v="1"/>
    <x v="1"/>
    <x v="3"/>
    <d v="2023-06-30T00:00:00"/>
    <n v="2"/>
    <x v="1"/>
    <d v="2023-06-30T00:00:00"/>
    <n v="2"/>
    <s v="1-3 years"/>
    <d v="1985-01-01T00:00:00"/>
    <n v="40"/>
    <x v="1"/>
    <x v="0"/>
    <n v="1"/>
    <m/>
    <n v="1"/>
    <m/>
    <n v="1"/>
    <m/>
    <n v="1"/>
    <m/>
    <m/>
    <m/>
    <m/>
    <m/>
    <m/>
    <m/>
    <m/>
    <m/>
    <m/>
    <m/>
    <m/>
    <m/>
    <m/>
    <m/>
    <m/>
    <m/>
    <m/>
    <m/>
    <m/>
    <m/>
    <m/>
    <m/>
    <m/>
    <m/>
    <m/>
    <m/>
    <m/>
    <m/>
    <m/>
    <m/>
    <m/>
    <m/>
    <m/>
    <m/>
    <m/>
    <m/>
    <m/>
    <m/>
    <m/>
    <m/>
    <m/>
    <m/>
    <n v="4"/>
    <x v="1"/>
    <s v="Active"/>
    <s v="Small"/>
    <s v="Business client advisor"/>
    <s v="No"/>
    <n v="2862279"/>
    <s v="750k-5 mil"/>
    <n v="1233128"/>
    <m/>
    <n v="1233128"/>
    <x v="2"/>
    <x v="1"/>
    <n v="3"/>
    <n v="954093"/>
    <n v="2.3211531973971882"/>
    <s v="1-5x"/>
    <x v="1"/>
  </r>
  <r>
    <n v="11571"/>
    <x v="0"/>
    <n v="0.15"/>
    <s v="Yes"/>
    <s v="No"/>
    <m/>
    <x v="1"/>
    <x v="0"/>
    <x v="2"/>
    <d v="2023-01-01T00:00:00"/>
    <n v="2"/>
    <x v="1"/>
    <d v="2023-01-01T00:00:00"/>
    <n v="2"/>
    <s v="1-3 years"/>
    <d v="1980-01-01T00:00:00"/>
    <n v="45"/>
    <x v="2"/>
    <x v="3"/>
    <n v="1"/>
    <n v="1"/>
    <n v="1"/>
    <n v="1"/>
    <n v="1"/>
    <n v="1"/>
    <n v="1"/>
    <m/>
    <m/>
    <m/>
    <m/>
    <m/>
    <m/>
    <m/>
    <m/>
    <m/>
    <m/>
    <m/>
    <m/>
    <m/>
    <m/>
    <m/>
    <m/>
    <m/>
    <m/>
    <m/>
    <m/>
    <m/>
    <m/>
    <m/>
    <m/>
    <m/>
    <m/>
    <m/>
    <m/>
    <m/>
    <m/>
    <m/>
    <m/>
    <m/>
    <m/>
    <m/>
    <m/>
    <m/>
    <m/>
    <m/>
    <m/>
    <m/>
    <m/>
    <m/>
    <n v="7"/>
    <x v="1"/>
    <s v="Active"/>
    <s v="Very small"/>
    <s v="Very small unit"/>
    <s v="No"/>
    <n v="2319261"/>
    <s v="750k-5 mil"/>
    <n v="1411583"/>
    <m/>
    <n v="1411583"/>
    <x v="1"/>
    <x v="2"/>
    <n v="8"/>
    <n v="289907.625"/>
    <n v="1.6430213455390155"/>
    <s v="1-5x"/>
    <x v="1"/>
  </r>
  <r>
    <n v="11572"/>
    <x v="3"/>
    <n v="0.2"/>
    <s v="No"/>
    <s v="No"/>
    <m/>
    <x v="1"/>
    <x v="0"/>
    <x v="2"/>
    <d v="2022-06-30T00:00:00"/>
    <n v="3"/>
    <x v="2"/>
    <d v="2022-06-30T00:00:00"/>
    <n v="3"/>
    <s v="3-5 years"/>
    <d v="1975-01-01T00:00:00"/>
    <n v="50"/>
    <x v="2"/>
    <x v="2"/>
    <m/>
    <m/>
    <n v="1"/>
    <m/>
    <n v="1"/>
    <m/>
    <n v="1"/>
    <m/>
    <m/>
    <m/>
    <m/>
    <m/>
    <m/>
    <m/>
    <m/>
    <m/>
    <m/>
    <m/>
    <m/>
    <m/>
    <m/>
    <m/>
    <m/>
    <m/>
    <m/>
    <m/>
    <m/>
    <m/>
    <m/>
    <m/>
    <m/>
    <m/>
    <m/>
    <m/>
    <m/>
    <m/>
    <m/>
    <m/>
    <m/>
    <m/>
    <m/>
    <m/>
    <m/>
    <m/>
    <m/>
    <m/>
    <m/>
    <m/>
    <m/>
    <m/>
    <n v="3"/>
    <x v="0"/>
    <s v="Active"/>
    <s v="Very small"/>
    <s v="Very small unit"/>
    <s v="No"/>
    <s v=""/>
    <s v=""/>
    <n v="902588"/>
    <m/>
    <n v="902588"/>
    <x v="0"/>
    <x v="0"/>
    <s v=""/>
    <s v=""/>
    <s v=""/>
    <s v=""/>
    <x v="0"/>
  </r>
  <r>
    <n v="11573"/>
    <x v="0"/>
    <n v="0.3"/>
    <s v="Yes"/>
    <s v="Yes"/>
    <n v="0.15"/>
    <x v="1"/>
    <x v="0"/>
    <x v="2"/>
    <d v="2022-01-01T00:00:00"/>
    <n v="3"/>
    <x v="2"/>
    <d v="2022-01-01T00:00:00"/>
    <n v="3"/>
    <s v="3-5 years"/>
    <d v="1970-01-01T00:00:00"/>
    <n v="55"/>
    <x v="3"/>
    <x v="7"/>
    <m/>
    <n v="1"/>
    <n v="1"/>
    <n v="1"/>
    <n v="1"/>
    <m/>
    <m/>
    <m/>
    <m/>
    <m/>
    <m/>
    <m/>
    <m/>
    <m/>
    <m/>
    <m/>
    <m/>
    <m/>
    <m/>
    <m/>
    <m/>
    <m/>
    <m/>
    <m/>
    <m/>
    <m/>
    <m/>
    <m/>
    <m/>
    <m/>
    <m/>
    <m/>
    <m/>
    <m/>
    <m/>
    <m/>
    <m/>
    <m/>
    <m/>
    <m/>
    <m/>
    <m/>
    <m/>
    <m/>
    <m/>
    <m/>
    <m/>
    <m/>
    <m/>
    <m/>
    <n v="4"/>
    <x v="0"/>
    <s v="Active"/>
    <s v="Very small"/>
    <s v="Very small unit"/>
    <s v="No"/>
    <s v=""/>
    <s v=""/>
    <n v="234374"/>
    <m/>
    <n v="234374"/>
    <x v="0"/>
    <x v="0"/>
    <s v=""/>
    <s v=""/>
    <s v=""/>
    <s v=""/>
    <x v="0"/>
  </r>
  <r>
    <n v="11574"/>
    <x v="3"/>
    <n v="0.4"/>
    <s v="No"/>
    <s v="Yes"/>
    <n v="0.3"/>
    <x v="1"/>
    <x v="0"/>
    <x v="2"/>
    <d v="2021-06-30T00:00:00"/>
    <n v="4"/>
    <x v="2"/>
    <d v="2021-06-30T00:00:00"/>
    <n v="4"/>
    <s v="3-5 years"/>
    <d v="1965-01-01T00:00:00"/>
    <n v="60"/>
    <x v="3"/>
    <x v="4"/>
    <m/>
    <m/>
    <n v="1"/>
    <m/>
    <n v="1"/>
    <m/>
    <n v="1"/>
    <m/>
    <m/>
    <m/>
    <m/>
    <m/>
    <m/>
    <m/>
    <m/>
    <m/>
    <m/>
    <m/>
    <m/>
    <m/>
    <m/>
    <m/>
    <m/>
    <m/>
    <m/>
    <m/>
    <m/>
    <m/>
    <m/>
    <m/>
    <m/>
    <m/>
    <m/>
    <m/>
    <m/>
    <m/>
    <m/>
    <m/>
    <m/>
    <m/>
    <m/>
    <m/>
    <m/>
    <m/>
    <m/>
    <m/>
    <m/>
    <m/>
    <m/>
    <m/>
    <n v="3"/>
    <x v="0"/>
    <s v="Active"/>
    <s v="Very small"/>
    <s v="Very small unit"/>
    <s v="No"/>
    <s v=""/>
    <s v=""/>
    <n v="1025528"/>
    <m/>
    <n v="1025528"/>
    <x v="0"/>
    <x v="0"/>
    <s v=""/>
    <s v=""/>
    <s v=""/>
    <s v=""/>
    <x v="0"/>
  </r>
  <r>
    <n v="11575"/>
    <x v="7"/>
    <n v="0.5"/>
    <s v="Yes"/>
    <s v="No"/>
    <m/>
    <x v="0"/>
    <x v="0"/>
    <x v="0"/>
    <d v="2021-01-01T00:00:00"/>
    <n v="4"/>
    <x v="2"/>
    <d v="2021-01-01T00:00:00"/>
    <n v="4"/>
    <s v="3-5 years"/>
    <d v="2000-01-01T00:00:00"/>
    <n v="25"/>
    <x v="0"/>
    <x v="8"/>
    <m/>
    <n v="1"/>
    <m/>
    <n v="1"/>
    <m/>
    <n v="1"/>
    <m/>
    <m/>
    <m/>
    <m/>
    <m/>
    <m/>
    <m/>
    <m/>
    <m/>
    <m/>
    <m/>
    <m/>
    <m/>
    <m/>
    <m/>
    <m/>
    <m/>
    <m/>
    <m/>
    <m/>
    <m/>
    <m/>
    <m/>
    <m/>
    <m/>
    <m/>
    <m/>
    <m/>
    <m/>
    <m/>
    <m/>
    <m/>
    <m/>
    <m/>
    <m/>
    <m/>
    <m/>
    <m/>
    <m/>
    <m/>
    <m/>
    <m/>
    <m/>
    <m/>
    <n v="3"/>
    <x v="0"/>
    <s v="Active"/>
    <s v="Very small"/>
    <s v="Very small unit"/>
    <s v="No"/>
    <s v=""/>
    <s v=""/>
    <n v="1581856"/>
    <m/>
    <n v="1581856"/>
    <x v="0"/>
    <x v="0"/>
    <s v=""/>
    <s v=""/>
    <s v=""/>
    <s v=""/>
    <x v="0"/>
  </r>
  <r>
    <n v="11576"/>
    <x v="0"/>
    <n v="0.6"/>
    <s v="No"/>
    <s v="No"/>
    <m/>
    <x v="0"/>
    <x v="0"/>
    <x v="0"/>
    <d v="2020-06-30T00:00:00"/>
    <n v="5"/>
    <x v="3"/>
    <d v="2020-06-30T00:00:00"/>
    <n v="5"/>
    <s v="5-10 years"/>
    <d v="1995-01-01T00:00:00"/>
    <n v="30"/>
    <x v="0"/>
    <x v="4"/>
    <m/>
    <m/>
    <n v="1"/>
    <m/>
    <n v="1"/>
    <m/>
    <n v="1"/>
    <m/>
    <m/>
    <m/>
    <m/>
    <m/>
    <m/>
    <m/>
    <m/>
    <m/>
    <m/>
    <m/>
    <m/>
    <m/>
    <m/>
    <m/>
    <m/>
    <m/>
    <m/>
    <m/>
    <m/>
    <m/>
    <m/>
    <m/>
    <m/>
    <m/>
    <m/>
    <m/>
    <m/>
    <m/>
    <m/>
    <m/>
    <m/>
    <m/>
    <m/>
    <m/>
    <m/>
    <m/>
    <m/>
    <m/>
    <m/>
    <m/>
    <m/>
    <m/>
    <n v="3"/>
    <x v="0"/>
    <s v="Active"/>
    <s v="Small"/>
    <s v="Business client advisor"/>
    <s v="No"/>
    <s v=""/>
    <s v=""/>
    <n v="1408905"/>
    <m/>
    <n v="1408905"/>
    <x v="0"/>
    <x v="0"/>
    <s v=""/>
    <s v=""/>
    <s v=""/>
    <s v=""/>
    <x v="0"/>
  </r>
  <r>
    <n v="11577"/>
    <x v="9"/>
    <n v="0.7"/>
    <s v="Yes"/>
    <s v="Yes"/>
    <n v="0.4"/>
    <x v="0"/>
    <x v="1"/>
    <x v="3"/>
    <d v="2020-01-01T00:00:00"/>
    <n v="5"/>
    <x v="3"/>
    <d v="2020-01-01T00:00:00"/>
    <n v="5"/>
    <s v="5-10 years"/>
    <d v="1990-01-01T00:00:00"/>
    <n v="35"/>
    <x v="1"/>
    <x v="0"/>
    <n v="1"/>
    <n v="1"/>
    <n v="1"/>
    <n v="1"/>
    <n v="1"/>
    <n v="1"/>
    <n v="1"/>
    <m/>
    <m/>
    <m/>
    <m/>
    <m/>
    <m/>
    <m/>
    <m/>
    <m/>
    <m/>
    <m/>
    <m/>
    <m/>
    <m/>
    <m/>
    <m/>
    <m/>
    <m/>
    <m/>
    <m/>
    <m/>
    <m/>
    <m/>
    <m/>
    <m/>
    <m/>
    <m/>
    <m/>
    <m/>
    <m/>
    <m/>
    <m/>
    <m/>
    <m/>
    <m/>
    <m/>
    <m/>
    <m/>
    <m/>
    <m/>
    <m/>
    <m/>
    <m/>
    <n v="7"/>
    <x v="1"/>
    <s v="Active"/>
    <s v="Medium"/>
    <s v="Business client advisor"/>
    <s v="No"/>
    <n v="2564629"/>
    <s v="750k-5 mil"/>
    <n v="499922"/>
    <m/>
    <n v="499922"/>
    <x v="2"/>
    <x v="2"/>
    <n v="2"/>
    <n v="1282314.5"/>
    <n v="5.1300582890930988"/>
    <s v="5-10x"/>
    <x v="1"/>
  </r>
  <r>
    <n v="11578"/>
    <x v="0"/>
    <n v="0.8"/>
    <s v="No"/>
    <s v="Yes"/>
    <n v="0.75"/>
    <x v="0"/>
    <x v="0"/>
    <x v="0"/>
    <d v="2019-06-30T00:00:00"/>
    <n v="6"/>
    <x v="3"/>
    <d v="2019-06-30T00:00:00"/>
    <n v="6"/>
    <s v="5-10 years"/>
    <d v="1985-01-01T00:00:00"/>
    <n v="40"/>
    <x v="1"/>
    <x v="0"/>
    <m/>
    <m/>
    <n v="1"/>
    <m/>
    <n v="1"/>
    <m/>
    <n v="1"/>
    <m/>
    <m/>
    <m/>
    <m/>
    <m/>
    <m/>
    <m/>
    <m/>
    <m/>
    <m/>
    <m/>
    <m/>
    <m/>
    <m/>
    <m/>
    <m/>
    <m/>
    <m/>
    <m/>
    <m/>
    <m/>
    <m/>
    <m/>
    <m/>
    <m/>
    <m/>
    <m/>
    <m/>
    <m/>
    <m/>
    <m/>
    <m/>
    <m/>
    <m/>
    <m/>
    <m/>
    <m/>
    <m/>
    <m/>
    <m/>
    <m/>
    <m/>
    <m/>
    <n v="3"/>
    <x v="0"/>
    <s v="Active"/>
    <s v="Medium"/>
    <s v="Business client advisor"/>
    <s v="No"/>
    <s v=""/>
    <s v=""/>
    <n v="1463858"/>
    <m/>
    <n v="1463858"/>
    <x v="0"/>
    <x v="0"/>
    <s v=""/>
    <s v=""/>
    <s v=""/>
    <s v=""/>
    <x v="0"/>
  </r>
  <r>
    <n v="11579"/>
    <x v="0"/>
    <n v="0.75"/>
    <s v="Yes"/>
    <s v="No"/>
    <m/>
    <x v="0"/>
    <x v="2"/>
    <x v="2"/>
    <d v="2019-01-01T00:00:00"/>
    <n v="6"/>
    <x v="3"/>
    <d v="2019-01-01T00:00:00"/>
    <n v="6"/>
    <s v="5-10 years"/>
    <d v="1980-01-01T00:00:00"/>
    <n v="45"/>
    <x v="2"/>
    <x v="4"/>
    <n v="1"/>
    <n v="1"/>
    <n v="1"/>
    <n v="1"/>
    <n v="1"/>
    <m/>
    <m/>
    <m/>
    <m/>
    <m/>
    <m/>
    <m/>
    <m/>
    <m/>
    <m/>
    <m/>
    <m/>
    <m/>
    <m/>
    <m/>
    <m/>
    <m/>
    <m/>
    <m/>
    <m/>
    <m/>
    <m/>
    <m/>
    <m/>
    <m/>
    <m/>
    <m/>
    <m/>
    <m/>
    <m/>
    <m/>
    <m/>
    <m/>
    <m/>
    <m/>
    <m/>
    <m/>
    <m/>
    <m/>
    <m/>
    <m/>
    <m/>
    <m/>
    <m/>
    <m/>
    <n v="5"/>
    <x v="1"/>
    <s v="Active"/>
    <s v="Very small"/>
    <s v="Very small unit"/>
    <s v="No"/>
    <n v="1001011"/>
    <s v="750k-5 mil"/>
    <n v="715982"/>
    <m/>
    <n v="715982"/>
    <x v="1"/>
    <x v="2"/>
    <n v="7"/>
    <n v="143001.57142857142"/>
    <n v="1.3980952035107028"/>
    <s v="1-5x"/>
    <x v="1"/>
  </r>
  <r>
    <n v="11580"/>
    <x v="3"/>
    <n v="1"/>
    <s v="No"/>
    <s v="No"/>
    <m/>
    <x v="0"/>
    <x v="0"/>
    <x v="0"/>
    <d v="2018-06-30T00:00:00"/>
    <n v="7"/>
    <x v="3"/>
    <d v="2018-06-30T00:00:00"/>
    <n v="7"/>
    <s v="5-10 years"/>
    <d v="1975-01-01T00:00:00"/>
    <n v="50"/>
    <x v="2"/>
    <x v="4"/>
    <m/>
    <m/>
    <n v="1"/>
    <m/>
    <n v="1"/>
    <m/>
    <n v="1"/>
    <m/>
    <m/>
    <m/>
    <m/>
    <m/>
    <m/>
    <m/>
    <m/>
    <m/>
    <m/>
    <m/>
    <m/>
    <m/>
    <m/>
    <m/>
    <m/>
    <m/>
    <m/>
    <m/>
    <m/>
    <m/>
    <m/>
    <m/>
    <m/>
    <m/>
    <m/>
    <m/>
    <m/>
    <m/>
    <m/>
    <m/>
    <m/>
    <m/>
    <m/>
    <m/>
    <m/>
    <m/>
    <m/>
    <m/>
    <m/>
    <m/>
    <m/>
    <m/>
    <n v="3"/>
    <x v="0"/>
    <s v="Active"/>
    <s v="Medium"/>
    <s v="Business client advisor"/>
    <s v="No"/>
    <s v=""/>
    <s v=""/>
    <n v="319516"/>
    <m/>
    <n v="319516"/>
    <x v="0"/>
    <x v="0"/>
    <s v=""/>
    <s v=""/>
    <s v=""/>
    <s v=""/>
    <x v="0"/>
  </r>
  <r>
    <n v="11581"/>
    <x v="0"/>
    <n v="0"/>
    <s v="Yes"/>
    <s v="Yes"/>
    <n v="0.15"/>
    <x v="1"/>
    <x v="0"/>
    <x v="2"/>
    <d v="2018-01-01T00:00:00"/>
    <n v="7"/>
    <x v="3"/>
    <d v="2018-01-01T00:00:00"/>
    <n v="7"/>
    <s v="5-10 years"/>
    <d v="1970-01-01T00:00:00"/>
    <n v="55"/>
    <x v="3"/>
    <x v="4"/>
    <n v="1"/>
    <n v="1"/>
    <m/>
    <n v="1"/>
    <m/>
    <n v="1"/>
    <m/>
    <m/>
    <m/>
    <m/>
    <m/>
    <m/>
    <m/>
    <m/>
    <m/>
    <m/>
    <m/>
    <m/>
    <m/>
    <m/>
    <m/>
    <m/>
    <m/>
    <m/>
    <m/>
    <m/>
    <m/>
    <m/>
    <m/>
    <m/>
    <m/>
    <m/>
    <m/>
    <m/>
    <m/>
    <m/>
    <m/>
    <m/>
    <m/>
    <m/>
    <m/>
    <m/>
    <m/>
    <m/>
    <m/>
    <m/>
    <m/>
    <m/>
    <m/>
    <m/>
    <n v="4"/>
    <x v="1"/>
    <s v="Active"/>
    <s v="Very small"/>
    <s v="Very small unit"/>
    <s v="No"/>
    <n v="1004166"/>
    <s v="750k-5 mil"/>
    <n v="1402388"/>
    <m/>
    <n v="1402388"/>
    <x v="2"/>
    <x v="2"/>
    <n v="7"/>
    <n v="143452.28571428571"/>
    <n v="0.71604006879693782"/>
    <s v="1x"/>
    <x v="1"/>
  </r>
  <r>
    <n v="11582"/>
    <x v="0"/>
    <n v="0.4"/>
    <s v="No"/>
    <s v="Yes"/>
    <n v="0.5"/>
    <x v="1"/>
    <x v="0"/>
    <x v="2"/>
    <d v="2017-06-30T00:00:00"/>
    <n v="8"/>
    <x v="3"/>
    <d v="2017-06-30T00:00:00"/>
    <n v="8"/>
    <s v="5-10 years"/>
    <d v="1965-01-01T00:00:00"/>
    <n v="60"/>
    <x v="3"/>
    <x v="4"/>
    <n v="1"/>
    <m/>
    <n v="1"/>
    <m/>
    <n v="1"/>
    <m/>
    <n v="1"/>
    <m/>
    <m/>
    <m/>
    <m/>
    <m/>
    <m/>
    <m/>
    <m/>
    <m/>
    <m/>
    <m/>
    <m/>
    <m/>
    <m/>
    <m/>
    <m/>
    <m/>
    <m/>
    <m/>
    <m/>
    <m/>
    <m/>
    <m/>
    <m/>
    <m/>
    <m/>
    <m/>
    <m/>
    <m/>
    <m/>
    <m/>
    <m/>
    <m/>
    <m/>
    <m/>
    <m/>
    <m/>
    <m/>
    <m/>
    <m/>
    <m/>
    <m/>
    <m/>
    <n v="4"/>
    <x v="1"/>
    <s v="Active"/>
    <s v="Very small"/>
    <s v="Very small unit"/>
    <s v="No"/>
    <n v="3217440"/>
    <s v="750k-5 mil"/>
    <n v="1275992"/>
    <m/>
    <n v="1275992"/>
    <x v="2"/>
    <x v="1"/>
    <n v="3"/>
    <n v="1072480"/>
    <n v="2.5215205111003831"/>
    <s v="1-5x"/>
    <x v="1"/>
  </r>
  <r>
    <n v="11583"/>
    <x v="7"/>
    <n v="0.15"/>
    <s v="Yes"/>
    <s v="No"/>
    <m/>
    <x v="1"/>
    <x v="0"/>
    <x v="3"/>
    <d v="2017-01-01T00:00:00"/>
    <n v="8"/>
    <x v="3"/>
    <d v="2017-01-01T00:00:00"/>
    <n v="8"/>
    <s v="5-10 years"/>
    <d v="2000-01-01T00:00:00"/>
    <n v="25"/>
    <x v="0"/>
    <x v="0"/>
    <m/>
    <n v="1"/>
    <n v="1"/>
    <n v="1"/>
    <n v="1"/>
    <n v="1"/>
    <n v="1"/>
    <m/>
    <m/>
    <m/>
    <m/>
    <m/>
    <m/>
    <m/>
    <m/>
    <m/>
    <m/>
    <m/>
    <m/>
    <m/>
    <m/>
    <m/>
    <m/>
    <m/>
    <m/>
    <m/>
    <m/>
    <m/>
    <m/>
    <m/>
    <m/>
    <m/>
    <m/>
    <m/>
    <m/>
    <m/>
    <m/>
    <m/>
    <m/>
    <m/>
    <m/>
    <m/>
    <m/>
    <m/>
    <m/>
    <m/>
    <m/>
    <m/>
    <m/>
    <m/>
    <n v="6"/>
    <x v="0"/>
    <s v="Active"/>
    <s v="Very small"/>
    <s v="Very small unit"/>
    <s v="No"/>
    <s v=""/>
    <s v=""/>
    <n v="942211"/>
    <m/>
    <n v="942211"/>
    <x v="0"/>
    <x v="0"/>
    <s v=""/>
    <s v=""/>
    <s v=""/>
    <s v=""/>
    <x v="0"/>
  </r>
  <r>
    <n v="11584"/>
    <x v="12"/>
    <n v="0.2"/>
    <s v="No"/>
    <s v="No"/>
    <m/>
    <x v="1"/>
    <x v="0"/>
    <x v="2"/>
    <d v="2016-06-30T00:00:00"/>
    <n v="9"/>
    <x v="3"/>
    <d v="2016-06-30T00:00:00"/>
    <n v="9"/>
    <s v="5-10 years"/>
    <d v="1995-01-01T00:00:00"/>
    <n v="30"/>
    <x v="0"/>
    <x v="10"/>
    <m/>
    <m/>
    <n v="1"/>
    <m/>
    <n v="1"/>
    <m/>
    <n v="1"/>
    <m/>
    <m/>
    <m/>
    <m/>
    <m/>
    <m/>
    <m/>
    <m/>
    <m/>
    <m/>
    <m/>
    <m/>
    <m/>
    <m/>
    <m/>
    <m/>
    <m/>
    <m/>
    <m/>
    <m/>
    <m/>
    <m/>
    <m/>
    <m/>
    <m/>
    <m/>
    <m/>
    <m/>
    <m/>
    <m/>
    <m/>
    <m/>
    <m/>
    <m/>
    <m/>
    <m/>
    <m/>
    <m/>
    <m/>
    <m/>
    <m/>
    <m/>
    <m/>
    <n v="3"/>
    <x v="0"/>
    <s v="Active"/>
    <s v="Very small"/>
    <s v="Very small unit"/>
    <s v="No"/>
    <s v=""/>
    <s v=""/>
    <n v="1202374"/>
    <m/>
    <n v="1202374"/>
    <x v="0"/>
    <x v="0"/>
    <s v=""/>
    <s v=""/>
    <s v=""/>
    <s v=""/>
    <x v="0"/>
  </r>
  <r>
    <n v="11585"/>
    <x v="3"/>
    <n v="0.3"/>
    <s v="Yes"/>
    <s v="Yes"/>
    <n v="0.15"/>
    <x v="1"/>
    <x v="0"/>
    <x v="2"/>
    <d v="2016-01-01T00:00:00"/>
    <n v="9"/>
    <x v="3"/>
    <d v="2016-01-01T00:00:00"/>
    <n v="9"/>
    <s v="5-10 years"/>
    <d v="1990-01-01T00:00:00"/>
    <n v="35"/>
    <x v="1"/>
    <x v="2"/>
    <n v="1"/>
    <n v="1"/>
    <n v="1"/>
    <n v="1"/>
    <n v="1"/>
    <m/>
    <m/>
    <m/>
    <m/>
    <m/>
    <m/>
    <m/>
    <m/>
    <m/>
    <m/>
    <m/>
    <m/>
    <m/>
    <m/>
    <m/>
    <m/>
    <m/>
    <m/>
    <m/>
    <m/>
    <m/>
    <m/>
    <m/>
    <m/>
    <m/>
    <m/>
    <m/>
    <m/>
    <m/>
    <m/>
    <m/>
    <m/>
    <m/>
    <m/>
    <m/>
    <m/>
    <m/>
    <m/>
    <m/>
    <m/>
    <m/>
    <m/>
    <m/>
    <m/>
    <m/>
    <n v="5"/>
    <x v="1"/>
    <s v="Active"/>
    <s v="Very small"/>
    <s v="Very small unit"/>
    <s v="No"/>
    <n v="71677"/>
    <s v="50k-100k"/>
    <n v="1719264"/>
    <m/>
    <n v="1719264"/>
    <x v="2"/>
    <x v="2"/>
    <n v="4"/>
    <n v="17919.25"/>
    <n v="4.1690514080443726E-2"/>
    <s v="1x"/>
    <x v="1"/>
  </r>
  <r>
    <n v="11586"/>
    <x v="7"/>
    <n v="0.4"/>
    <s v="No"/>
    <s v="Yes"/>
    <n v="0.3"/>
    <x v="1"/>
    <x v="0"/>
    <x v="2"/>
    <d v="2015-06-30T00:00:00"/>
    <n v="10"/>
    <x v="4"/>
    <d v="2015-06-30T00:00:00"/>
    <n v="10"/>
    <s v="10-20 years"/>
    <d v="1985-01-01T00:00:00"/>
    <n v="40"/>
    <x v="1"/>
    <x v="4"/>
    <m/>
    <m/>
    <n v="1"/>
    <m/>
    <n v="1"/>
    <m/>
    <n v="1"/>
    <m/>
    <m/>
    <m/>
    <m/>
    <m/>
    <m/>
    <m/>
    <m/>
    <m/>
    <m/>
    <m/>
    <m/>
    <m/>
    <m/>
    <m/>
    <m/>
    <m/>
    <m/>
    <m/>
    <m/>
    <m/>
    <m/>
    <m/>
    <m/>
    <m/>
    <m/>
    <m/>
    <m/>
    <m/>
    <m/>
    <m/>
    <m/>
    <m/>
    <m/>
    <m/>
    <m/>
    <m/>
    <m/>
    <m/>
    <m/>
    <m/>
    <m/>
    <m/>
    <n v="3"/>
    <x v="0"/>
    <s v="Active"/>
    <s v="Very small"/>
    <s v="Very small unit"/>
    <s v="No"/>
    <s v=""/>
    <s v=""/>
    <n v="1166346"/>
    <m/>
    <n v="1166346"/>
    <x v="0"/>
    <x v="0"/>
    <s v=""/>
    <s v=""/>
    <s v=""/>
    <s v=""/>
    <x v="0"/>
  </r>
  <r>
    <n v="11587"/>
    <x v="0"/>
    <n v="0.5"/>
    <s v="Yes"/>
    <s v="No"/>
    <m/>
    <x v="0"/>
    <x v="0"/>
    <x v="2"/>
    <d v="2015-01-01T00:00:00"/>
    <n v="10"/>
    <x v="4"/>
    <d v="2015-01-01T00:00:00"/>
    <n v="10"/>
    <s v="10-20 years"/>
    <d v="1980-01-01T00:00:00"/>
    <n v="45"/>
    <x v="2"/>
    <x v="3"/>
    <n v="1"/>
    <n v="1"/>
    <m/>
    <n v="1"/>
    <m/>
    <n v="1"/>
    <m/>
    <m/>
    <m/>
    <m/>
    <m/>
    <m/>
    <m/>
    <m/>
    <m/>
    <m/>
    <m/>
    <m/>
    <m/>
    <m/>
    <m/>
    <m/>
    <m/>
    <m/>
    <m/>
    <m/>
    <m/>
    <m/>
    <m/>
    <m/>
    <m/>
    <m/>
    <m/>
    <m/>
    <m/>
    <m/>
    <m/>
    <m/>
    <m/>
    <m/>
    <m/>
    <m/>
    <m/>
    <m/>
    <m/>
    <m/>
    <m/>
    <m/>
    <m/>
    <m/>
    <n v="4"/>
    <x v="1"/>
    <s v="Active"/>
    <s v="Very small"/>
    <s v="Very small unit"/>
    <s v="No"/>
    <n v="4563724"/>
    <s v="750k-5 mil"/>
    <n v="681568"/>
    <m/>
    <n v="681568"/>
    <x v="1"/>
    <x v="2"/>
    <n v="3"/>
    <n v="1521241.3333333333"/>
    <n v="6.6959188224799284"/>
    <s v="5-10x"/>
    <x v="1"/>
  </r>
  <r>
    <n v="11588"/>
    <x v="7"/>
    <n v="0.6"/>
    <s v="No"/>
    <s v="No"/>
    <m/>
    <x v="0"/>
    <x v="0"/>
    <x v="2"/>
    <d v="2014-01-01T00:00:00"/>
    <n v="11"/>
    <x v="4"/>
    <d v="2014-01-01T00:00:00"/>
    <n v="11"/>
    <s v="10-20 years"/>
    <d v="1975-01-01T00:00:00"/>
    <n v="50"/>
    <x v="2"/>
    <x v="0"/>
    <m/>
    <m/>
    <n v="1"/>
    <m/>
    <n v="1"/>
    <m/>
    <n v="1"/>
    <m/>
    <m/>
    <m/>
    <m/>
    <m/>
    <m/>
    <m/>
    <m/>
    <m/>
    <m/>
    <m/>
    <m/>
    <m/>
    <m/>
    <m/>
    <m/>
    <m/>
    <m/>
    <m/>
    <m/>
    <m/>
    <m/>
    <m/>
    <m/>
    <m/>
    <m/>
    <m/>
    <m/>
    <m/>
    <m/>
    <m/>
    <m/>
    <m/>
    <m/>
    <m/>
    <m/>
    <m/>
    <m/>
    <m/>
    <m/>
    <m/>
    <m/>
    <m/>
    <n v="3"/>
    <x v="0"/>
    <s v="Active"/>
    <s v="Very small"/>
    <s v="Very small unit"/>
    <s v="No"/>
    <s v=""/>
    <s v=""/>
    <n v="1753253"/>
    <m/>
    <n v="1753253"/>
    <x v="0"/>
    <x v="0"/>
    <s v=""/>
    <s v=""/>
    <s v=""/>
    <s v=""/>
    <x v="0"/>
  </r>
  <r>
    <n v="11589"/>
    <x v="0"/>
    <n v="0.7"/>
    <s v="Yes"/>
    <s v="Yes"/>
    <n v="0.4"/>
    <x v="0"/>
    <x v="0"/>
    <x v="2"/>
    <d v="2013-01-01T00:00:00"/>
    <n v="12"/>
    <x v="4"/>
    <d v="2013-01-01T00:00:00"/>
    <n v="12"/>
    <s v="10-20 years"/>
    <d v="1970-01-01T00:00:00"/>
    <n v="55"/>
    <x v="3"/>
    <x v="10"/>
    <m/>
    <n v="1"/>
    <n v="1"/>
    <n v="1"/>
    <n v="1"/>
    <n v="1"/>
    <n v="1"/>
    <m/>
    <m/>
    <m/>
    <m/>
    <m/>
    <m/>
    <m/>
    <m/>
    <m/>
    <m/>
    <m/>
    <m/>
    <m/>
    <m/>
    <m/>
    <m/>
    <m/>
    <m/>
    <m/>
    <m/>
    <m/>
    <m/>
    <m/>
    <m/>
    <m/>
    <m/>
    <m/>
    <m/>
    <m/>
    <m/>
    <m/>
    <m/>
    <m/>
    <m/>
    <m/>
    <m/>
    <m/>
    <m/>
    <m/>
    <m/>
    <m/>
    <m/>
    <m/>
    <n v="6"/>
    <x v="0"/>
    <s v="Active"/>
    <s v="Very small"/>
    <s v="Online branch"/>
    <s v="No"/>
    <s v=""/>
    <s v=""/>
    <n v="22078"/>
    <m/>
    <n v="22078"/>
    <x v="0"/>
    <x v="0"/>
    <s v=""/>
    <s v=""/>
    <s v=""/>
    <s v=""/>
    <x v="0"/>
  </r>
  <r>
    <n v="11590"/>
    <x v="0"/>
    <n v="0.8"/>
    <s v="No"/>
    <s v="Yes"/>
    <n v="0.75"/>
    <x v="0"/>
    <x v="0"/>
    <x v="2"/>
    <d v="2012-01-01T00:00:00"/>
    <n v="13"/>
    <x v="4"/>
    <d v="2012-01-01T00:00:00"/>
    <n v="13"/>
    <s v="10-20 years"/>
    <d v="1965-01-01T00:00:00"/>
    <n v="60"/>
    <x v="3"/>
    <x v="3"/>
    <m/>
    <m/>
    <n v="1"/>
    <m/>
    <n v="1"/>
    <m/>
    <n v="1"/>
    <m/>
    <m/>
    <m/>
    <m/>
    <m/>
    <m/>
    <m/>
    <m/>
    <m/>
    <m/>
    <m/>
    <m/>
    <m/>
    <m/>
    <m/>
    <m/>
    <m/>
    <m/>
    <m/>
    <m/>
    <m/>
    <m/>
    <m/>
    <m/>
    <m/>
    <m/>
    <m/>
    <m/>
    <m/>
    <m/>
    <m/>
    <m/>
    <m/>
    <m/>
    <m/>
    <m/>
    <m/>
    <m/>
    <m/>
    <m/>
    <m/>
    <m/>
    <m/>
    <n v="3"/>
    <x v="0"/>
    <s v="Active"/>
    <s v="Very small"/>
    <s v="Very small unit"/>
    <s v="No"/>
    <s v=""/>
    <s v=""/>
    <n v="1586688"/>
    <m/>
    <n v="1586688"/>
    <x v="0"/>
    <x v="0"/>
    <s v=""/>
    <s v=""/>
    <s v=""/>
    <s v=""/>
    <x v="0"/>
  </r>
  <r>
    <n v="11591"/>
    <x v="0"/>
    <n v="0.75"/>
    <s v="Yes"/>
    <s v="No"/>
    <m/>
    <x v="0"/>
    <x v="0"/>
    <x v="2"/>
    <d v="2011-01-01T00:00:00"/>
    <n v="14"/>
    <x v="4"/>
    <d v="2011-01-01T00:00:00"/>
    <n v="14"/>
    <s v="10-20 years"/>
    <d v="2000-01-01T00:00:00"/>
    <n v="25"/>
    <x v="0"/>
    <x v="3"/>
    <m/>
    <n v="1"/>
    <n v="1"/>
    <n v="1"/>
    <n v="1"/>
    <m/>
    <m/>
    <m/>
    <m/>
    <m/>
    <m/>
    <m/>
    <m/>
    <m/>
    <m/>
    <m/>
    <m/>
    <m/>
    <m/>
    <m/>
    <m/>
    <m/>
    <m/>
    <m/>
    <m/>
    <m/>
    <m/>
    <m/>
    <m/>
    <m/>
    <m/>
    <m/>
    <m/>
    <m/>
    <m/>
    <m/>
    <m/>
    <m/>
    <m/>
    <m/>
    <m/>
    <m/>
    <m/>
    <m/>
    <m/>
    <m/>
    <m/>
    <m/>
    <m/>
    <m/>
    <n v="4"/>
    <x v="0"/>
    <s v="Active"/>
    <s v="Very small"/>
    <s v="Very small unit"/>
    <s v="No"/>
    <s v=""/>
    <s v=""/>
    <n v="666538"/>
    <m/>
    <n v="666538"/>
    <x v="0"/>
    <x v="0"/>
    <s v=""/>
    <s v=""/>
    <s v=""/>
    <s v=""/>
    <x v="0"/>
  </r>
  <r>
    <n v="11592"/>
    <x v="7"/>
    <n v="1"/>
    <s v="No"/>
    <s v="No"/>
    <m/>
    <x v="0"/>
    <x v="0"/>
    <x v="0"/>
    <d v="2010-01-01T00:00:00"/>
    <n v="15"/>
    <x v="4"/>
    <d v="2010-01-01T00:00:00"/>
    <n v="15"/>
    <s v="10-20 years"/>
    <d v="1995-01-01T00:00:00"/>
    <n v="30"/>
    <x v="0"/>
    <x v="7"/>
    <m/>
    <m/>
    <n v="1"/>
    <m/>
    <n v="1"/>
    <m/>
    <n v="1"/>
    <m/>
    <m/>
    <m/>
    <m/>
    <m/>
    <m/>
    <m/>
    <m/>
    <m/>
    <m/>
    <m/>
    <m/>
    <m/>
    <m/>
    <m/>
    <m/>
    <m/>
    <m/>
    <m/>
    <m/>
    <m/>
    <m/>
    <m/>
    <m/>
    <m/>
    <m/>
    <m/>
    <m/>
    <m/>
    <m/>
    <m/>
    <m/>
    <m/>
    <m/>
    <m/>
    <m/>
    <m/>
    <m/>
    <m/>
    <m/>
    <m/>
    <m/>
    <m/>
    <n v="3"/>
    <x v="0"/>
    <s v="Active"/>
    <s v="Small"/>
    <s v="Business client advisor"/>
    <s v="No"/>
    <s v=""/>
    <s v=""/>
    <n v="172001"/>
    <m/>
    <n v="172001"/>
    <x v="0"/>
    <x v="0"/>
    <s v=""/>
    <s v=""/>
    <s v=""/>
    <s v=""/>
    <x v="0"/>
  </r>
  <r>
    <n v="11593"/>
    <x v="0"/>
    <n v="0"/>
    <s v="Yes"/>
    <s v="Yes"/>
    <n v="0.15"/>
    <x v="1"/>
    <x v="0"/>
    <x v="0"/>
    <d v="2009-01-01T00:00:00"/>
    <n v="16"/>
    <x v="4"/>
    <d v="2009-01-01T00:00:00"/>
    <n v="16"/>
    <s v="10-20 years"/>
    <d v="1990-01-01T00:00:00"/>
    <n v="35"/>
    <x v="1"/>
    <x v="4"/>
    <m/>
    <n v="1"/>
    <m/>
    <n v="1"/>
    <m/>
    <n v="1"/>
    <m/>
    <m/>
    <m/>
    <m/>
    <m/>
    <m/>
    <m/>
    <m/>
    <m/>
    <m/>
    <m/>
    <m/>
    <m/>
    <m/>
    <m/>
    <m/>
    <m/>
    <m/>
    <m/>
    <m/>
    <m/>
    <m/>
    <m/>
    <m/>
    <m/>
    <m/>
    <m/>
    <m/>
    <m/>
    <m/>
    <m/>
    <m/>
    <m/>
    <m/>
    <m/>
    <m/>
    <m/>
    <m/>
    <m/>
    <m/>
    <m/>
    <m/>
    <m/>
    <m/>
    <n v="3"/>
    <x v="0"/>
    <s v="Active"/>
    <s v="Medium"/>
    <s v="Business client advisor"/>
    <s v="No"/>
    <s v=""/>
    <s v=""/>
    <n v="365117"/>
    <m/>
    <n v="365117"/>
    <x v="0"/>
    <x v="0"/>
    <s v=""/>
    <s v=""/>
    <s v=""/>
    <s v=""/>
    <x v="0"/>
  </r>
  <r>
    <n v="11594"/>
    <x v="7"/>
    <n v="0.4"/>
    <s v="No"/>
    <s v="Yes"/>
    <n v="0.5"/>
    <x v="1"/>
    <x v="0"/>
    <x v="2"/>
    <d v="2008-01-01T00:00:00"/>
    <n v="17"/>
    <x v="4"/>
    <d v="2008-01-01T00:00:00"/>
    <n v="17"/>
    <s v="10-20 years"/>
    <d v="1985-01-01T00:00:00"/>
    <n v="40"/>
    <x v="1"/>
    <x v="7"/>
    <n v="1"/>
    <m/>
    <n v="1"/>
    <m/>
    <n v="1"/>
    <m/>
    <n v="1"/>
    <m/>
    <m/>
    <m/>
    <m/>
    <m/>
    <m/>
    <m/>
    <m/>
    <m/>
    <m/>
    <m/>
    <m/>
    <m/>
    <m/>
    <m/>
    <m/>
    <m/>
    <m/>
    <m/>
    <m/>
    <m/>
    <m/>
    <m/>
    <m/>
    <m/>
    <m/>
    <m/>
    <m/>
    <m/>
    <m/>
    <m/>
    <m/>
    <m/>
    <m/>
    <m/>
    <m/>
    <m/>
    <m/>
    <m/>
    <m/>
    <m/>
    <m/>
    <m/>
    <n v="4"/>
    <x v="1"/>
    <s v="Active"/>
    <s v="Very small"/>
    <s v="Very small unit"/>
    <s v="No"/>
    <n v="1170401"/>
    <s v="750k-5 mil"/>
    <n v="977929"/>
    <m/>
    <n v="977929"/>
    <x v="2"/>
    <x v="1"/>
    <n v="10"/>
    <n v="117040.1"/>
    <n v="1.1968159242644405"/>
    <s v="1-5x"/>
    <x v="1"/>
  </r>
  <r>
    <n v="11595"/>
    <x v="0"/>
    <n v="0.15"/>
    <s v="Yes"/>
    <s v="No"/>
    <m/>
    <x v="1"/>
    <x v="1"/>
    <x v="3"/>
    <d v="2007-01-01T00:00:00"/>
    <n v="18"/>
    <x v="4"/>
    <d v="2007-01-01T00:00:00"/>
    <n v="18"/>
    <s v="10-20 years"/>
    <d v="1980-01-01T00:00:00"/>
    <n v="45"/>
    <x v="2"/>
    <x v="5"/>
    <m/>
    <n v="1"/>
    <n v="1"/>
    <n v="1"/>
    <n v="1"/>
    <n v="1"/>
    <n v="1"/>
    <m/>
    <m/>
    <m/>
    <m/>
    <m/>
    <m/>
    <m/>
    <m/>
    <m/>
    <m/>
    <m/>
    <m/>
    <m/>
    <m/>
    <m/>
    <m/>
    <m/>
    <m/>
    <m/>
    <m/>
    <m/>
    <m/>
    <m/>
    <m/>
    <m/>
    <m/>
    <m/>
    <m/>
    <m/>
    <m/>
    <m/>
    <m/>
    <m/>
    <m/>
    <m/>
    <m/>
    <m/>
    <m/>
    <m/>
    <m/>
    <m/>
    <m/>
    <m/>
    <n v="6"/>
    <x v="0"/>
    <s v="Active"/>
    <s v="Medium"/>
    <s v="Business client advisor"/>
    <s v="No"/>
    <s v=""/>
    <s v=""/>
    <n v="1016247"/>
    <m/>
    <n v="1016247"/>
    <x v="0"/>
    <x v="0"/>
    <s v=""/>
    <s v=""/>
    <s v=""/>
    <s v=""/>
    <x v="0"/>
  </r>
  <r>
    <n v="11596"/>
    <x v="0"/>
    <n v="0.2"/>
    <s v="No"/>
    <s v="No"/>
    <m/>
    <x v="1"/>
    <x v="0"/>
    <x v="2"/>
    <d v="2006-01-01T00:00:00"/>
    <n v="19"/>
    <x v="4"/>
    <d v="2006-01-01T00:00:00"/>
    <n v="19"/>
    <s v="10-20 years"/>
    <d v="1975-01-01T00:00:00"/>
    <n v="50"/>
    <x v="2"/>
    <x v="2"/>
    <m/>
    <m/>
    <n v="1"/>
    <m/>
    <n v="1"/>
    <m/>
    <n v="1"/>
    <m/>
    <m/>
    <m/>
    <m/>
    <m/>
    <m/>
    <m/>
    <m/>
    <m/>
    <m/>
    <m/>
    <m/>
    <m/>
    <m/>
    <m/>
    <m/>
    <m/>
    <m/>
    <m/>
    <m/>
    <m/>
    <m/>
    <m/>
    <m/>
    <m/>
    <m/>
    <m/>
    <m/>
    <m/>
    <m/>
    <m/>
    <m/>
    <m/>
    <m/>
    <m/>
    <m/>
    <m/>
    <m/>
    <m/>
    <m/>
    <m/>
    <m/>
    <m/>
    <n v="3"/>
    <x v="0"/>
    <s v="Active"/>
    <s v="Very small"/>
    <s v="Very small unit"/>
    <s v="No"/>
    <s v=""/>
    <s v=""/>
    <n v="748193"/>
    <m/>
    <n v="748193"/>
    <x v="0"/>
    <x v="0"/>
    <s v=""/>
    <s v=""/>
    <s v=""/>
    <s v=""/>
    <x v="0"/>
  </r>
  <r>
    <n v="11597"/>
    <x v="0"/>
    <n v="0.3"/>
    <s v="Yes"/>
    <s v="Yes"/>
    <n v="0.15"/>
    <x v="1"/>
    <x v="0"/>
    <x v="0"/>
    <d v="2005-01-01T00:00:00"/>
    <n v="20"/>
    <x v="5"/>
    <d v="2005-01-01T00:00:00"/>
    <n v="20"/>
    <s v="&gt;20 years"/>
    <d v="1970-01-01T00:00:00"/>
    <n v="55"/>
    <x v="3"/>
    <x v="0"/>
    <m/>
    <n v="1"/>
    <n v="1"/>
    <n v="1"/>
    <n v="1"/>
    <m/>
    <m/>
    <m/>
    <m/>
    <m/>
    <m/>
    <m/>
    <m/>
    <m/>
    <m/>
    <m/>
    <m/>
    <m/>
    <m/>
    <m/>
    <m/>
    <m/>
    <m/>
    <m/>
    <m/>
    <m/>
    <m/>
    <m/>
    <m/>
    <m/>
    <m/>
    <m/>
    <m/>
    <m/>
    <m/>
    <m/>
    <m/>
    <m/>
    <m/>
    <m/>
    <m/>
    <m/>
    <m/>
    <m/>
    <m/>
    <m/>
    <m/>
    <m/>
    <m/>
    <m/>
    <n v="4"/>
    <x v="0"/>
    <s v="Active"/>
    <s v="Medium"/>
    <s v="Business client advisor"/>
    <s v="No"/>
    <s v=""/>
    <s v=""/>
    <n v="288482"/>
    <m/>
    <n v="288482"/>
    <x v="0"/>
    <x v="0"/>
    <s v=""/>
    <s v=""/>
    <s v=""/>
    <s v=""/>
    <x v="0"/>
  </r>
  <r>
    <n v="11598"/>
    <x v="0"/>
    <n v="0.4"/>
    <s v="No"/>
    <s v="Yes"/>
    <n v="0.3"/>
    <x v="1"/>
    <x v="0"/>
    <x v="0"/>
    <d v="2004-01-01T00:00:00"/>
    <n v="21"/>
    <x v="5"/>
    <d v="2004-01-01T00:00:00"/>
    <n v="21"/>
    <s v="&gt;20 years"/>
    <d v="1965-01-01T00:00:00"/>
    <n v="60"/>
    <x v="3"/>
    <x v="0"/>
    <m/>
    <m/>
    <n v="1"/>
    <m/>
    <n v="1"/>
    <m/>
    <n v="1"/>
    <m/>
    <m/>
    <m/>
    <m/>
    <m/>
    <m/>
    <m/>
    <m/>
    <m/>
    <m/>
    <m/>
    <m/>
    <m/>
    <m/>
    <m/>
    <m/>
    <m/>
    <m/>
    <m/>
    <m/>
    <m/>
    <m/>
    <m/>
    <m/>
    <m/>
    <m/>
    <m/>
    <m/>
    <m/>
    <m/>
    <m/>
    <m/>
    <m/>
    <m/>
    <m/>
    <m/>
    <m/>
    <m/>
    <m/>
    <m/>
    <m/>
    <m/>
    <m/>
    <n v="3"/>
    <x v="0"/>
    <s v="Active"/>
    <s v="Small"/>
    <s v="Business client advisor"/>
    <s v="No"/>
    <s v=""/>
    <s v=""/>
    <n v="41302"/>
    <m/>
    <n v="41302"/>
    <x v="0"/>
    <x v="0"/>
    <s v=""/>
    <s v=""/>
    <s v=""/>
    <s v=""/>
    <x v="0"/>
  </r>
  <r>
    <n v="11599"/>
    <x v="21"/>
    <n v="0.5"/>
    <s v="Yes"/>
    <s v="No"/>
    <m/>
    <x v="0"/>
    <x v="2"/>
    <x v="1"/>
    <d v="2003-01-01T00:00:00"/>
    <n v="22"/>
    <x v="5"/>
    <d v="2003-01-01T00:00:00"/>
    <n v="22"/>
    <s v="&gt;20 years"/>
    <d v="2000-01-01T00:00:00"/>
    <n v="25"/>
    <x v="0"/>
    <x v="0"/>
    <n v="1"/>
    <n v="1"/>
    <m/>
    <n v="1"/>
    <m/>
    <n v="1"/>
    <m/>
    <m/>
    <m/>
    <m/>
    <m/>
    <m/>
    <m/>
    <m/>
    <m/>
    <m/>
    <m/>
    <m/>
    <m/>
    <m/>
    <m/>
    <m/>
    <m/>
    <m/>
    <m/>
    <m/>
    <m/>
    <m/>
    <m/>
    <m/>
    <m/>
    <m/>
    <m/>
    <m/>
    <m/>
    <m/>
    <m/>
    <m/>
    <m/>
    <m/>
    <m/>
    <m/>
    <m/>
    <m/>
    <m/>
    <m/>
    <m/>
    <m/>
    <m/>
    <m/>
    <n v="4"/>
    <x v="1"/>
    <s v="Active"/>
    <s v="Small"/>
    <s v="Business client advisor"/>
    <s v="No"/>
    <n v="3710550"/>
    <s v="750k-5 mil"/>
    <n v="434112"/>
    <m/>
    <n v="434112"/>
    <x v="1"/>
    <x v="2"/>
    <n v="4"/>
    <n v="927637.5"/>
    <n v="8.5474485846970367"/>
    <s v="5-10x"/>
    <x v="1"/>
  </r>
  <r>
    <n v="11600"/>
    <x v="6"/>
    <n v="0.6"/>
    <s v="No"/>
    <s v="No"/>
    <m/>
    <x v="0"/>
    <x v="2"/>
    <x v="3"/>
    <d v="2002-01-01T00:00:00"/>
    <n v="23"/>
    <x v="5"/>
    <d v="2002-01-01T00:00:00"/>
    <n v="23"/>
    <s v="&gt;20 years"/>
    <d v="1995-01-01T00:00:00"/>
    <n v="30"/>
    <x v="0"/>
    <x v="0"/>
    <n v="1"/>
    <m/>
    <n v="1"/>
    <m/>
    <n v="1"/>
    <m/>
    <n v="1"/>
    <m/>
    <m/>
    <m/>
    <m/>
    <m/>
    <m/>
    <m/>
    <m/>
    <m/>
    <m/>
    <m/>
    <m/>
    <m/>
    <m/>
    <m/>
    <m/>
    <m/>
    <m/>
    <m/>
    <m/>
    <m/>
    <m/>
    <m/>
    <m/>
    <m/>
    <m/>
    <m/>
    <m/>
    <m/>
    <m/>
    <m/>
    <m/>
    <m/>
    <m/>
    <m/>
    <m/>
    <m/>
    <m/>
    <m/>
    <m/>
    <m/>
    <m/>
    <m/>
    <n v="4"/>
    <x v="1"/>
    <s v="Active"/>
    <s v="Small"/>
    <s v="PQMU"/>
    <s v="No"/>
    <n v="2878388"/>
    <s v="750k-5 mil"/>
    <n v="87148"/>
    <m/>
    <n v="87148"/>
    <x v="1"/>
    <x v="1"/>
    <n v="1"/>
    <n v="2878388"/>
    <n v="33.028732730527381"/>
    <s v="20-50x"/>
    <x v="4"/>
  </r>
  <r>
    <n v="11601"/>
    <x v="0"/>
    <n v="0.7"/>
    <s v="Yes"/>
    <s v="Yes"/>
    <n v="0.4"/>
    <x v="0"/>
    <x v="2"/>
    <x v="2"/>
    <d v="2001-01-01T00:00:00"/>
    <n v="24"/>
    <x v="5"/>
    <d v="2001-01-01T00:00:00"/>
    <n v="24"/>
    <s v="&gt;20 years"/>
    <d v="1990-01-01T00:00:00"/>
    <n v="35"/>
    <x v="1"/>
    <x v="0"/>
    <n v="1"/>
    <n v="1"/>
    <n v="1"/>
    <n v="1"/>
    <n v="1"/>
    <n v="1"/>
    <n v="1"/>
    <m/>
    <m/>
    <m/>
    <m/>
    <m/>
    <m/>
    <m/>
    <m/>
    <m/>
    <m/>
    <m/>
    <m/>
    <m/>
    <m/>
    <m/>
    <m/>
    <m/>
    <m/>
    <m/>
    <m/>
    <m/>
    <m/>
    <m/>
    <m/>
    <m/>
    <m/>
    <m/>
    <m/>
    <m/>
    <m/>
    <m/>
    <m/>
    <m/>
    <m/>
    <m/>
    <m/>
    <m/>
    <m/>
    <m/>
    <m/>
    <m/>
    <m/>
    <m/>
    <n v="7"/>
    <x v="1"/>
    <s v="Active"/>
    <s v="Very small"/>
    <s v="Very small unit"/>
    <s v="No"/>
    <n v="500369"/>
    <s v="250k-750k"/>
    <n v="1828728"/>
    <m/>
    <n v="1828728"/>
    <x v="2"/>
    <x v="2"/>
    <n v="9"/>
    <n v="55596.555555555555"/>
    <n v="0.2736158685162583"/>
    <s v="1x"/>
    <x v="1"/>
  </r>
  <r>
    <n v="11602"/>
    <x v="0"/>
    <n v="0.8"/>
    <s v="No"/>
    <s v="Yes"/>
    <n v="0.75"/>
    <x v="0"/>
    <x v="0"/>
    <x v="0"/>
    <d v="2000-01-01T00:00:00"/>
    <n v="25"/>
    <x v="5"/>
    <d v="2000-01-01T00:00:00"/>
    <n v="25"/>
    <s v="&gt;20 years"/>
    <d v="1985-01-01T00:00:00"/>
    <n v="40"/>
    <x v="1"/>
    <x v="5"/>
    <m/>
    <m/>
    <n v="1"/>
    <m/>
    <n v="1"/>
    <m/>
    <n v="1"/>
    <m/>
    <m/>
    <m/>
    <m/>
    <m/>
    <m/>
    <m/>
    <m/>
    <m/>
    <m/>
    <m/>
    <m/>
    <m/>
    <m/>
    <m/>
    <m/>
    <m/>
    <m/>
    <m/>
    <m/>
    <m/>
    <m/>
    <m/>
    <m/>
    <m/>
    <m/>
    <m/>
    <m/>
    <m/>
    <m/>
    <m/>
    <m/>
    <m/>
    <m/>
    <m/>
    <m/>
    <m/>
    <m/>
    <m/>
    <m/>
    <m/>
    <m/>
    <m/>
    <n v="3"/>
    <x v="0"/>
    <s v="Active"/>
    <s v="Medium"/>
    <s v="Business client advisor"/>
    <s v="No"/>
    <s v=""/>
    <s v=""/>
    <n v="7894"/>
    <m/>
    <n v="7894"/>
    <x v="0"/>
    <x v="0"/>
    <s v=""/>
    <s v=""/>
    <s v=""/>
    <s v=""/>
    <x v="0"/>
  </r>
  <r>
    <n v="11603"/>
    <x v="0"/>
    <n v="0.75"/>
    <s v="Yes"/>
    <s v="No"/>
    <m/>
    <x v="0"/>
    <x v="0"/>
    <x v="0"/>
    <d v="1999-01-01T00:00:00"/>
    <n v="26"/>
    <x v="5"/>
    <d v="1999-01-01T00:00:00"/>
    <n v="26"/>
    <s v="&gt;20 years"/>
    <d v="1980-01-01T00:00:00"/>
    <n v="45"/>
    <x v="2"/>
    <x v="4"/>
    <m/>
    <n v="1"/>
    <n v="1"/>
    <n v="1"/>
    <n v="1"/>
    <m/>
    <m/>
    <m/>
    <m/>
    <m/>
    <m/>
    <m/>
    <m/>
    <m/>
    <m/>
    <m/>
    <m/>
    <m/>
    <m/>
    <m/>
    <m/>
    <m/>
    <m/>
    <m/>
    <m/>
    <m/>
    <m/>
    <m/>
    <m/>
    <m/>
    <m/>
    <m/>
    <m/>
    <m/>
    <m/>
    <m/>
    <m/>
    <m/>
    <m/>
    <m/>
    <m/>
    <m/>
    <m/>
    <m/>
    <m/>
    <m/>
    <m/>
    <m/>
    <m/>
    <m/>
    <n v="4"/>
    <x v="0"/>
    <s v="Active"/>
    <s v="Medium"/>
    <s v="Business client advisor"/>
    <s v="No"/>
    <s v=""/>
    <s v=""/>
    <n v="2079"/>
    <m/>
    <n v="2079"/>
    <x v="0"/>
    <x v="0"/>
    <s v=""/>
    <s v=""/>
    <s v=""/>
    <s v=""/>
    <x v="0"/>
  </r>
  <r>
    <n v="11604"/>
    <x v="0"/>
    <n v="1"/>
    <s v="No"/>
    <s v="No"/>
    <m/>
    <x v="0"/>
    <x v="0"/>
    <x v="3"/>
    <d v="2025-01-01T00:00:00"/>
    <n v="0"/>
    <x v="0"/>
    <d v="2025-01-01T00:00:00"/>
    <n v="0"/>
    <s v="&lt;12 months"/>
    <d v="1975-01-01T00:00:00"/>
    <n v="50"/>
    <x v="2"/>
    <x v="0"/>
    <m/>
    <m/>
    <n v="1"/>
    <m/>
    <n v="1"/>
    <m/>
    <n v="1"/>
    <m/>
    <m/>
    <m/>
    <m/>
    <m/>
    <m/>
    <m/>
    <m/>
    <m/>
    <m/>
    <m/>
    <m/>
    <m/>
    <m/>
    <m/>
    <m/>
    <m/>
    <m/>
    <m/>
    <m/>
    <m/>
    <m/>
    <m/>
    <m/>
    <m/>
    <m/>
    <m/>
    <m/>
    <m/>
    <m/>
    <m/>
    <m/>
    <m/>
    <m/>
    <m/>
    <m/>
    <m/>
    <m/>
    <m/>
    <m/>
    <m/>
    <m/>
    <m/>
    <n v="3"/>
    <x v="0"/>
    <s v="Active"/>
    <s v="Very small"/>
    <s v="Very small unit"/>
    <s v="No"/>
    <s v=""/>
    <s v=""/>
    <n v="913103"/>
    <m/>
    <n v="913103"/>
    <x v="0"/>
    <x v="0"/>
    <s v=""/>
    <s v=""/>
    <s v=""/>
    <s v=""/>
    <x v="0"/>
  </r>
  <r>
    <n v="11605"/>
    <x v="0"/>
    <n v="0"/>
    <s v="Yes"/>
    <s v="Yes"/>
    <n v="0.15"/>
    <x v="1"/>
    <x v="0"/>
    <x v="2"/>
    <d v="2025-01-01T00:00:00"/>
    <n v="0"/>
    <x v="0"/>
    <d v="2025-01-01T00:00:00"/>
    <n v="0"/>
    <s v="&lt;12 months"/>
    <d v="1970-01-01T00:00:00"/>
    <n v="55"/>
    <x v="3"/>
    <x v="0"/>
    <m/>
    <n v="1"/>
    <m/>
    <n v="1"/>
    <m/>
    <n v="1"/>
    <m/>
    <m/>
    <m/>
    <m/>
    <m/>
    <m/>
    <m/>
    <m/>
    <m/>
    <m/>
    <m/>
    <m/>
    <m/>
    <m/>
    <m/>
    <m/>
    <m/>
    <m/>
    <m/>
    <m/>
    <m/>
    <m/>
    <m/>
    <m/>
    <m/>
    <m/>
    <m/>
    <m/>
    <m/>
    <m/>
    <m/>
    <m/>
    <m/>
    <m/>
    <m/>
    <m/>
    <m/>
    <m/>
    <m/>
    <m/>
    <m/>
    <m/>
    <m/>
    <m/>
    <n v="3"/>
    <x v="0"/>
    <s v="Active"/>
    <s v="Very small"/>
    <s v="Very small unit"/>
    <s v="No"/>
    <s v=""/>
    <s v=""/>
    <n v="916024"/>
    <m/>
    <n v="916024"/>
    <x v="0"/>
    <x v="0"/>
    <s v=""/>
    <s v=""/>
    <s v=""/>
    <s v=""/>
    <x v="0"/>
  </r>
  <r>
    <n v="11606"/>
    <x v="0"/>
    <n v="0.4"/>
    <s v="No"/>
    <s v="Yes"/>
    <n v="0.5"/>
    <x v="1"/>
    <x v="0"/>
    <x v="0"/>
    <d v="2024-06-30T00:00:00"/>
    <n v="1"/>
    <x v="1"/>
    <d v="2024-06-30T00:00:00"/>
    <n v="1"/>
    <s v="1-3 years"/>
    <d v="1965-01-01T00:00:00"/>
    <n v="60"/>
    <x v="3"/>
    <x v="8"/>
    <n v="1"/>
    <m/>
    <n v="1"/>
    <m/>
    <n v="1"/>
    <m/>
    <n v="1"/>
    <m/>
    <m/>
    <m/>
    <m/>
    <m/>
    <m/>
    <m/>
    <m/>
    <m/>
    <m/>
    <m/>
    <m/>
    <m/>
    <m/>
    <m/>
    <m/>
    <m/>
    <m/>
    <m/>
    <m/>
    <m/>
    <m/>
    <m/>
    <m/>
    <m/>
    <m/>
    <m/>
    <m/>
    <m/>
    <m/>
    <m/>
    <m/>
    <m/>
    <m/>
    <m/>
    <m/>
    <m/>
    <m/>
    <m/>
    <m/>
    <m/>
    <m/>
    <m/>
    <n v="4"/>
    <x v="1"/>
    <s v="Active"/>
    <s v="Very small"/>
    <s v="Very small unit"/>
    <s v="No"/>
    <n v="2825982"/>
    <s v="750k-5 mil"/>
    <n v="215121"/>
    <m/>
    <n v="215121"/>
    <x v="2"/>
    <x v="1"/>
    <n v="2"/>
    <n v="1412991"/>
    <n v="13.136709107897415"/>
    <s v="10-20x"/>
    <x v="1"/>
  </r>
  <r>
    <n v="11607"/>
    <x v="0"/>
    <n v="0.15"/>
    <s v="Yes"/>
    <s v="No"/>
    <m/>
    <x v="1"/>
    <x v="0"/>
    <x v="0"/>
    <d v="2024-01-01T00:00:00"/>
    <n v="1"/>
    <x v="1"/>
    <d v="2024-01-01T00:00:00"/>
    <n v="1"/>
    <s v="1-3 years"/>
    <d v="2000-01-01T00:00:00"/>
    <n v="25"/>
    <x v="0"/>
    <x v="17"/>
    <m/>
    <n v="1"/>
    <n v="1"/>
    <n v="1"/>
    <n v="1"/>
    <n v="1"/>
    <n v="1"/>
    <m/>
    <m/>
    <m/>
    <m/>
    <m/>
    <m/>
    <m/>
    <m/>
    <m/>
    <m/>
    <m/>
    <m/>
    <m/>
    <m/>
    <m/>
    <m/>
    <m/>
    <m/>
    <m/>
    <m/>
    <m/>
    <m/>
    <m/>
    <m/>
    <m/>
    <m/>
    <m/>
    <m/>
    <m/>
    <m/>
    <m/>
    <m/>
    <m/>
    <m/>
    <m/>
    <m/>
    <m/>
    <m/>
    <m/>
    <m/>
    <m/>
    <m/>
    <m/>
    <n v="6"/>
    <x v="0"/>
    <s v="Active"/>
    <s v="Small"/>
    <s v="Business client advisor"/>
    <s v="No"/>
    <s v=""/>
    <s v=""/>
    <n v="1369041"/>
    <m/>
    <n v="1369041"/>
    <x v="0"/>
    <x v="0"/>
    <s v=""/>
    <s v=""/>
    <s v=""/>
    <s v=""/>
    <x v="0"/>
  </r>
  <r>
    <n v="11608"/>
    <x v="0"/>
    <n v="0.2"/>
    <s v="No"/>
    <s v="No"/>
    <m/>
    <x v="1"/>
    <x v="0"/>
    <x v="0"/>
    <d v="2023-06-30T00:00:00"/>
    <n v="2"/>
    <x v="1"/>
    <d v="2023-06-30T00:00:00"/>
    <n v="2"/>
    <s v="1-3 years"/>
    <d v="1995-01-01T00:00:00"/>
    <n v="30"/>
    <x v="0"/>
    <x v="0"/>
    <m/>
    <m/>
    <n v="1"/>
    <m/>
    <n v="1"/>
    <m/>
    <n v="1"/>
    <m/>
    <m/>
    <m/>
    <m/>
    <m/>
    <m/>
    <m/>
    <m/>
    <m/>
    <m/>
    <m/>
    <m/>
    <m/>
    <m/>
    <m/>
    <m/>
    <m/>
    <m/>
    <m/>
    <m/>
    <m/>
    <m/>
    <m/>
    <m/>
    <m/>
    <m/>
    <m/>
    <m/>
    <m/>
    <m/>
    <m/>
    <m/>
    <m/>
    <m/>
    <m/>
    <m/>
    <m/>
    <m/>
    <m/>
    <m/>
    <m/>
    <m/>
    <m/>
    <n v="3"/>
    <x v="0"/>
    <s v="Active"/>
    <s v="Small"/>
    <s v="Business client advisor"/>
    <s v="No"/>
    <s v=""/>
    <s v=""/>
    <n v="32027"/>
    <m/>
    <n v="32027"/>
    <x v="0"/>
    <x v="0"/>
    <s v=""/>
    <s v=""/>
    <s v=""/>
    <s v=""/>
    <x v="0"/>
  </r>
  <r>
    <n v="11609"/>
    <x v="18"/>
    <n v="0.3"/>
    <s v="Yes"/>
    <s v="Yes"/>
    <n v="0.15"/>
    <x v="1"/>
    <x v="0"/>
    <x v="0"/>
    <d v="2023-01-01T00:00:00"/>
    <n v="2"/>
    <x v="1"/>
    <d v="2023-01-01T00:00:00"/>
    <n v="2"/>
    <s v="1-3 years"/>
    <d v="1990-01-01T00:00:00"/>
    <n v="35"/>
    <x v="1"/>
    <x v="8"/>
    <n v="1"/>
    <n v="1"/>
    <n v="1"/>
    <n v="1"/>
    <n v="1"/>
    <m/>
    <m/>
    <m/>
    <m/>
    <m/>
    <m/>
    <m/>
    <m/>
    <m/>
    <m/>
    <m/>
    <m/>
    <m/>
    <m/>
    <m/>
    <m/>
    <m/>
    <m/>
    <m/>
    <m/>
    <m/>
    <m/>
    <m/>
    <m/>
    <m/>
    <m/>
    <m/>
    <m/>
    <m/>
    <m/>
    <m/>
    <m/>
    <m/>
    <m/>
    <m/>
    <m/>
    <m/>
    <m/>
    <m/>
    <m/>
    <m/>
    <m/>
    <m/>
    <m/>
    <m/>
    <n v="5"/>
    <x v="1"/>
    <s v="Active"/>
    <s v="Small"/>
    <s v="Business client advisor"/>
    <s v="No"/>
    <n v="1351860"/>
    <s v="750k-5 mil"/>
    <n v="1590424"/>
    <m/>
    <n v="1590424"/>
    <x v="2"/>
    <x v="2"/>
    <n v="5"/>
    <n v="270372"/>
    <n v="0.84999974849474103"/>
    <s v="1x"/>
    <x v="1"/>
  </r>
  <r>
    <n v="11610"/>
    <x v="4"/>
    <n v="0.4"/>
    <s v="No"/>
    <s v="Yes"/>
    <n v="0.3"/>
    <x v="1"/>
    <x v="2"/>
    <x v="3"/>
    <d v="2022-06-30T00:00:00"/>
    <n v="3"/>
    <x v="2"/>
    <d v="2022-06-30T00:00:00"/>
    <n v="3"/>
    <s v="3-5 years"/>
    <d v="1985-01-01T00:00:00"/>
    <n v="40"/>
    <x v="1"/>
    <x v="1"/>
    <n v="1"/>
    <m/>
    <n v="1"/>
    <m/>
    <n v="1"/>
    <m/>
    <n v="1"/>
    <m/>
    <m/>
    <m/>
    <m/>
    <m/>
    <m/>
    <m/>
    <m/>
    <m/>
    <m/>
    <m/>
    <m/>
    <m/>
    <m/>
    <m/>
    <m/>
    <m/>
    <m/>
    <m/>
    <m/>
    <m/>
    <m/>
    <m/>
    <m/>
    <m/>
    <m/>
    <m/>
    <m/>
    <m/>
    <m/>
    <m/>
    <m/>
    <m/>
    <m/>
    <m/>
    <m/>
    <m/>
    <m/>
    <m/>
    <m/>
    <m/>
    <m/>
    <m/>
    <n v="4"/>
    <x v="1"/>
    <s v="Active"/>
    <s v="Medium"/>
    <s v="Business client advisor"/>
    <s v="No"/>
    <n v="3545593"/>
    <s v="750k-5 mil"/>
    <n v="206554"/>
    <m/>
    <n v="206554"/>
    <x v="2"/>
    <x v="1"/>
    <n v="6"/>
    <n v="590932.16666666663"/>
    <n v="17.1654531018523"/>
    <s v="10-20x"/>
    <x v="1"/>
  </r>
  <r>
    <m/>
    <x v="22"/>
    <m/>
    <m/>
    <m/>
    <m/>
    <x v="2"/>
    <x v="5"/>
    <x v="4"/>
    <m/>
    <m/>
    <x v="6"/>
    <m/>
    <m/>
    <m/>
    <m/>
    <m/>
    <x v="4"/>
    <x v="18"/>
    <m/>
    <m/>
    <m/>
    <m/>
    <m/>
    <m/>
    <m/>
    <m/>
    <m/>
    <m/>
    <m/>
    <m/>
    <m/>
    <m/>
    <m/>
    <m/>
    <m/>
    <m/>
    <m/>
    <m/>
    <m/>
    <m/>
    <m/>
    <m/>
    <m/>
    <m/>
    <m/>
    <m/>
    <m/>
    <m/>
    <m/>
    <m/>
    <m/>
    <m/>
    <m/>
    <m/>
    <m/>
    <m/>
    <m/>
    <m/>
    <m/>
    <m/>
    <m/>
    <m/>
    <m/>
    <m/>
    <m/>
    <m/>
    <m/>
    <m/>
    <m/>
    <x v="2"/>
    <m/>
    <m/>
    <m/>
    <m/>
    <m/>
    <m/>
    <m/>
    <m/>
    <m/>
    <x v="0"/>
    <x v="0"/>
    <m/>
    <m/>
    <m/>
    <m/>
    <x v="6"/>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EAA6AB41-89E2-4DE7-8721-6D2D2755C616}" name="PivotTable1" cacheId="5" applyNumberFormats="0" applyBorderFormats="0" applyFontFormats="0" applyPatternFormats="0" applyAlignmentFormats="0" applyWidthHeightFormats="1" dataCaption="Values" updatedVersion="8" minRefreshableVersion="3" itemPrintTitles="1" createdVersion="8" indent="0" outline="1" outlineData="1" multipleFieldFilters="0" rowHeaderCaption="" colHeaderCaption="">
  <location ref="A28:D48" firstHeaderRow="1" firstDataRow="2" firstDataCol="1"/>
  <pivotFields count="87">
    <pivotField dataField="1" showAll="0"/>
    <pivotField showAll="0"/>
    <pivotField showAll="0"/>
    <pivotField showAll="0"/>
    <pivotField showAll="0"/>
    <pivotField showAll="0"/>
    <pivotField axis="axisCol" showAll="0">
      <items count="4">
        <item n="Men's SMEs" x="1"/>
        <item n="Women's SMEs" x="0"/>
        <item h="1" x="2"/>
        <item t="default"/>
      </items>
    </pivotField>
    <pivotField showAll="0"/>
    <pivotField showAll="0"/>
    <pivotField showAll="0"/>
    <pivotField showAll="0"/>
    <pivotField showAll="0"/>
    <pivotField showAll="0"/>
    <pivotField showAll="0"/>
    <pivotField showAll="0"/>
    <pivotField showAll="0"/>
    <pivotField showAll="0"/>
    <pivotField showAll="0"/>
    <pivotField axis="axisRow" showAll="0">
      <items count="20">
        <item x="5"/>
        <item x="2"/>
        <item x="8"/>
        <item x="13"/>
        <item x="4"/>
        <item x="17"/>
        <item x="14"/>
        <item x="15"/>
        <item x="6"/>
        <item x="11"/>
        <item x="1"/>
        <item x="10"/>
        <item x="9"/>
        <item x="3"/>
        <item x="12"/>
        <item x="7"/>
        <item x="16"/>
        <item x="0"/>
        <item x="18"/>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8"/>
  </rowFields>
  <rowItems count="19">
    <i>
      <x/>
    </i>
    <i>
      <x v="1"/>
    </i>
    <i>
      <x v="2"/>
    </i>
    <i>
      <x v="3"/>
    </i>
    <i>
      <x v="4"/>
    </i>
    <i>
      <x v="5"/>
    </i>
    <i>
      <x v="6"/>
    </i>
    <i>
      <x v="7"/>
    </i>
    <i>
      <x v="8"/>
    </i>
    <i>
      <x v="9"/>
    </i>
    <i>
      <x v="10"/>
    </i>
    <i>
      <x v="11"/>
    </i>
    <i>
      <x v="12"/>
    </i>
    <i>
      <x v="13"/>
    </i>
    <i>
      <x v="14"/>
    </i>
    <i>
      <x v="15"/>
    </i>
    <i>
      <x v="16"/>
    </i>
    <i>
      <x v="17"/>
    </i>
    <i t="grand">
      <x/>
    </i>
  </rowItems>
  <colFields count="1">
    <field x="6"/>
  </colFields>
  <colItems count="3">
    <i>
      <x/>
    </i>
    <i>
      <x v="1"/>
    </i>
    <i t="grand">
      <x/>
    </i>
  </colItems>
  <dataFields count="1">
    <dataField name="SPLIT BY INDUSTRY" fld="0" subtotal="count" showDataAs="percentOfTotal" baseField="18" baseItem="2" numFmtId="10"/>
  </dataFields>
  <formats count="47">
    <format dxfId="370">
      <pivotArea dataOnly="0" labelOnly="1" grandRow="1" outline="0" fieldPosition="0"/>
    </format>
    <format dxfId="369">
      <pivotArea type="origin" dataOnly="0" labelOnly="1" outline="0" fieldPosition="0"/>
    </format>
    <format dxfId="368">
      <pivotArea field="6" type="button" dataOnly="0" labelOnly="1" outline="0" axis="axisCol" fieldPosition="0"/>
    </format>
    <format dxfId="367">
      <pivotArea type="topRight" dataOnly="0" labelOnly="1" outline="0" fieldPosition="0"/>
    </format>
    <format dxfId="366">
      <pivotArea field="18" type="button" dataOnly="0" labelOnly="1" outline="0" axis="axisRow" fieldPosition="0"/>
    </format>
    <format dxfId="365">
      <pivotArea dataOnly="0" labelOnly="1" fieldPosition="0">
        <references count="1">
          <reference field="6" count="0"/>
        </references>
      </pivotArea>
    </format>
    <format dxfId="364">
      <pivotArea dataOnly="0" labelOnly="1" grandCol="1" outline="0" fieldPosition="0"/>
    </format>
    <format dxfId="363">
      <pivotArea type="origin" dataOnly="0" labelOnly="1" outline="0" fieldPosition="0"/>
    </format>
    <format dxfId="362">
      <pivotArea field="6" type="button" dataOnly="0" labelOnly="1" outline="0" axis="axisCol" fieldPosition="0"/>
    </format>
    <format dxfId="361">
      <pivotArea type="topRight" dataOnly="0" labelOnly="1" outline="0" fieldPosition="0"/>
    </format>
    <format dxfId="360">
      <pivotArea field="18" type="button" dataOnly="0" labelOnly="1" outline="0" axis="axisRow" fieldPosition="0"/>
    </format>
    <format dxfId="359">
      <pivotArea dataOnly="0" labelOnly="1" fieldPosition="0">
        <references count="1">
          <reference field="6" count="0"/>
        </references>
      </pivotArea>
    </format>
    <format dxfId="358">
      <pivotArea dataOnly="0" labelOnly="1" grandCol="1" outline="0" fieldPosition="0"/>
    </format>
    <format dxfId="357">
      <pivotArea grandRow="1" outline="0" collapsedLevelsAreSubtotals="1" fieldPosition="0"/>
    </format>
    <format dxfId="356">
      <pivotArea dataOnly="0" labelOnly="1" grandRow="1" outline="0" fieldPosition="0"/>
    </format>
    <format dxfId="355">
      <pivotArea grandRow="1" outline="0" collapsedLevelsAreSubtotals="1" fieldPosition="0"/>
    </format>
    <format dxfId="354">
      <pivotArea dataOnly="0" labelOnly="1" grandRow="1" outline="0" fieldPosition="0"/>
    </format>
    <format dxfId="353">
      <pivotArea outline="0" collapsedLevelsAreSubtotals="1" fieldPosition="0">
        <references count="1">
          <reference field="6" count="0" selected="0"/>
        </references>
      </pivotArea>
    </format>
    <format dxfId="352">
      <pivotArea dataOnly="0" labelOnly="1" fieldPosition="0">
        <references count="1">
          <reference field="6" count="0"/>
        </references>
      </pivotArea>
    </format>
    <format dxfId="351">
      <pivotArea type="origin" dataOnly="0" labelOnly="1" outline="0" fieldPosition="0"/>
    </format>
    <format dxfId="350">
      <pivotArea field="6" type="button" dataOnly="0" labelOnly="1" outline="0" axis="axisCol" fieldPosition="0"/>
    </format>
    <format dxfId="349">
      <pivotArea type="topRight" dataOnly="0" labelOnly="1" outline="0" fieldPosition="0"/>
    </format>
    <format dxfId="348">
      <pivotArea field="18" type="button" dataOnly="0" labelOnly="1" outline="0" axis="axisRow" fieldPosition="0"/>
    </format>
    <format dxfId="347">
      <pivotArea dataOnly="0" labelOnly="1" fieldPosition="0">
        <references count="1">
          <reference field="6" count="0"/>
        </references>
      </pivotArea>
    </format>
    <format dxfId="346">
      <pivotArea dataOnly="0" labelOnly="1" grandCol="1" outline="0" fieldPosition="0"/>
    </format>
    <format dxfId="345">
      <pivotArea type="origin" dataOnly="0" labelOnly="1" outline="0" fieldPosition="0"/>
    </format>
    <format dxfId="344">
      <pivotArea field="6" type="button" dataOnly="0" labelOnly="1" outline="0" axis="axisCol" fieldPosition="0"/>
    </format>
    <format dxfId="343">
      <pivotArea type="topRight" dataOnly="0" labelOnly="1" outline="0" fieldPosition="0"/>
    </format>
    <format dxfId="342">
      <pivotArea field="18" type="button" dataOnly="0" labelOnly="1" outline="0" axis="axisRow" fieldPosition="0"/>
    </format>
    <format dxfId="341">
      <pivotArea dataOnly="0" labelOnly="1" fieldPosition="0">
        <references count="1">
          <reference field="6" count="0"/>
        </references>
      </pivotArea>
    </format>
    <format dxfId="340">
      <pivotArea dataOnly="0" labelOnly="1" grandCol="1" outline="0" fieldPosition="0"/>
    </format>
    <format dxfId="339">
      <pivotArea type="origin" dataOnly="0" labelOnly="1" outline="0" fieldPosition="0"/>
    </format>
    <format dxfId="338">
      <pivotArea field="6" type="button" dataOnly="0" labelOnly="1" outline="0" axis="axisCol" fieldPosition="0"/>
    </format>
    <format dxfId="337">
      <pivotArea type="topRight" dataOnly="0" labelOnly="1" outline="0" fieldPosition="0"/>
    </format>
    <format dxfId="336">
      <pivotArea field="18" type="button" dataOnly="0" labelOnly="1" outline="0" axis="axisRow" fieldPosition="0"/>
    </format>
    <format dxfId="335">
      <pivotArea dataOnly="0" labelOnly="1" fieldPosition="0">
        <references count="1">
          <reference field="6" count="0"/>
        </references>
      </pivotArea>
    </format>
    <format dxfId="334">
      <pivotArea dataOnly="0" labelOnly="1" grandCol="1" outline="0" fieldPosition="0"/>
    </format>
    <format dxfId="333">
      <pivotArea type="origin" dataOnly="0" labelOnly="1" outline="0" fieldPosition="0"/>
    </format>
    <format dxfId="332">
      <pivotArea field="6" type="button" dataOnly="0" labelOnly="1" outline="0" axis="axisCol" fieldPosition="0"/>
    </format>
    <format dxfId="331">
      <pivotArea type="topRight" dataOnly="0" labelOnly="1" outline="0" fieldPosition="0"/>
    </format>
    <format dxfId="330">
      <pivotArea field="18" type="button" dataOnly="0" labelOnly="1" outline="0" axis="axisRow" fieldPosition="0"/>
    </format>
    <format dxfId="329">
      <pivotArea dataOnly="0" labelOnly="1" fieldPosition="0">
        <references count="1">
          <reference field="6" count="0"/>
        </references>
      </pivotArea>
    </format>
    <format dxfId="328">
      <pivotArea dataOnly="0" labelOnly="1" grandCol="1" outline="0" fieldPosition="0"/>
    </format>
    <format dxfId="327">
      <pivotArea grandRow="1" outline="0" collapsedLevelsAreSubtotals="1" fieldPosition="0"/>
    </format>
    <format dxfId="326">
      <pivotArea dataOnly="0" labelOnly="1" grandRow="1" outline="0" fieldPosition="0"/>
    </format>
    <format dxfId="325">
      <pivotArea grandRow="1" outline="0" collapsedLevelsAreSubtotals="1" fieldPosition="0"/>
    </format>
    <format dxfId="324">
      <pivotArea dataOnly="0" labelOnly="1" grandRow="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46E69F7F-3DDC-497E-9C1F-A5F735D14584}" name="PivotTable2" cacheId="5" applyNumberFormats="0" applyBorderFormats="0" applyFontFormats="0" applyPatternFormats="0" applyAlignmentFormats="0" applyWidthHeightFormats="1" dataCaption="Values" updatedVersion="8" minRefreshableVersion="3" itemPrintTitles="1" createdVersion="8" indent="0" outline="1" outlineData="1" multipleFieldFilters="0" rowHeaderCaption="" colHeaderCaption="">
  <location ref="A100:D107" firstHeaderRow="1" firstDataRow="2" firstDataCol="1"/>
  <pivotFields count="87">
    <pivotField dataField="1" showAll="0"/>
    <pivotField showAll="0"/>
    <pivotField showAll="0"/>
    <pivotField showAll="0"/>
    <pivotField showAll="0"/>
    <pivotField showAll="0"/>
    <pivotField axis="axisCol" showAll="0">
      <items count="4">
        <item n="Men's SMEs" x="1"/>
        <item n="Women's SMEs" x="0"/>
        <item h="1" x="2"/>
        <item t="default"/>
      </items>
    </pivotField>
    <pivotField axis="axisRow" showAll="0">
      <items count="7">
        <item x="2"/>
        <item x="4"/>
        <item x="1"/>
        <item x="3"/>
        <item x="0"/>
        <item x="5"/>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7"/>
  </rowFields>
  <rowItems count="6">
    <i>
      <x/>
    </i>
    <i>
      <x v="1"/>
    </i>
    <i>
      <x v="2"/>
    </i>
    <i>
      <x v="3"/>
    </i>
    <i>
      <x v="4"/>
    </i>
    <i t="grand">
      <x/>
    </i>
  </rowItems>
  <colFields count="1">
    <field x="6"/>
  </colFields>
  <colItems count="3">
    <i>
      <x/>
    </i>
    <i>
      <x v="1"/>
    </i>
    <i t="grand">
      <x/>
    </i>
  </colItems>
  <dataFields count="1">
    <dataField name="SPLIT BY SIZE (# of employees)" fld="0" subtotal="count" showDataAs="percentOfTotal" baseField="8" baseItem="2" numFmtId="10"/>
  </dataFields>
  <formats count="29">
    <format dxfId="678">
      <pivotArea type="origin" dataOnly="0" labelOnly="1" outline="0" fieldPosition="0"/>
    </format>
    <format dxfId="677">
      <pivotArea field="6" type="button" dataOnly="0" labelOnly="1" outline="0" axis="axisCol" fieldPosition="0"/>
    </format>
    <format dxfId="676">
      <pivotArea type="topRight" dataOnly="0" labelOnly="1" outline="0" fieldPosition="0"/>
    </format>
    <format dxfId="675">
      <pivotArea field="7" type="button" dataOnly="0" labelOnly="1" outline="0" axis="axisRow" fieldPosition="0"/>
    </format>
    <format dxfId="674">
      <pivotArea dataOnly="0" labelOnly="1" fieldPosition="0">
        <references count="1">
          <reference field="6" count="0"/>
        </references>
      </pivotArea>
    </format>
    <format dxfId="673">
      <pivotArea dataOnly="0" labelOnly="1" grandCol="1" outline="0" fieldPosition="0"/>
    </format>
    <format dxfId="672">
      <pivotArea grandRow="1" outline="0" collapsedLevelsAreSubtotals="1" fieldPosition="0"/>
    </format>
    <format dxfId="671">
      <pivotArea dataOnly="0" labelOnly="1" grandRow="1" outline="0" fieldPosition="0"/>
    </format>
    <format dxfId="670">
      <pivotArea outline="0" fieldPosition="0">
        <references count="1">
          <reference field="4294967294" count="1">
            <x v="0"/>
          </reference>
        </references>
      </pivotArea>
    </format>
    <format dxfId="669">
      <pivotArea outline="0" collapsedLevelsAreSubtotals="1" fieldPosition="0">
        <references count="1">
          <reference field="6" count="0" selected="0"/>
        </references>
      </pivotArea>
    </format>
    <format dxfId="668">
      <pivotArea field="6" type="button" dataOnly="0" labelOnly="1" outline="0" axis="axisCol" fieldPosition="0"/>
    </format>
    <format dxfId="667">
      <pivotArea type="topRight" dataOnly="0" labelOnly="1" outline="0" fieldPosition="0"/>
    </format>
    <format dxfId="666">
      <pivotArea dataOnly="0" labelOnly="1" fieldPosition="0">
        <references count="1">
          <reference field="6" count="0"/>
        </references>
      </pivotArea>
    </format>
    <format dxfId="665">
      <pivotArea type="origin" dataOnly="0" labelOnly="1" outline="0" fieldPosition="0"/>
    </format>
    <format dxfId="664">
      <pivotArea field="6" type="button" dataOnly="0" labelOnly="1" outline="0" axis="axisCol" fieldPosition="0"/>
    </format>
    <format dxfId="663">
      <pivotArea type="topRight" dataOnly="0" labelOnly="1" outline="0" fieldPosition="0"/>
    </format>
    <format dxfId="662">
      <pivotArea field="7" type="button" dataOnly="0" labelOnly="1" outline="0" axis="axisRow" fieldPosition="0"/>
    </format>
    <format dxfId="661">
      <pivotArea dataOnly="0" labelOnly="1" fieldPosition="0">
        <references count="1">
          <reference field="6" count="0"/>
        </references>
      </pivotArea>
    </format>
    <format dxfId="660">
      <pivotArea dataOnly="0" labelOnly="1" grandCol="1" outline="0" fieldPosition="0"/>
    </format>
    <format dxfId="659">
      <pivotArea type="origin" dataOnly="0" labelOnly="1" outline="0" fieldPosition="0"/>
    </format>
    <format dxfId="658">
      <pivotArea field="6" type="button" dataOnly="0" labelOnly="1" outline="0" axis="axisCol" fieldPosition="0"/>
    </format>
    <format dxfId="657">
      <pivotArea type="topRight" dataOnly="0" labelOnly="1" outline="0" fieldPosition="0"/>
    </format>
    <format dxfId="656">
      <pivotArea field="7" type="button" dataOnly="0" labelOnly="1" outline="0" axis="axisRow" fieldPosition="0"/>
    </format>
    <format dxfId="655">
      <pivotArea dataOnly="0" labelOnly="1" fieldPosition="0">
        <references count="1">
          <reference field="6" count="0"/>
        </references>
      </pivotArea>
    </format>
    <format dxfId="654">
      <pivotArea dataOnly="0" labelOnly="1" grandCol="1" outline="0" fieldPosition="0"/>
    </format>
    <format dxfId="653">
      <pivotArea grandRow="1" outline="0" collapsedLevelsAreSubtotals="1" fieldPosition="0"/>
    </format>
    <format dxfId="652">
      <pivotArea dataOnly="0" labelOnly="1" grandRow="1" outline="0" fieldPosition="0"/>
    </format>
    <format dxfId="651">
      <pivotArea grandRow="1" outline="0" collapsedLevelsAreSubtotals="1" fieldPosition="0"/>
    </format>
    <format dxfId="650">
      <pivotArea dataOnly="0" labelOnly="1" grandRow="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1.xml><?xml version="1.0" encoding="utf-8"?>
<pivotTableDefinition xmlns="http://schemas.openxmlformats.org/spreadsheetml/2006/main" xmlns:mc="http://schemas.openxmlformats.org/markup-compatibility/2006" xmlns:xr="http://schemas.microsoft.com/office/spreadsheetml/2014/revision" mc:Ignorable="xr" xr:uid="{E0A14134-5B51-4DD4-9197-D2AB39EB7CCC}" name="PivotTable17" cacheId="5" applyNumberFormats="0" applyBorderFormats="0" applyFontFormats="0" applyPatternFormats="0" applyAlignmentFormats="0" applyWidthHeightFormats="1" dataCaption="Values" updatedVersion="8" minRefreshableVersion="3" itemPrintTitles="1" createdVersion="8" indent="0" outline="1" outlineData="1" multipleFieldFilters="0" rowHeaderCaption="BY SIZE (# of employees)" colHeaderCaption="">
  <location ref="A912:D926" firstHeaderRow="0" firstDataRow="1" firstDataCol="1"/>
  <pivotFields count="87">
    <pivotField dataField="1" showAll="0"/>
    <pivotField showAll="0"/>
    <pivotField showAll="0"/>
    <pivotField showAll="0"/>
    <pivotField showAll="0"/>
    <pivotField showAll="0"/>
    <pivotField axis="axisRow" showAll="0">
      <items count="4">
        <item n="Men's SMEs" x="1"/>
        <item n="Women's SMEs" x="0"/>
        <item x="2"/>
        <item t="default"/>
      </items>
    </pivotField>
    <pivotField axis="axisRow" showAll="0">
      <items count="7">
        <item x="2"/>
        <item x="4"/>
        <item x="1"/>
        <item x="3"/>
        <item x="0"/>
        <item x="5"/>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4">
        <item x="1"/>
        <item h="1" x="0"/>
        <item h="1" x="2"/>
        <item t="default"/>
      </items>
    </pivotField>
    <pivotField showAll="0"/>
    <pivotField showAll="0"/>
    <pivotField showAll="0"/>
    <pivotField showAll="0"/>
    <pivotField dataField="1" showAll="0"/>
    <pivotField showAll="0"/>
    <pivotField showAll="0"/>
    <pivotField showAll="0"/>
    <pivotField showAll="0"/>
    <pivotField showAll="0"/>
    <pivotField showAll="0"/>
    <pivotField dataField="1" showAll="0"/>
    <pivotField showAll="0"/>
    <pivotField showAll="0"/>
    <pivotField showAll="0"/>
    <pivotField showAll="0"/>
  </pivotFields>
  <rowFields count="3">
    <field x="6"/>
    <field x="70"/>
    <field x="7"/>
  </rowFields>
  <rowItems count="14">
    <i>
      <x/>
    </i>
    <i r="1">
      <x/>
    </i>
    <i r="2">
      <x/>
    </i>
    <i r="2">
      <x v="1"/>
    </i>
    <i r="2">
      <x v="2"/>
    </i>
    <i r="2">
      <x v="3"/>
    </i>
    <i r="2">
      <x v="4"/>
    </i>
    <i>
      <x v="1"/>
    </i>
    <i r="1">
      <x/>
    </i>
    <i r="2">
      <x/>
    </i>
    <i r="2">
      <x v="1"/>
    </i>
    <i r="2">
      <x v="2"/>
    </i>
    <i r="2">
      <x v="4"/>
    </i>
    <i t="grand">
      <x/>
    </i>
  </rowItems>
  <colFields count="1">
    <field x="-2"/>
  </colFields>
  <colItems count="3">
    <i>
      <x/>
    </i>
    <i i="1">
      <x v="1"/>
    </i>
    <i i="2">
      <x v="2"/>
    </i>
  </colItems>
  <dataFields count="3">
    <dataField name="BY SIZE (# of employees)" fld="0" subtotal="count" showDataAs="percentOfCol" baseField="71" baseItem="0" numFmtId="10"/>
    <dataField name="Average of No. Of Loans" fld="82" subtotal="average" baseField="71" baseItem="0" numFmtId="164"/>
    <dataField name="Average of Loans exposure" fld="75" subtotal="average" baseField="71" baseItem="0" numFmtId="4"/>
  </dataFields>
  <formats count="37">
    <format dxfId="715">
      <pivotArea grandRow="1" outline="0" collapsedLevelsAreSubtotals="1" fieldPosition="0"/>
    </format>
    <format dxfId="714">
      <pivotArea dataOnly="0" labelOnly="1" grandRow="1" outline="0" fieldPosition="0"/>
    </format>
    <format dxfId="713">
      <pivotArea type="origin" dataOnly="0" labelOnly="1" outline="0" fieldPosition="0"/>
    </format>
    <format dxfId="712">
      <pivotArea field="7" type="button" dataOnly="0" labelOnly="1" outline="0" axis="axisRow" fieldPosition="2"/>
    </format>
    <format dxfId="711">
      <pivotArea type="topRight" dataOnly="0" labelOnly="1" outline="0" fieldPosition="0"/>
    </format>
    <format dxfId="710">
      <pivotArea field="6" type="button" dataOnly="0" labelOnly="1" outline="0" axis="axisRow" fieldPosition="0"/>
    </format>
    <format dxfId="709">
      <pivotArea dataOnly="0" labelOnly="1" fieldPosition="0">
        <references count="1">
          <reference field="7" count="0"/>
        </references>
      </pivotArea>
    </format>
    <format dxfId="708">
      <pivotArea dataOnly="0" labelOnly="1" grandCol="1" outline="0" fieldPosition="0"/>
    </format>
    <format dxfId="707">
      <pivotArea type="topRight" dataOnly="0" labelOnly="1" outline="0" offset="C1:F1" fieldPosition="0"/>
    </format>
    <format dxfId="706">
      <pivotArea dataOnly="0" labelOnly="1" fieldPosition="0">
        <references count="1">
          <reference field="7" count="3">
            <x v="3"/>
            <x v="4"/>
            <x v="5"/>
          </reference>
        </references>
      </pivotArea>
    </format>
    <format dxfId="705">
      <pivotArea dataOnly="0" labelOnly="1" grandCol="1" outline="0" fieldPosition="0"/>
    </format>
    <format dxfId="704">
      <pivotArea outline="0" collapsedLevelsAreSubtotals="1" fieldPosition="0">
        <references count="1">
          <reference field="4294967294" count="2" selected="0">
            <x v="1"/>
            <x v="2"/>
          </reference>
        </references>
      </pivotArea>
    </format>
    <format dxfId="703">
      <pivotArea dataOnly="0" labelOnly="1" outline="0" fieldPosition="0">
        <references count="1">
          <reference field="4294967294" count="2">
            <x v="1"/>
            <x v="2"/>
          </reference>
        </references>
      </pivotArea>
    </format>
    <format dxfId="702">
      <pivotArea outline="0" collapsedLevelsAreSubtotals="1" fieldPosition="0">
        <references count="1">
          <reference field="4294967294" count="1" selected="0">
            <x v="1"/>
          </reference>
        </references>
      </pivotArea>
    </format>
    <format dxfId="701">
      <pivotArea dataOnly="0" labelOnly="1" outline="0" fieldPosition="0">
        <references count="1">
          <reference field="4294967294" count="1">
            <x v="1"/>
          </reference>
        </references>
      </pivotArea>
    </format>
    <format dxfId="700">
      <pivotArea dataOnly="0" labelOnly="1" outline="0" fieldPosition="0">
        <references count="1">
          <reference field="4294967294" count="1">
            <x v="0"/>
          </reference>
        </references>
      </pivotArea>
    </format>
    <format dxfId="699">
      <pivotArea dataOnly="0" labelOnly="1" outline="0" fieldPosition="0">
        <references count="1">
          <reference field="4294967294" count="1">
            <x v="0"/>
          </reference>
        </references>
      </pivotArea>
    </format>
    <format dxfId="698">
      <pivotArea dataOnly="0" labelOnly="1" outline="0" fieldPosition="0">
        <references count="1">
          <reference field="4294967294" count="3">
            <x v="0"/>
            <x v="1"/>
            <x v="2"/>
          </reference>
        </references>
      </pivotArea>
    </format>
    <format dxfId="697">
      <pivotArea dataOnly="0" labelOnly="1" outline="0" fieldPosition="0">
        <references count="1">
          <reference field="4294967294" count="3">
            <x v="0"/>
            <x v="1"/>
            <x v="2"/>
          </reference>
        </references>
      </pivotArea>
    </format>
    <format dxfId="696">
      <pivotArea field="6" type="button" dataOnly="0" labelOnly="1" outline="0" axis="axisRow" fieldPosition="0"/>
    </format>
    <format dxfId="695">
      <pivotArea dataOnly="0" labelOnly="1" outline="0" fieldPosition="0">
        <references count="1">
          <reference field="4294967294" count="3">
            <x v="0"/>
            <x v="1"/>
            <x v="2"/>
          </reference>
        </references>
      </pivotArea>
    </format>
    <format dxfId="694">
      <pivotArea field="6" type="button" dataOnly="0" labelOnly="1" outline="0" axis="axisRow" fieldPosition="0"/>
    </format>
    <format dxfId="693">
      <pivotArea dataOnly="0" labelOnly="1" outline="0" fieldPosition="0">
        <references count="1">
          <reference field="4294967294" count="3">
            <x v="0"/>
            <x v="1"/>
            <x v="2"/>
          </reference>
        </references>
      </pivotArea>
    </format>
    <format dxfId="692">
      <pivotArea grandRow="1" outline="0" collapsedLevelsAreSubtotals="1" fieldPosition="0"/>
    </format>
    <format dxfId="691">
      <pivotArea dataOnly="0" labelOnly="1" grandRow="1" outline="0" fieldPosition="0"/>
    </format>
    <format dxfId="690">
      <pivotArea grandRow="1" outline="0" collapsedLevelsAreSubtotals="1" fieldPosition="0"/>
    </format>
    <format dxfId="689">
      <pivotArea dataOnly="0" labelOnly="1" grandRow="1" outline="0" fieldPosition="0"/>
    </format>
    <format dxfId="688">
      <pivotArea dataOnly="0" labelOnly="1" fieldPosition="0">
        <references count="1">
          <reference field="6" count="2">
            <x v="0"/>
            <x v="1"/>
          </reference>
        </references>
      </pivotArea>
    </format>
    <format dxfId="687">
      <pivotArea dataOnly="0" labelOnly="1" fieldPosition="0">
        <references count="2">
          <reference field="6" count="1" selected="0">
            <x v="0"/>
          </reference>
          <reference field="70" count="0"/>
        </references>
      </pivotArea>
    </format>
    <format dxfId="686">
      <pivotArea dataOnly="0" labelOnly="1" fieldPosition="0">
        <references count="2">
          <reference field="6" count="1" selected="0">
            <x v="1"/>
          </reference>
          <reference field="70" count="0"/>
        </references>
      </pivotArea>
    </format>
    <format dxfId="685">
      <pivotArea dataOnly="0" labelOnly="1" fieldPosition="0">
        <references count="3">
          <reference field="6" count="1" selected="0">
            <x v="0"/>
          </reference>
          <reference field="7" count="5">
            <x v="0"/>
            <x v="1"/>
            <x v="2"/>
            <x v="3"/>
            <x v="4"/>
          </reference>
          <reference field="70" count="0" selected="0"/>
        </references>
      </pivotArea>
    </format>
    <format dxfId="684">
      <pivotArea dataOnly="0" labelOnly="1" fieldPosition="0">
        <references count="3">
          <reference field="6" count="1" selected="0">
            <x v="1"/>
          </reference>
          <reference field="7" count="4">
            <x v="0"/>
            <x v="1"/>
            <x v="2"/>
            <x v="4"/>
          </reference>
          <reference field="70" count="0" selected="0"/>
        </references>
      </pivotArea>
    </format>
    <format dxfId="683">
      <pivotArea dataOnly="0" labelOnly="1" fieldPosition="0">
        <references count="1">
          <reference field="6" count="2">
            <x v="0"/>
            <x v="1"/>
          </reference>
        </references>
      </pivotArea>
    </format>
    <format dxfId="682">
      <pivotArea dataOnly="0" labelOnly="1" fieldPosition="0">
        <references count="2">
          <reference field="6" count="1" selected="0">
            <x v="0"/>
          </reference>
          <reference field="70" count="0"/>
        </references>
      </pivotArea>
    </format>
    <format dxfId="681">
      <pivotArea dataOnly="0" labelOnly="1" fieldPosition="0">
        <references count="2">
          <reference field="6" count="1" selected="0">
            <x v="1"/>
          </reference>
          <reference field="70" count="0"/>
        </references>
      </pivotArea>
    </format>
    <format dxfId="680">
      <pivotArea dataOnly="0" labelOnly="1" fieldPosition="0">
        <references count="3">
          <reference field="6" count="1" selected="0">
            <x v="0"/>
          </reference>
          <reference field="7" count="5">
            <x v="0"/>
            <x v="1"/>
            <x v="2"/>
            <x v="3"/>
            <x v="4"/>
          </reference>
          <reference field="70" count="0" selected="0"/>
        </references>
      </pivotArea>
    </format>
    <format dxfId="679">
      <pivotArea dataOnly="0" labelOnly="1" fieldPosition="0">
        <references count="3">
          <reference field="6" count="1" selected="0">
            <x v="1"/>
          </reference>
          <reference field="7" count="4">
            <x v="0"/>
            <x v="1"/>
            <x v="2"/>
            <x v="4"/>
          </reference>
          <reference field="70" count="0" selected="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2.xml><?xml version="1.0" encoding="utf-8"?>
<pivotTableDefinition xmlns="http://schemas.openxmlformats.org/spreadsheetml/2006/main" xmlns:mc="http://schemas.openxmlformats.org/markup-compatibility/2006" xmlns:xr="http://schemas.microsoft.com/office/spreadsheetml/2014/revision" mc:Ignorable="xr" xr:uid="{CEB42BEA-C1F5-42AF-B949-EBCD427CC8EA}" name="PivotTable13" cacheId="5" applyNumberFormats="0" applyBorderFormats="0" applyFontFormats="0" applyPatternFormats="0" applyAlignmentFormats="0" applyWidthHeightFormats="1" dataCaption="Values" updatedVersion="8" minRefreshableVersion="3" itemPrintTitles="1" createdVersion="8" indent="0" outline="1" outlineData="1" multipleFieldFilters="0" rowHeaderCaption="" colHeaderCaption="">
  <location ref="A768:Y778" firstHeaderRow="1" firstDataRow="2" firstDataCol="1"/>
  <pivotFields count="87">
    <pivotField dataField="1" showAll="0"/>
    <pivotField axis="axisCol" showAll="0">
      <items count="47">
        <item m="1" x="32"/>
        <item m="1" x="34"/>
        <item m="1" x="24"/>
        <item m="1" x="35"/>
        <item m="1" x="29"/>
        <item m="1" x="45"/>
        <item m="1" x="40"/>
        <item m="1" x="43"/>
        <item m="1" x="26"/>
        <item m="1" x="38"/>
        <item m="1" x="33"/>
        <item m="1" x="44"/>
        <item m="1" x="31"/>
        <item m="1" x="39"/>
        <item m="1" x="36"/>
        <item m="1" x="27"/>
        <item m="1" x="23"/>
        <item m="1" x="37"/>
        <item m="1" x="25"/>
        <item m="1" x="42"/>
        <item m="1" x="30"/>
        <item m="1" x="41"/>
        <item m="1" x="28"/>
        <item x="22"/>
        <item x="0"/>
        <item x="1"/>
        <item x="2"/>
        <item x="3"/>
        <item x="4"/>
        <item x="5"/>
        <item x="6"/>
        <item x="7"/>
        <item x="8"/>
        <item x="9"/>
        <item x="10"/>
        <item x="11"/>
        <item x="12"/>
        <item x="13"/>
        <item x="14"/>
        <item x="15"/>
        <item x="16"/>
        <item x="17"/>
        <item x="18"/>
        <item x="19"/>
        <item x="20"/>
        <item x="21"/>
        <item t="default"/>
      </items>
    </pivotField>
    <pivotField showAll="0"/>
    <pivotField showAll="0"/>
    <pivotField showAll="0"/>
    <pivotField showAll="0"/>
    <pivotField axis="axisRow" showAll="0">
      <items count="4">
        <item n="Men's SMEs" x="1"/>
        <item n="Women's SMEs" x="0"/>
        <item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4">
        <item x="1"/>
        <item x="0"/>
        <item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2">
    <field x="6"/>
    <field x="70"/>
  </rowFields>
  <rowItems count="9">
    <i>
      <x/>
    </i>
    <i r="1">
      <x/>
    </i>
    <i r="1">
      <x v="1"/>
    </i>
    <i>
      <x v="1"/>
    </i>
    <i r="1">
      <x/>
    </i>
    <i r="1">
      <x v="1"/>
    </i>
    <i>
      <x v="2"/>
    </i>
    <i r="1">
      <x v="2"/>
    </i>
    <i t="grand">
      <x/>
    </i>
  </rowItems>
  <colFields count="1">
    <field x="1"/>
  </colFields>
  <colItems count="24">
    <i>
      <x v="23"/>
    </i>
    <i>
      <x v="24"/>
    </i>
    <i>
      <x v="25"/>
    </i>
    <i>
      <x v="26"/>
    </i>
    <i>
      <x v="27"/>
    </i>
    <i>
      <x v="28"/>
    </i>
    <i>
      <x v="29"/>
    </i>
    <i>
      <x v="30"/>
    </i>
    <i>
      <x v="31"/>
    </i>
    <i>
      <x v="32"/>
    </i>
    <i>
      <x v="33"/>
    </i>
    <i>
      <x v="34"/>
    </i>
    <i>
      <x v="35"/>
    </i>
    <i>
      <x v="36"/>
    </i>
    <i>
      <x v="37"/>
    </i>
    <i>
      <x v="38"/>
    </i>
    <i>
      <x v="39"/>
    </i>
    <i>
      <x v="40"/>
    </i>
    <i>
      <x v="41"/>
    </i>
    <i>
      <x v="42"/>
    </i>
    <i>
      <x v="43"/>
    </i>
    <i>
      <x v="44"/>
    </i>
    <i>
      <x v="45"/>
    </i>
    <i t="grand">
      <x/>
    </i>
  </colItems>
  <dataFields count="1">
    <dataField name="BY REGION" fld="0" subtotal="count" showDataAs="percentOfCol" baseField="71" baseItem="0" numFmtId="10"/>
  </dataFields>
  <formats count="30">
    <format dxfId="745">
      <pivotArea grandRow="1" outline="0" collapsedLevelsAreSubtotals="1" fieldPosition="0"/>
    </format>
    <format dxfId="744">
      <pivotArea dataOnly="0" labelOnly="1" grandRow="1" outline="0" fieldPosition="0"/>
    </format>
    <format dxfId="743">
      <pivotArea field="1" grandRow="1" outline="0" collapsedLevelsAreSubtotals="1" axis="axisCol" fieldPosition="0">
        <references count="1">
          <reference field="1" count="4" selected="0">
            <x v="20"/>
            <x v="21"/>
            <x v="22"/>
            <x v="23"/>
          </reference>
        </references>
      </pivotArea>
    </format>
    <format dxfId="742">
      <pivotArea grandRow="1" grandCol="1" outline="0" collapsedLevelsAreSubtotals="1" fieldPosition="0"/>
    </format>
    <format dxfId="741">
      <pivotArea type="origin" dataOnly="0" labelOnly="1" outline="0" fieldPosition="0"/>
    </format>
    <format dxfId="740">
      <pivotArea field="1" type="button" dataOnly="0" labelOnly="1" outline="0" axis="axisCol" fieldPosition="0"/>
    </format>
    <format dxfId="739">
      <pivotArea type="topRight" dataOnly="0" labelOnly="1" outline="0" fieldPosition="0"/>
    </format>
    <format dxfId="738">
      <pivotArea field="6" type="button" dataOnly="0" labelOnly="1" outline="0" axis="axisRow" fieldPosition="0"/>
    </format>
    <format dxfId="737">
      <pivotArea dataOnly="0" labelOnly="1" fieldPosition="0">
        <references count="1">
          <reference field="1" count="0"/>
        </references>
      </pivotArea>
    </format>
    <format dxfId="736">
      <pivotArea dataOnly="0" labelOnly="1" grandCol="1" outline="0" fieldPosition="0"/>
    </format>
    <format dxfId="735">
      <pivotArea dataOnly="0" labelOnly="1" fieldPosition="0">
        <references count="1">
          <reference field="1" count="21">
            <x v="3"/>
            <x v="4"/>
            <x v="5"/>
            <x v="6"/>
            <x v="7"/>
            <x v="8"/>
            <x v="9"/>
            <x v="10"/>
            <x v="11"/>
            <x v="12"/>
            <x v="13"/>
            <x v="14"/>
            <x v="15"/>
            <x v="16"/>
            <x v="17"/>
            <x v="18"/>
            <x v="19"/>
            <x v="20"/>
            <x v="21"/>
            <x v="22"/>
            <x v="23"/>
          </reference>
        </references>
      </pivotArea>
    </format>
    <format dxfId="734">
      <pivotArea dataOnly="0" labelOnly="1" grandCol="1" outline="0" fieldPosition="0"/>
    </format>
    <format dxfId="733">
      <pivotArea dataOnly="0" labelOnly="1" fieldPosition="0">
        <references count="1">
          <reference field="1" count="0"/>
        </references>
      </pivotArea>
    </format>
    <format dxfId="732">
      <pivotArea dataOnly="0" labelOnly="1" grandCol="1" outline="0" fieldPosition="0"/>
    </format>
    <format dxfId="731">
      <pivotArea type="origin" dataOnly="0" labelOnly="1" outline="0" fieldPosition="0"/>
    </format>
    <format dxfId="730">
      <pivotArea field="1" type="button" dataOnly="0" labelOnly="1" outline="0" axis="axisCol" fieldPosition="0"/>
    </format>
    <format dxfId="729">
      <pivotArea type="topRight" dataOnly="0" labelOnly="1" outline="0" fieldPosition="0"/>
    </format>
    <format dxfId="728">
      <pivotArea type="origin" dataOnly="0" labelOnly="1" outline="0" fieldPosition="0"/>
    </format>
    <format dxfId="727">
      <pivotArea field="1" type="button" dataOnly="0" labelOnly="1" outline="0" axis="axisCol" fieldPosition="0"/>
    </format>
    <format dxfId="726">
      <pivotArea type="topRight" dataOnly="0" labelOnly="1" outline="0" fieldPosition="0"/>
    </format>
    <format dxfId="725">
      <pivotArea field="6" type="button" dataOnly="0" labelOnly="1" outline="0" axis="axisRow" fieldPosition="0"/>
    </format>
    <format dxfId="724">
      <pivotArea dataOnly="0" labelOnly="1" fieldPosition="0">
        <references count="1">
          <reference field="1" count="0"/>
        </references>
      </pivotArea>
    </format>
    <format dxfId="723">
      <pivotArea dataOnly="0" labelOnly="1" grandCol="1" outline="0" fieldPosition="0"/>
    </format>
    <format dxfId="722">
      <pivotArea field="6" type="button" dataOnly="0" labelOnly="1" outline="0" axis="axisRow" fieldPosition="0"/>
    </format>
    <format dxfId="721">
      <pivotArea dataOnly="0" labelOnly="1" fieldPosition="0">
        <references count="1">
          <reference field="1" count="0"/>
        </references>
      </pivotArea>
    </format>
    <format dxfId="720">
      <pivotArea dataOnly="0" labelOnly="1" grandCol="1" outline="0" fieldPosition="0"/>
    </format>
    <format dxfId="719">
      <pivotArea grandRow="1" outline="0" collapsedLevelsAreSubtotals="1" fieldPosition="0"/>
    </format>
    <format dxfId="718">
      <pivotArea dataOnly="0" labelOnly="1" grandRow="1" outline="0" fieldPosition="0"/>
    </format>
    <format dxfId="717">
      <pivotArea grandRow="1" outline="0" collapsedLevelsAreSubtotals="1" fieldPosition="0"/>
    </format>
    <format dxfId="716">
      <pivotArea dataOnly="0" labelOnly="1" grandRow="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3.xml><?xml version="1.0" encoding="utf-8"?>
<pivotTableDefinition xmlns="http://schemas.openxmlformats.org/spreadsheetml/2006/main" xmlns:mc="http://schemas.openxmlformats.org/markup-compatibility/2006" xmlns:xr="http://schemas.microsoft.com/office/spreadsheetml/2014/revision" mc:Ignorable="xr" xr:uid="{D9B02792-AE4A-4864-A2DD-33D56979430B}" name="PivotTable10" cacheId="5" applyNumberFormats="0" applyBorderFormats="0" applyFontFormats="0" applyPatternFormats="0" applyAlignmentFormats="0" applyWidthHeightFormats="1" dataCaption="Values" updatedVersion="8" minRefreshableVersion="3" itemPrintTitles="1" createdVersion="8" indent="0" outline="1" outlineData="1" multipleFieldFilters="0" rowHeaderCaption="" colHeaderCaption="">
  <location ref="A588:F596" firstHeaderRow="1" firstDataRow="2" firstDataCol="1"/>
  <pivotFields count="87">
    <pivotField dataField="1" showAll="0"/>
    <pivotField showAll="0"/>
    <pivotField showAll="0"/>
    <pivotField showAll="0"/>
    <pivotField showAll="0"/>
    <pivotField showAll="0"/>
    <pivotField axis="axisRow" showAll="0">
      <items count="4">
        <item n="Men's SMEs" x="1"/>
        <item n="Women's SMEs" x="0"/>
        <item x="2"/>
        <item t="default"/>
      </items>
    </pivotField>
    <pivotField axis="axisCol" showAll="0">
      <items count="7">
        <item x="2"/>
        <item x="4"/>
        <item x="1"/>
        <item x="3"/>
        <item h="1" x="0"/>
        <item h="1" x="5"/>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4">
        <item x="1"/>
        <item x="0"/>
        <item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2">
    <field x="6"/>
    <field x="70"/>
  </rowFields>
  <rowItems count="7">
    <i>
      <x/>
    </i>
    <i r="1">
      <x/>
    </i>
    <i r="1">
      <x v="1"/>
    </i>
    <i>
      <x v="1"/>
    </i>
    <i r="1">
      <x/>
    </i>
    <i r="1">
      <x v="1"/>
    </i>
    <i t="grand">
      <x/>
    </i>
  </rowItems>
  <colFields count="1">
    <field x="7"/>
  </colFields>
  <colItems count="5">
    <i>
      <x/>
    </i>
    <i>
      <x v="1"/>
    </i>
    <i>
      <x v="2"/>
    </i>
    <i>
      <x v="3"/>
    </i>
    <i t="grand">
      <x/>
    </i>
  </colItems>
  <dataFields count="1">
    <dataField name="BY SIZE (# of employees)" fld="0" subtotal="count" showDataAs="percentOfCol" baseField="71" baseItem="0" numFmtId="10"/>
  </dataFields>
  <formats count="28">
    <format dxfId="773">
      <pivotArea grandRow="1" outline="0" collapsedLevelsAreSubtotals="1" fieldPosition="0"/>
    </format>
    <format dxfId="772">
      <pivotArea dataOnly="0" labelOnly="1" grandRow="1" outline="0" fieldPosition="0"/>
    </format>
    <format dxfId="771">
      <pivotArea type="origin" dataOnly="0" labelOnly="1" outline="0" fieldPosition="0"/>
    </format>
    <format dxfId="770">
      <pivotArea field="7" type="button" dataOnly="0" labelOnly="1" outline="0" axis="axisCol" fieldPosition="0"/>
    </format>
    <format dxfId="769">
      <pivotArea type="topRight" dataOnly="0" labelOnly="1" outline="0" fieldPosition="0"/>
    </format>
    <format dxfId="768">
      <pivotArea field="6" type="button" dataOnly="0" labelOnly="1" outline="0" axis="axisRow" fieldPosition="0"/>
    </format>
    <format dxfId="767">
      <pivotArea dataOnly="0" labelOnly="1" fieldPosition="0">
        <references count="1">
          <reference field="7" count="0"/>
        </references>
      </pivotArea>
    </format>
    <format dxfId="766">
      <pivotArea dataOnly="0" labelOnly="1" grandCol="1" outline="0" fieldPosition="0"/>
    </format>
    <format dxfId="765">
      <pivotArea dataOnly="0" labelOnly="1" fieldPosition="0">
        <references count="1">
          <reference field="7" count="3">
            <x v="3"/>
            <x v="4"/>
            <x v="5"/>
          </reference>
        </references>
      </pivotArea>
    </format>
    <format dxfId="764">
      <pivotArea dataOnly="0" labelOnly="1" grandCol="1" outline="0" fieldPosition="0"/>
    </format>
    <format dxfId="763">
      <pivotArea dataOnly="0" labelOnly="1" fieldPosition="0">
        <references count="1">
          <reference field="7" count="0"/>
        </references>
      </pivotArea>
    </format>
    <format dxfId="762">
      <pivotArea dataOnly="0" labelOnly="1" grandCol="1" outline="0" fieldPosition="0"/>
    </format>
    <format dxfId="761">
      <pivotArea type="origin" dataOnly="0" labelOnly="1" outline="0" fieldPosition="0"/>
    </format>
    <format dxfId="760">
      <pivotArea field="7" type="button" dataOnly="0" labelOnly="1" outline="0" axis="axisCol" fieldPosition="0"/>
    </format>
    <format dxfId="759">
      <pivotArea type="topRight" dataOnly="0" labelOnly="1" outline="0" fieldPosition="0"/>
    </format>
    <format dxfId="758">
      <pivotArea field="6" type="button" dataOnly="0" labelOnly="1" outline="0" axis="axisRow" fieldPosition="0"/>
    </format>
    <format dxfId="757">
      <pivotArea dataOnly="0" labelOnly="1" fieldPosition="0">
        <references count="1">
          <reference field="7" count="0"/>
        </references>
      </pivotArea>
    </format>
    <format dxfId="756">
      <pivotArea dataOnly="0" labelOnly="1" grandCol="1" outline="0" fieldPosition="0"/>
    </format>
    <format dxfId="755">
      <pivotArea type="origin" dataOnly="0" labelOnly="1" outline="0" fieldPosition="0"/>
    </format>
    <format dxfId="754">
      <pivotArea field="7" type="button" dataOnly="0" labelOnly="1" outline="0" axis="axisCol" fieldPosition="0"/>
    </format>
    <format dxfId="753">
      <pivotArea type="topRight" dataOnly="0" labelOnly="1" outline="0" fieldPosition="0"/>
    </format>
    <format dxfId="752">
      <pivotArea field="6" type="button" dataOnly="0" labelOnly="1" outline="0" axis="axisRow" fieldPosition="0"/>
    </format>
    <format dxfId="751">
      <pivotArea dataOnly="0" labelOnly="1" fieldPosition="0">
        <references count="1">
          <reference field="7" count="0"/>
        </references>
      </pivotArea>
    </format>
    <format dxfId="750">
      <pivotArea dataOnly="0" labelOnly="1" grandCol="1" outline="0" fieldPosition="0"/>
    </format>
    <format dxfId="749">
      <pivotArea grandRow="1" outline="0" collapsedLevelsAreSubtotals="1" fieldPosition="0"/>
    </format>
    <format dxfId="748">
      <pivotArea dataOnly="0" labelOnly="1" grandRow="1" outline="0" fieldPosition="0"/>
    </format>
    <format dxfId="747">
      <pivotArea grandRow="1" outline="0" collapsedLevelsAreSubtotals="1" fieldPosition="0"/>
    </format>
    <format dxfId="746">
      <pivotArea dataOnly="0" labelOnly="1" grandRow="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4.xml><?xml version="1.0" encoding="utf-8"?>
<pivotTableDefinition xmlns="http://schemas.openxmlformats.org/spreadsheetml/2006/main" xmlns:mc="http://schemas.openxmlformats.org/markup-compatibility/2006" xmlns:xr="http://schemas.microsoft.com/office/spreadsheetml/2014/revision" mc:Ignorable="xr" xr:uid="{8996639F-F245-426C-BADC-FA5B8B8437DE}" name="PivotTable11" cacheId="5" applyNumberFormats="0" applyBorderFormats="0" applyFontFormats="0" applyPatternFormats="0" applyAlignmentFormats="0" applyWidthHeightFormats="1" dataCaption="Values" updatedVersion="8" minRefreshableVersion="3" itemPrintTitles="1" createdVersion="8" indent="0" outline="1" outlineData="1" multipleFieldFilters="0" rowHeaderCaption="" colHeaderCaption="">
  <location ref="A648:F656" firstHeaderRow="1" firstDataRow="2" firstDataCol="1"/>
  <pivotFields count="87">
    <pivotField dataField="1" showAll="0"/>
    <pivotField showAll="0"/>
    <pivotField showAll="0"/>
    <pivotField showAll="0"/>
    <pivotField showAll="0"/>
    <pivotField showAll="0"/>
    <pivotField axis="axisRow" showAll="0">
      <items count="4">
        <item n="Men's SMEs" x="1"/>
        <item n="Women's SMEs" x="0"/>
        <item x="2"/>
        <item t="default"/>
      </items>
    </pivotField>
    <pivotField showAll="0"/>
    <pivotField axis="axisCol" showAll="0">
      <items count="6">
        <item x="3"/>
        <item x="2"/>
        <item x="1"/>
        <item x="0"/>
        <item h="1" x="4"/>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4">
        <item x="1"/>
        <item x="0"/>
        <item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2">
    <field x="6"/>
    <field x="70"/>
  </rowFields>
  <rowItems count="7">
    <i>
      <x/>
    </i>
    <i r="1">
      <x/>
    </i>
    <i r="1">
      <x v="1"/>
    </i>
    <i>
      <x v="1"/>
    </i>
    <i r="1">
      <x/>
    </i>
    <i r="1">
      <x v="1"/>
    </i>
    <i t="grand">
      <x/>
    </i>
  </rowItems>
  <colFields count="1">
    <field x="8"/>
  </colFields>
  <colItems count="5">
    <i>
      <x/>
    </i>
    <i>
      <x v="1"/>
    </i>
    <i>
      <x v="2"/>
    </i>
    <i>
      <x v="3"/>
    </i>
    <i t="grand">
      <x/>
    </i>
  </colItems>
  <dataFields count="1">
    <dataField name="BY SIZE (revenues)" fld="0" subtotal="count" showDataAs="percentOfCol" baseField="71" baseItem="1" numFmtId="10"/>
  </dataFields>
  <formats count="28">
    <format dxfId="801">
      <pivotArea grandRow="1" outline="0" collapsedLevelsAreSubtotals="1" fieldPosition="0"/>
    </format>
    <format dxfId="800">
      <pivotArea dataOnly="0" labelOnly="1" grandRow="1" outline="0" fieldPosition="0"/>
    </format>
    <format dxfId="799">
      <pivotArea type="origin" dataOnly="0" labelOnly="1" outline="0" fieldPosition="0"/>
    </format>
    <format dxfId="798">
      <pivotArea field="8" type="button" dataOnly="0" labelOnly="1" outline="0" axis="axisCol" fieldPosition="0"/>
    </format>
    <format dxfId="797">
      <pivotArea type="topRight" dataOnly="0" labelOnly="1" outline="0" fieldPosition="0"/>
    </format>
    <format dxfId="796">
      <pivotArea field="6" type="button" dataOnly="0" labelOnly="1" outline="0" axis="axisRow" fieldPosition="0"/>
    </format>
    <format dxfId="795">
      <pivotArea dataOnly="0" labelOnly="1" fieldPosition="0">
        <references count="1">
          <reference field="8" count="0"/>
        </references>
      </pivotArea>
    </format>
    <format dxfId="794">
      <pivotArea dataOnly="0" labelOnly="1" grandCol="1" outline="0" fieldPosition="0"/>
    </format>
    <format dxfId="793">
      <pivotArea dataOnly="0" labelOnly="1" fieldPosition="0">
        <references count="1">
          <reference field="8" count="2">
            <x v="3"/>
            <x v="4"/>
          </reference>
        </references>
      </pivotArea>
    </format>
    <format dxfId="792">
      <pivotArea dataOnly="0" labelOnly="1" grandCol="1" outline="0" fieldPosition="0"/>
    </format>
    <format dxfId="791">
      <pivotArea dataOnly="0" labelOnly="1" fieldPosition="0">
        <references count="1">
          <reference field="8" count="0"/>
        </references>
      </pivotArea>
    </format>
    <format dxfId="790">
      <pivotArea dataOnly="0" labelOnly="1" grandCol="1" outline="0" fieldPosition="0"/>
    </format>
    <format dxfId="789">
      <pivotArea type="origin" dataOnly="0" labelOnly="1" outline="0" fieldPosition="0"/>
    </format>
    <format dxfId="788">
      <pivotArea field="8" type="button" dataOnly="0" labelOnly="1" outline="0" axis="axisCol" fieldPosition="0"/>
    </format>
    <format dxfId="787">
      <pivotArea type="topRight" dataOnly="0" labelOnly="1" outline="0" fieldPosition="0"/>
    </format>
    <format dxfId="786">
      <pivotArea field="6" type="button" dataOnly="0" labelOnly="1" outline="0" axis="axisRow" fieldPosition="0"/>
    </format>
    <format dxfId="785">
      <pivotArea dataOnly="0" labelOnly="1" fieldPosition="0">
        <references count="1">
          <reference field="8" count="0"/>
        </references>
      </pivotArea>
    </format>
    <format dxfId="784">
      <pivotArea dataOnly="0" labelOnly="1" grandCol="1" outline="0" fieldPosition="0"/>
    </format>
    <format dxfId="783">
      <pivotArea type="origin" dataOnly="0" labelOnly="1" outline="0" fieldPosition="0"/>
    </format>
    <format dxfId="782">
      <pivotArea field="8" type="button" dataOnly="0" labelOnly="1" outline="0" axis="axisCol" fieldPosition="0"/>
    </format>
    <format dxfId="781">
      <pivotArea type="topRight" dataOnly="0" labelOnly="1" outline="0" fieldPosition="0"/>
    </format>
    <format dxfId="780">
      <pivotArea field="6" type="button" dataOnly="0" labelOnly="1" outline="0" axis="axisRow" fieldPosition="0"/>
    </format>
    <format dxfId="779">
      <pivotArea dataOnly="0" labelOnly="1" fieldPosition="0">
        <references count="1">
          <reference field="8" count="0"/>
        </references>
      </pivotArea>
    </format>
    <format dxfId="778">
      <pivotArea dataOnly="0" labelOnly="1" grandCol="1" outline="0" fieldPosition="0"/>
    </format>
    <format dxfId="777">
      <pivotArea grandRow="1" outline="0" collapsedLevelsAreSubtotals="1" fieldPosition="0"/>
    </format>
    <format dxfId="776">
      <pivotArea dataOnly="0" labelOnly="1" grandRow="1" outline="0" fieldPosition="0"/>
    </format>
    <format dxfId="775">
      <pivotArea grandRow="1" outline="0" collapsedLevelsAreSubtotals="1" fieldPosition="0"/>
    </format>
    <format dxfId="774">
      <pivotArea dataOnly="0" labelOnly="1" grandRow="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5.xml><?xml version="1.0" encoding="utf-8"?>
<pivotTableDefinition xmlns="http://schemas.openxmlformats.org/spreadsheetml/2006/main" xmlns:mc="http://schemas.openxmlformats.org/markup-compatibility/2006" xmlns:xr="http://schemas.microsoft.com/office/spreadsheetml/2014/revision" mc:Ignorable="xr" xr:uid="{4F466B1C-A354-41D0-85E2-4BC96FB4C7E3}" name="PivotTable6" cacheId="5" applyNumberFormats="0" applyBorderFormats="0" applyFontFormats="0" applyPatternFormats="0" applyAlignmentFormats="0" applyWidthHeightFormats="1" dataCaption="Values" updatedVersion="8" minRefreshableVersion="3" itemPrintTitles="1" createdVersion="8" indent="0" outline="1" outlineData="1" multipleFieldFilters="0" rowHeaderCaption="" colHeaderCaption="">
  <location ref="A335:E360" firstHeaderRow="1" firstDataRow="2" firstDataCol="1"/>
  <pivotFields count="87">
    <pivotField dataField="1" showAll="0"/>
    <pivotField axis="axisRow" showAll="0">
      <items count="47">
        <item m="1" x="32"/>
        <item m="1" x="34"/>
        <item m="1" x="24"/>
        <item m="1" x="35"/>
        <item m="1" x="29"/>
        <item m="1" x="45"/>
        <item m="1" x="40"/>
        <item m="1" x="43"/>
        <item m="1" x="26"/>
        <item m="1" x="38"/>
        <item m="1" x="33"/>
        <item m="1" x="44"/>
        <item m="1" x="31"/>
        <item m="1" x="39"/>
        <item m="1" x="36"/>
        <item m="1" x="27"/>
        <item m="1" x="23"/>
        <item m="1" x="37"/>
        <item m="1" x="25"/>
        <item m="1" x="42"/>
        <item m="1" x="30"/>
        <item m="1" x="41"/>
        <item m="1" x="28"/>
        <item x="22"/>
        <item x="0"/>
        <item x="1"/>
        <item x="2"/>
        <item x="3"/>
        <item x="4"/>
        <item x="5"/>
        <item x="6"/>
        <item x="7"/>
        <item x="8"/>
        <item x="9"/>
        <item x="10"/>
        <item x="11"/>
        <item x="12"/>
        <item x="13"/>
        <item x="14"/>
        <item x="15"/>
        <item x="16"/>
        <item x="17"/>
        <item x="18"/>
        <item x="19"/>
        <item x="20"/>
        <item x="21"/>
        <item t="default"/>
      </items>
    </pivotField>
    <pivotField showAll="0"/>
    <pivotField showAll="0"/>
    <pivotField showAll="0"/>
    <pivotField showAll="0"/>
    <pivotField axis="axisCol" showAll="0">
      <items count="4">
        <item n="Men's SMEs" x="1"/>
        <item n="Women's SMEs" x="0"/>
        <item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
  </rowFields>
  <rowItems count="24">
    <i>
      <x v="23"/>
    </i>
    <i>
      <x v="24"/>
    </i>
    <i>
      <x v="25"/>
    </i>
    <i>
      <x v="26"/>
    </i>
    <i>
      <x v="27"/>
    </i>
    <i>
      <x v="28"/>
    </i>
    <i>
      <x v="29"/>
    </i>
    <i>
      <x v="30"/>
    </i>
    <i>
      <x v="31"/>
    </i>
    <i>
      <x v="32"/>
    </i>
    <i>
      <x v="33"/>
    </i>
    <i>
      <x v="34"/>
    </i>
    <i>
      <x v="35"/>
    </i>
    <i>
      <x v="36"/>
    </i>
    <i>
      <x v="37"/>
    </i>
    <i>
      <x v="38"/>
    </i>
    <i>
      <x v="39"/>
    </i>
    <i>
      <x v="40"/>
    </i>
    <i>
      <x v="41"/>
    </i>
    <i>
      <x v="42"/>
    </i>
    <i>
      <x v="43"/>
    </i>
    <i>
      <x v="44"/>
    </i>
    <i>
      <x v="45"/>
    </i>
    <i t="grand">
      <x/>
    </i>
  </rowItems>
  <colFields count="1">
    <field x="6"/>
  </colFields>
  <colItems count="4">
    <i>
      <x/>
    </i>
    <i>
      <x v="1"/>
    </i>
    <i>
      <x v="2"/>
    </i>
    <i t="grand">
      <x/>
    </i>
  </colItems>
  <dataFields count="1">
    <dataField name="SPLIT BY REGION" fld="0" subtotal="count" showDataAs="percentOfTotal" baseField="1" baseItem="2" numFmtId="10"/>
  </dataFields>
  <formats count="34">
    <format dxfId="835">
      <pivotArea grandRow="1" outline="0" collapsedLevelsAreSubtotals="1" fieldPosition="0"/>
    </format>
    <format dxfId="834">
      <pivotArea dataOnly="0" labelOnly="1" grandRow="1" outline="0" fieldPosition="0"/>
    </format>
    <format dxfId="833">
      <pivotArea type="origin" dataOnly="0" labelOnly="1" outline="0" fieldPosition="0"/>
    </format>
    <format dxfId="832">
      <pivotArea field="6" type="button" dataOnly="0" labelOnly="1" outline="0" axis="axisCol" fieldPosition="0"/>
    </format>
    <format dxfId="831">
      <pivotArea type="topRight" dataOnly="0" labelOnly="1" outline="0" fieldPosition="0"/>
    </format>
    <format dxfId="830">
      <pivotArea field="1" type="button" dataOnly="0" labelOnly="1" outline="0" axis="axisRow" fieldPosition="0"/>
    </format>
    <format dxfId="829">
      <pivotArea dataOnly="0" labelOnly="1" fieldPosition="0">
        <references count="1">
          <reference field="6" count="0"/>
        </references>
      </pivotArea>
    </format>
    <format dxfId="828">
      <pivotArea dataOnly="0" labelOnly="1" grandCol="1" outline="0" fieldPosition="0"/>
    </format>
    <format dxfId="827">
      <pivotArea type="origin" dataOnly="0" labelOnly="1" outline="0" fieldPosition="0"/>
    </format>
    <format dxfId="826">
      <pivotArea field="6" type="button" dataOnly="0" labelOnly="1" outline="0" axis="axisCol" fieldPosition="0"/>
    </format>
    <format dxfId="825">
      <pivotArea type="topRight" dataOnly="0" labelOnly="1" outline="0" fieldPosition="0"/>
    </format>
    <format dxfId="824">
      <pivotArea field="1" type="button" dataOnly="0" labelOnly="1" outline="0" axis="axisRow" fieldPosition="0"/>
    </format>
    <format dxfId="823">
      <pivotArea dataOnly="0" labelOnly="1" fieldPosition="0">
        <references count="1">
          <reference field="6" count="0"/>
        </references>
      </pivotArea>
    </format>
    <format dxfId="822">
      <pivotArea dataOnly="0" labelOnly="1" grandCol="1" outline="0" fieldPosition="0"/>
    </format>
    <format dxfId="821">
      <pivotArea outline="0" collapsedLevelsAreSubtotals="1" fieldPosition="0">
        <references count="1">
          <reference field="6" count="0" selected="0"/>
        </references>
      </pivotArea>
    </format>
    <format dxfId="820">
      <pivotArea field="6" type="button" dataOnly="0" labelOnly="1" outline="0" axis="axisCol" fieldPosition="0"/>
    </format>
    <format dxfId="819">
      <pivotArea type="topRight" dataOnly="0" labelOnly="1" outline="0" fieldPosition="0"/>
    </format>
    <format dxfId="818">
      <pivotArea dataOnly="0" labelOnly="1" fieldPosition="0">
        <references count="1">
          <reference field="6" count="0"/>
        </references>
      </pivotArea>
    </format>
    <format dxfId="817">
      <pivotArea type="origin" dataOnly="0" labelOnly="1" outline="0" fieldPosition="0"/>
    </format>
    <format dxfId="816">
      <pivotArea field="6" type="button" dataOnly="0" labelOnly="1" outline="0" axis="axisCol" fieldPosition="0"/>
    </format>
    <format dxfId="815">
      <pivotArea type="topRight" dataOnly="0" labelOnly="1" outline="0" fieldPosition="0"/>
    </format>
    <format dxfId="814">
      <pivotArea field="1" type="button" dataOnly="0" labelOnly="1" outline="0" axis="axisRow" fieldPosition="0"/>
    </format>
    <format dxfId="813">
      <pivotArea dataOnly="0" labelOnly="1" fieldPosition="0">
        <references count="1">
          <reference field="6" count="0"/>
        </references>
      </pivotArea>
    </format>
    <format dxfId="812">
      <pivotArea dataOnly="0" labelOnly="1" grandCol="1" outline="0" fieldPosition="0"/>
    </format>
    <format dxfId="811">
      <pivotArea type="origin" dataOnly="0" labelOnly="1" outline="0" fieldPosition="0"/>
    </format>
    <format dxfId="810">
      <pivotArea field="6" type="button" dataOnly="0" labelOnly="1" outline="0" axis="axisCol" fieldPosition="0"/>
    </format>
    <format dxfId="809">
      <pivotArea type="topRight" dataOnly="0" labelOnly="1" outline="0" fieldPosition="0"/>
    </format>
    <format dxfId="808">
      <pivotArea field="1" type="button" dataOnly="0" labelOnly="1" outline="0" axis="axisRow" fieldPosition="0"/>
    </format>
    <format dxfId="807">
      <pivotArea dataOnly="0" labelOnly="1" fieldPosition="0">
        <references count="1">
          <reference field="6" count="0"/>
        </references>
      </pivotArea>
    </format>
    <format dxfId="806">
      <pivotArea dataOnly="0" labelOnly="1" grandCol="1" outline="0" fieldPosition="0"/>
    </format>
    <format dxfId="805">
      <pivotArea grandRow="1" outline="0" collapsedLevelsAreSubtotals="1" fieldPosition="0"/>
    </format>
    <format dxfId="804">
      <pivotArea dataOnly="0" labelOnly="1" grandRow="1" outline="0" fieldPosition="0"/>
    </format>
    <format dxfId="803">
      <pivotArea grandRow="1" outline="0" collapsedLevelsAreSubtotals="1" fieldPosition="0"/>
    </format>
    <format dxfId="802">
      <pivotArea dataOnly="0" labelOnly="1" grandRow="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6.xml><?xml version="1.0" encoding="utf-8"?>
<pivotTableDefinition xmlns="http://schemas.openxmlformats.org/spreadsheetml/2006/main" xmlns:mc="http://schemas.openxmlformats.org/markup-compatibility/2006" xmlns:xr="http://schemas.microsoft.com/office/spreadsheetml/2014/revision" mc:Ignorable="xr" xr:uid="{F76EDE3C-81FC-4D5A-AB88-7413B6255182}" name="PivotTable32" cacheId="5" applyNumberFormats="0" applyBorderFormats="0" applyFontFormats="0" applyPatternFormats="0" applyAlignmentFormats="0" applyWidthHeightFormats="1" dataCaption="Values" updatedVersion="8" minRefreshableVersion="3" itemPrintTitles="1" createdVersion="8" indent="0" outline="1" outlineData="1" multipleFieldFilters="0" rowHeaderCaption="" colHeaderCaption="">
  <location ref="A1354:H1368" firstHeaderRow="1" firstDataRow="2" firstDataCol="1"/>
  <pivotFields count="87">
    <pivotField dataField="1" showAll="0"/>
    <pivotField showAll="0"/>
    <pivotField showAll="0"/>
    <pivotField showAll="0"/>
    <pivotField showAll="0"/>
    <pivotField showAll="0"/>
    <pivotField axis="axisRow" showAll="0">
      <items count="4">
        <item n="Men's SMEs" x="1"/>
        <item n="Women's SMEs" x="0"/>
        <item x="2"/>
        <item t="default"/>
      </items>
    </pivotField>
    <pivotField showAll="0"/>
    <pivotField axis="axisRow" showAll="0">
      <items count="6">
        <item x="3"/>
        <item x="2"/>
        <item x="1"/>
        <item x="0"/>
        <item x="4"/>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4">
        <item x="1"/>
        <item h="1" x="0"/>
        <item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showAll="0">
      <items count="8">
        <item x="0"/>
        <item x="5"/>
        <item x="3"/>
        <item x="2"/>
        <item x="4"/>
        <item x="1"/>
        <item h="1" x="6"/>
        <item t="default"/>
      </items>
    </pivotField>
  </pivotFields>
  <rowFields count="3">
    <field x="6"/>
    <field x="70"/>
    <field x="8"/>
  </rowFields>
  <rowItems count="13">
    <i>
      <x/>
    </i>
    <i r="1">
      <x/>
    </i>
    <i r="2">
      <x/>
    </i>
    <i r="2">
      <x v="1"/>
    </i>
    <i r="2">
      <x v="2"/>
    </i>
    <i r="2">
      <x v="3"/>
    </i>
    <i>
      <x v="1"/>
    </i>
    <i r="1">
      <x/>
    </i>
    <i r="2">
      <x/>
    </i>
    <i r="2">
      <x v="1"/>
    </i>
    <i r="2">
      <x v="2"/>
    </i>
    <i r="2">
      <x v="3"/>
    </i>
    <i t="grand">
      <x/>
    </i>
  </rowItems>
  <colFields count="1">
    <field x="86"/>
  </colFields>
  <colItems count="7">
    <i>
      <x/>
    </i>
    <i>
      <x v="1"/>
    </i>
    <i>
      <x v="2"/>
    </i>
    <i>
      <x v="3"/>
    </i>
    <i>
      <x v="4"/>
    </i>
    <i>
      <x v="5"/>
    </i>
    <i t="grand">
      <x/>
    </i>
  </colItems>
  <dataFields count="1">
    <dataField name="BY SIZE (revenues)" fld="0" subtotal="count" showDataAs="percentOfCol" baseField="71" baseItem="1" numFmtId="10"/>
  </dataFields>
  <formats count="56">
    <format dxfId="891">
      <pivotArea grandRow="1" outline="0" collapsedLevelsAreSubtotals="1" fieldPosition="0"/>
    </format>
    <format dxfId="890">
      <pivotArea dataOnly="0" labelOnly="1" grandRow="1" outline="0" fieldPosition="0"/>
    </format>
    <format dxfId="889">
      <pivotArea type="origin" dataOnly="0" labelOnly="1" outline="0" fieldPosition="0"/>
    </format>
    <format dxfId="888">
      <pivotArea field="8" type="button" dataOnly="0" labelOnly="1" outline="0" axis="axisRow" fieldPosition="2"/>
    </format>
    <format dxfId="887">
      <pivotArea type="topRight" dataOnly="0" labelOnly="1" outline="0" fieldPosition="0"/>
    </format>
    <format dxfId="886">
      <pivotArea field="6" type="button" dataOnly="0" labelOnly="1" outline="0" axis="axisRow" fieldPosition="0"/>
    </format>
    <format dxfId="885">
      <pivotArea dataOnly="0" labelOnly="1" fieldPosition="0">
        <references count="1">
          <reference field="8" count="0"/>
        </references>
      </pivotArea>
    </format>
    <format dxfId="884">
      <pivotArea dataOnly="0" labelOnly="1" grandCol="1" outline="0" fieldPosition="0"/>
    </format>
    <format dxfId="883">
      <pivotArea type="topRight" dataOnly="0" labelOnly="1" outline="0" offset="C1:E1" fieldPosition="0"/>
    </format>
    <format dxfId="882">
      <pivotArea dataOnly="0" labelOnly="1" fieldPosition="0">
        <references count="1">
          <reference field="8" count="2">
            <x v="3"/>
            <x v="4"/>
          </reference>
        </references>
      </pivotArea>
    </format>
    <format dxfId="881">
      <pivotArea dataOnly="0" labelOnly="1" grandCol="1" outline="0" fieldPosition="0"/>
    </format>
    <format dxfId="880">
      <pivotArea collapsedLevelsAreSubtotals="1" fieldPosition="0">
        <references count="1">
          <reference field="6" count="1">
            <x v="1"/>
          </reference>
        </references>
      </pivotArea>
    </format>
    <format dxfId="879">
      <pivotArea dataOnly="0" labelOnly="1" fieldPosition="0">
        <references count="1">
          <reference field="6" count="1">
            <x v="1"/>
          </reference>
        </references>
      </pivotArea>
    </format>
    <format dxfId="878">
      <pivotArea collapsedLevelsAreSubtotals="1" fieldPosition="0">
        <references count="1">
          <reference field="6" count="1">
            <x v="1"/>
          </reference>
        </references>
      </pivotArea>
    </format>
    <format dxfId="877">
      <pivotArea dataOnly="0" labelOnly="1" fieldPosition="0">
        <references count="1">
          <reference field="6" count="1">
            <x v="1"/>
          </reference>
        </references>
      </pivotArea>
    </format>
    <format dxfId="876">
      <pivotArea dataOnly="0" labelOnly="1" outline="0" fieldPosition="0">
        <references count="1">
          <reference field="4294967294" count="1">
            <x v="0"/>
          </reference>
        </references>
      </pivotArea>
    </format>
    <format dxfId="875">
      <pivotArea dataOnly="0" labelOnly="1" outline="0" fieldPosition="0">
        <references count="1">
          <reference field="4294967294" count="1">
            <x v="0"/>
          </reference>
        </references>
      </pivotArea>
    </format>
    <format dxfId="874">
      <pivotArea type="origin" dataOnly="0" labelOnly="1" outline="0" fieldPosition="0"/>
    </format>
    <format dxfId="873">
      <pivotArea type="topRight" dataOnly="0" labelOnly="1" outline="0" fieldPosition="0"/>
    </format>
    <format dxfId="872">
      <pivotArea field="6" type="button" dataOnly="0" labelOnly="1" outline="0" axis="axisRow" fieldPosition="0"/>
    </format>
    <format dxfId="871">
      <pivotArea dataOnly="0" labelOnly="1" grandCol="1" outline="0" fieldPosition="0"/>
    </format>
    <format dxfId="870">
      <pivotArea dataOnly="0" labelOnly="1" grandCol="1" outline="0" fieldPosition="0"/>
    </format>
    <format dxfId="869">
      <pivotArea type="origin" dataOnly="0" labelOnly="1" outline="0" fieldPosition="0"/>
    </format>
    <format dxfId="868">
      <pivotArea type="topRight" dataOnly="0" labelOnly="1" outline="0" fieldPosition="0"/>
    </format>
    <format dxfId="867">
      <pivotArea field="6" type="button" dataOnly="0" labelOnly="1" outline="0" axis="axisRow" fieldPosition="0"/>
    </format>
    <format dxfId="866">
      <pivotArea dataOnly="0" labelOnly="1" grandCol="1" outline="0" fieldPosition="0"/>
    </format>
    <format dxfId="865">
      <pivotArea type="origin" dataOnly="0" labelOnly="1" outline="0" fieldPosition="0"/>
    </format>
    <format dxfId="864">
      <pivotArea type="topRight" dataOnly="0" labelOnly="1" outline="0" fieldPosition="0"/>
    </format>
    <format dxfId="863">
      <pivotArea field="6" type="button" dataOnly="0" labelOnly="1" outline="0" axis="axisRow" fieldPosition="0"/>
    </format>
    <format dxfId="862">
      <pivotArea dataOnly="0" labelOnly="1" grandCol="1" outline="0" fieldPosition="0"/>
    </format>
    <format dxfId="861">
      <pivotArea grandRow="1" outline="0" collapsedLevelsAreSubtotals="1" fieldPosition="0"/>
    </format>
    <format dxfId="860">
      <pivotArea dataOnly="0" labelOnly="1" grandRow="1" outline="0" fieldPosition="0"/>
    </format>
    <format dxfId="859">
      <pivotArea grandRow="1" outline="0" collapsedLevelsAreSubtotals="1" fieldPosition="0"/>
    </format>
    <format dxfId="858">
      <pivotArea dataOnly="0" labelOnly="1" grandRow="1" outline="0" fieldPosition="0"/>
    </format>
    <format dxfId="857">
      <pivotArea type="origin" dataOnly="0" labelOnly="1" outline="0" fieldPosition="0"/>
    </format>
    <format dxfId="856">
      <pivotArea field="86" type="button" dataOnly="0" labelOnly="1" outline="0" axis="axisCol" fieldPosition="0"/>
    </format>
    <format dxfId="855">
      <pivotArea type="topRight" dataOnly="0" labelOnly="1" outline="0" fieldPosition="0"/>
    </format>
    <format dxfId="854">
      <pivotArea field="6" type="button" dataOnly="0" labelOnly="1" outline="0" axis="axisRow" fieldPosition="0"/>
    </format>
    <format dxfId="853">
      <pivotArea dataOnly="0" labelOnly="1" fieldPosition="0">
        <references count="1">
          <reference field="86" count="0"/>
        </references>
      </pivotArea>
    </format>
    <format dxfId="852">
      <pivotArea dataOnly="0" labelOnly="1" grandCol="1" outline="0" fieldPosition="0"/>
    </format>
    <format dxfId="851">
      <pivotArea type="origin" dataOnly="0" labelOnly="1" outline="0" fieldPosition="0"/>
    </format>
    <format dxfId="850">
      <pivotArea field="86" type="button" dataOnly="0" labelOnly="1" outline="0" axis="axisCol" fieldPosition="0"/>
    </format>
    <format dxfId="849">
      <pivotArea type="topRight" dataOnly="0" labelOnly="1" outline="0" fieldPosition="0"/>
    </format>
    <format dxfId="848">
      <pivotArea field="6" type="button" dataOnly="0" labelOnly="1" outline="0" axis="axisRow" fieldPosition="0"/>
    </format>
    <format dxfId="847">
      <pivotArea dataOnly="0" labelOnly="1" fieldPosition="0">
        <references count="1">
          <reference field="86" count="0"/>
        </references>
      </pivotArea>
    </format>
    <format dxfId="846">
      <pivotArea dataOnly="0" labelOnly="1" grandCol="1" outline="0" fieldPosition="0"/>
    </format>
    <format dxfId="845">
      <pivotArea dataOnly="0" labelOnly="1" fieldPosition="0">
        <references count="1">
          <reference field="6" count="1">
            <x v="1"/>
          </reference>
        </references>
      </pivotArea>
    </format>
    <format dxfId="844">
      <pivotArea dataOnly="0" labelOnly="1" fieldPosition="0">
        <references count="2">
          <reference field="6" count="1" selected="0">
            <x v="0"/>
          </reference>
          <reference field="70" count="1">
            <x v="0"/>
          </reference>
        </references>
      </pivotArea>
    </format>
    <format dxfId="843">
      <pivotArea dataOnly="0" labelOnly="1" fieldPosition="0">
        <references count="2">
          <reference field="6" count="1" selected="0">
            <x v="1"/>
          </reference>
          <reference field="70" count="1">
            <x v="0"/>
          </reference>
        </references>
      </pivotArea>
    </format>
    <format dxfId="842">
      <pivotArea dataOnly="0" labelOnly="1" fieldPosition="0">
        <references count="3">
          <reference field="6" count="1" selected="0">
            <x v="0"/>
          </reference>
          <reference field="8" count="4">
            <x v="0"/>
            <x v="1"/>
            <x v="2"/>
            <x v="3"/>
          </reference>
          <reference field="70" count="1" selected="0">
            <x v="0"/>
          </reference>
        </references>
      </pivotArea>
    </format>
    <format dxfId="841">
      <pivotArea dataOnly="0" labelOnly="1" fieldPosition="0">
        <references count="3">
          <reference field="6" count="1" selected="0">
            <x v="1"/>
          </reference>
          <reference field="8" count="4">
            <x v="0"/>
            <x v="1"/>
            <x v="2"/>
            <x v="3"/>
          </reference>
          <reference field="70" count="1" selected="0">
            <x v="0"/>
          </reference>
        </references>
      </pivotArea>
    </format>
    <format dxfId="840">
      <pivotArea dataOnly="0" labelOnly="1" fieldPosition="0">
        <references count="1">
          <reference field="6" count="1">
            <x v="1"/>
          </reference>
        </references>
      </pivotArea>
    </format>
    <format dxfId="839">
      <pivotArea dataOnly="0" labelOnly="1" fieldPosition="0">
        <references count="2">
          <reference field="6" count="1" selected="0">
            <x v="0"/>
          </reference>
          <reference field="70" count="1">
            <x v="0"/>
          </reference>
        </references>
      </pivotArea>
    </format>
    <format dxfId="838">
      <pivotArea dataOnly="0" labelOnly="1" fieldPosition="0">
        <references count="2">
          <reference field="6" count="1" selected="0">
            <x v="1"/>
          </reference>
          <reference field="70" count="1">
            <x v="0"/>
          </reference>
        </references>
      </pivotArea>
    </format>
    <format dxfId="837">
      <pivotArea dataOnly="0" labelOnly="1" fieldPosition="0">
        <references count="3">
          <reference field="6" count="1" selected="0">
            <x v="0"/>
          </reference>
          <reference field="8" count="4">
            <x v="0"/>
            <x v="1"/>
            <x v="2"/>
            <x v="3"/>
          </reference>
          <reference field="70" count="1" selected="0">
            <x v="0"/>
          </reference>
        </references>
      </pivotArea>
    </format>
    <format dxfId="836">
      <pivotArea dataOnly="0" labelOnly="1" fieldPosition="0">
        <references count="3">
          <reference field="6" count="1" selected="0">
            <x v="1"/>
          </reference>
          <reference field="8" count="4">
            <x v="0"/>
            <x v="1"/>
            <x v="2"/>
            <x v="3"/>
          </reference>
          <reference field="70" count="1" selected="0">
            <x v="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7.xml><?xml version="1.0" encoding="utf-8"?>
<pivotTableDefinition xmlns="http://schemas.openxmlformats.org/spreadsheetml/2006/main" xmlns:mc="http://schemas.openxmlformats.org/markup-compatibility/2006" xmlns:xr="http://schemas.microsoft.com/office/spreadsheetml/2014/revision" mc:Ignorable="xr" xr:uid="{9E77F5F7-9F69-467B-BF3A-DFFC94ED3761}" name="PivotTable5" cacheId="5" applyNumberFormats="0" applyBorderFormats="0" applyFontFormats="0" applyPatternFormats="0" applyAlignmentFormats="0" applyWidthHeightFormats="1" dataCaption="Values" updatedVersion="8" minRefreshableVersion="3" itemPrintTitles="1" createdVersion="8" indent="0" outline="1" outlineData="1" multipleFieldFilters="0" rowHeaderCaption="" colHeaderCaption="">
  <location ref="A275:D283" firstHeaderRow="1" firstDataRow="2" firstDataCol="1"/>
  <pivotFields count="87">
    <pivotField dataField="1" showAll="0"/>
    <pivotField showAll="0"/>
    <pivotField showAll="0"/>
    <pivotField showAll="0"/>
    <pivotField showAll="0"/>
    <pivotField showAll="0"/>
    <pivotField axis="axisCol" showAll="0">
      <items count="4">
        <item n="Men's SMEs" x="1"/>
        <item n="Women's SMEs" x="0"/>
        <item h="1" x="2"/>
        <item t="default"/>
      </items>
    </pivotField>
    <pivotField showAll="0"/>
    <pivotField showAll="0"/>
    <pivotField showAll="0"/>
    <pivotField showAll="0"/>
    <pivotField axis="axisRow" showAll="0">
      <items count="8">
        <item x="0"/>
        <item x="5"/>
        <item x="4"/>
        <item x="1"/>
        <item x="2"/>
        <item x="3"/>
        <item x="6"/>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1"/>
  </rowFields>
  <rowItems count="7">
    <i>
      <x/>
    </i>
    <i>
      <x v="1"/>
    </i>
    <i>
      <x v="2"/>
    </i>
    <i>
      <x v="3"/>
    </i>
    <i>
      <x v="4"/>
    </i>
    <i>
      <x v="5"/>
    </i>
    <i t="grand">
      <x/>
    </i>
  </rowItems>
  <colFields count="1">
    <field x="6"/>
  </colFields>
  <colItems count="3">
    <i>
      <x/>
    </i>
    <i>
      <x v="1"/>
    </i>
    <i t="grand">
      <x/>
    </i>
  </colItems>
  <dataFields count="1">
    <dataField name="SPLIT BY ENTERPRISE AGE" fld="0" subtotal="count" showDataAs="percentOfTotal" baseField="12" baseItem="2" numFmtId="10"/>
  </dataFields>
  <formats count="28">
    <format dxfId="919">
      <pivotArea grandRow="1" outline="0" collapsedLevelsAreSubtotals="1" fieldPosition="0"/>
    </format>
    <format dxfId="918">
      <pivotArea dataOnly="0" labelOnly="1" grandRow="1" outline="0" fieldPosition="0"/>
    </format>
    <format dxfId="917">
      <pivotArea type="origin" dataOnly="0" labelOnly="1" outline="0" fieldPosition="0"/>
    </format>
    <format dxfId="916">
      <pivotArea field="6" type="button" dataOnly="0" labelOnly="1" outline="0" axis="axisCol" fieldPosition="0"/>
    </format>
    <format dxfId="915">
      <pivotArea type="topRight" dataOnly="0" labelOnly="1" outline="0" fieldPosition="0"/>
    </format>
    <format dxfId="914">
      <pivotArea field="11" type="button" dataOnly="0" labelOnly="1" outline="0" axis="axisRow" fieldPosition="0"/>
    </format>
    <format dxfId="913">
      <pivotArea dataOnly="0" labelOnly="1" fieldPosition="0">
        <references count="1">
          <reference field="6" count="0"/>
        </references>
      </pivotArea>
    </format>
    <format dxfId="912">
      <pivotArea dataOnly="0" labelOnly="1" grandCol="1" outline="0" fieldPosition="0"/>
    </format>
    <format dxfId="911">
      <pivotArea outline="0" collapsedLevelsAreSubtotals="1" fieldPosition="0">
        <references count="1">
          <reference field="6" count="0" selected="0"/>
        </references>
      </pivotArea>
    </format>
    <format dxfId="910">
      <pivotArea field="6" type="button" dataOnly="0" labelOnly="1" outline="0" axis="axisCol" fieldPosition="0"/>
    </format>
    <format dxfId="909">
      <pivotArea type="topRight" dataOnly="0" labelOnly="1" outline="0" fieldPosition="0"/>
    </format>
    <format dxfId="908">
      <pivotArea dataOnly="0" labelOnly="1" fieldPosition="0">
        <references count="1">
          <reference field="6" count="0"/>
        </references>
      </pivotArea>
    </format>
    <format dxfId="907">
      <pivotArea type="origin" dataOnly="0" labelOnly="1" outline="0" fieldPosition="0"/>
    </format>
    <format dxfId="906">
      <pivotArea field="6" type="button" dataOnly="0" labelOnly="1" outline="0" axis="axisCol" fieldPosition="0"/>
    </format>
    <format dxfId="905">
      <pivotArea type="topRight" dataOnly="0" labelOnly="1" outline="0" fieldPosition="0"/>
    </format>
    <format dxfId="904">
      <pivotArea field="11" type="button" dataOnly="0" labelOnly="1" outline="0" axis="axisRow" fieldPosition="0"/>
    </format>
    <format dxfId="903">
      <pivotArea dataOnly="0" labelOnly="1" fieldPosition="0">
        <references count="1">
          <reference field="6" count="0"/>
        </references>
      </pivotArea>
    </format>
    <format dxfId="902">
      <pivotArea dataOnly="0" labelOnly="1" grandCol="1" outline="0" fieldPosition="0"/>
    </format>
    <format dxfId="901">
      <pivotArea type="origin" dataOnly="0" labelOnly="1" outline="0" fieldPosition="0"/>
    </format>
    <format dxfId="900">
      <pivotArea field="6" type="button" dataOnly="0" labelOnly="1" outline="0" axis="axisCol" fieldPosition="0"/>
    </format>
    <format dxfId="899">
      <pivotArea type="topRight" dataOnly="0" labelOnly="1" outline="0" fieldPosition="0"/>
    </format>
    <format dxfId="898">
      <pivotArea field="11" type="button" dataOnly="0" labelOnly="1" outline="0" axis="axisRow" fieldPosition="0"/>
    </format>
    <format dxfId="897">
      <pivotArea dataOnly="0" labelOnly="1" fieldPosition="0">
        <references count="1">
          <reference field="6" count="0"/>
        </references>
      </pivotArea>
    </format>
    <format dxfId="896">
      <pivotArea dataOnly="0" labelOnly="1" grandCol="1" outline="0" fieldPosition="0"/>
    </format>
    <format dxfId="895">
      <pivotArea grandRow="1" outline="0" collapsedLevelsAreSubtotals="1" fieldPosition="0"/>
    </format>
    <format dxfId="894">
      <pivotArea dataOnly="0" labelOnly="1" grandRow="1" outline="0" fieldPosition="0"/>
    </format>
    <format dxfId="893">
      <pivotArea grandRow="1" outline="0" collapsedLevelsAreSubtotals="1" fieldPosition="0"/>
    </format>
    <format dxfId="892">
      <pivotArea dataOnly="0" labelOnly="1" grandRow="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8.xml><?xml version="1.0" encoding="utf-8"?>
<pivotTableDefinition xmlns="http://schemas.openxmlformats.org/spreadsheetml/2006/main" xmlns:mc="http://schemas.openxmlformats.org/markup-compatibility/2006" xmlns:xr="http://schemas.microsoft.com/office/spreadsheetml/2014/revision" mc:Ignorable="xr" xr:uid="{24341C94-A0F7-45D8-B45D-2ED4FBF086D2}" name="PivotTable30" cacheId="5" applyNumberFormats="0" applyBorderFormats="0" applyFontFormats="0" applyPatternFormats="0" applyAlignmentFormats="0" applyWidthHeightFormats="1" dataCaption="Values" updatedVersion="8" minRefreshableVersion="3" itemPrintTitles="1" createdVersion="8" indent="0" outline="1" outlineData="1" multipleFieldFilters="0" rowHeaderCaption="" colHeaderCaption="">
  <location ref="A1202:H1235" firstHeaderRow="1" firstDataRow="2" firstDataCol="1"/>
  <pivotFields count="87">
    <pivotField dataField="1" showAll="0"/>
    <pivotField showAll="0"/>
    <pivotField showAll="0"/>
    <pivotField showAll="0"/>
    <pivotField showAll="0"/>
    <pivotField showAll="0"/>
    <pivotField axis="axisRow" showAll="0">
      <items count="4">
        <item n="Men's SMEs" x="1"/>
        <item n="Women's SMEs" x="0"/>
        <item x="2"/>
        <item t="default"/>
      </items>
    </pivotField>
    <pivotField showAll="0"/>
    <pivotField showAll="0"/>
    <pivotField showAll="0"/>
    <pivotField showAll="0"/>
    <pivotField showAll="0"/>
    <pivotField showAll="0"/>
    <pivotField showAll="0"/>
    <pivotField showAll="0"/>
    <pivotField showAll="0"/>
    <pivotField showAll="0"/>
    <pivotField showAll="0"/>
    <pivotField axis="axisRow" showAll="0">
      <items count="20">
        <item x="5"/>
        <item x="2"/>
        <item x="8"/>
        <item x="13"/>
        <item x="4"/>
        <item x="17"/>
        <item x="14"/>
        <item x="15"/>
        <item x="6"/>
        <item x="11"/>
        <item x="1"/>
        <item x="10"/>
        <item x="9"/>
        <item x="3"/>
        <item x="12"/>
        <item x="7"/>
        <item x="16"/>
        <item x="0"/>
        <item x="18"/>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4">
        <item x="1"/>
        <item h="1" x="0"/>
        <item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showAll="0">
      <items count="8">
        <item x="0"/>
        <item x="5"/>
        <item x="3"/>
        <item x="2"/>
        <item x="4"/>
        <item x="1"/>
        <item h="1" x="6"/>
        <item t="default"/>
      </items>
    </pivotField>
  </pivotFields>
  <rowFields count="3">
    <field x="6"/>
    <field x="70"/>
    <field x="18"/>
  </rowFields>
  <rowItems count="32">
    <i>
      <x/>
    </i>
    <i r="1">
      <x/>
    </i>
    <i r="2">
      <x/>
    </i>
    <i r="2">
      <x v="1"/>
    </i>
    <i r="2">
      <x v="2"/>
    </i>
    <i r="2">
      <x v="4"/>
    </i>
    <i r="2">
      <x v="5"/>
    </i>
    <i r="2">
      <x v="8"/>
    </i>
    <i r="2">
      <x v="9"/>
    </i>
    <i r="2">
      <x v="10"/>
    </i>
    <i r="2">
      <x v="11"/>
    </i>
    <i r="2">
      <x v="13"/>
    </i>
    <i r="2">
      <x v="14"/>
    </i>
    <i r="2">
      <x v="15"/>
    </i>
    <i r="2">
      <x v="17"/>
    </i>
    <i>
      <x v="1"/>
    </i>
    <i r="1">
      <x/>
    </i>
    <i r="2">
      <x/>
    </i>
    <i r="2">
      <x v="1"/>
    </i>
    <i r="2">
      <x v="2"/>
    </i>
    <i r="2">
      <x v="4"/>
    </i>
    <i r="2">
      <x v="6"/>
    </i>
    <i r="2">
      <x v="9"/>
    </i>
    <i r="2">
      <x v="10"/>
    </i>
    <i r="2">
      <x v="11"/>
    </i>
    <i r="2">
      <x v="12"/>
    </i>
    <i r="2">
      <x v="13"/>
    </i>
    <i r="2">
      <x v="14"/>
    </i>
    <i r="2">
      <x v="15"/>
    </i>
    <i r="2">
      <x v="16"/>
    </i>
    <i r="2">
      <x v="17"/>
    </i>
    <i t="grand">
      <x/>
    </i>
  </rowItems>
  <colFields count="1">
    <field x="86"/>
  </colFields>
  <colItems count="7">
    <i>
      <x/>
    </i>
    <i>
      <x v="1"/>
    </i>
    <i>
      <x v="2"/>
    </i>
    <i>
      <x v="3"/>
    </i>
    <i>
      <x v="4"/>
    </i>
    <i>
      <x v="5"/>
    </i>
    <i t="grand">
      <x/>
    </i>
  </colItems>
  <dataFields count="1">
    <dataField name="BY INDUSTRY" fld="0" subtotal="count" showDataAs="percentOfCol" baseField="7" baseItem="1" numFmtId="10"/>
  </dataFields>
  <formats count="57">
    <format dxfId="976">
      <pivotArea grandRow="1" outline="0" collapsedLevelsAreSubtotals="1" fieldPosition="0"/>
    </format>
    <format dxfId="975">
      <pivotArea dataOnly="0" labelOnly="1" grandRow="1" outline="0" fieldPosition="0"/>
    </format>
    <format dxfId="974">
      <pivotArea field="18" outline="0" collapsedLevelsAreSubtotals="1" axis="axisRow" fieldPosition="2">
        <references count="1">
          <reference field="18" count="16" selected="0">
            <x v="3"/>
            <x v="4"/>
            <x v="5"/>
            <x v="6"/>
            <x v="7"/>
            <x v="8"/>
            <x v="9"/>
            <x v="10"/>
            <x v="11"/>
            <x v="12"/>
            <x v="13"/>
            <x v="14"/>
            <x v="15"/>
            <x v="16"/>
            <x v="17"/>
            <x v="18"/>
          </reference>
        </references>
      </pivotArea>
    </format>
    <format dxfId="973">
      <pivotArea grandRow="1" grandCol="1" outline="0" collapsedLevelsAreSubtotals="1" fieldPosition="0"/>
    </format>
    <format dxfId="972">
      <pivotArea type="origin" dataOnly="0" labelOnly="1" outline="0" fieldPosition="0"/>
    </format>
    <format dxfId="971">
      <pivotArea field="18" type="button" dataOnly="0" labelOnly="1" outline="0" axis="axisRow" fieldPosition="2"/>
    </format>
    <format dxfId="970">
      <pivotArea field="6" type="button" dataOnly="0" labelOnly="1" outline="0" axis="axisRow" fieldPosition="0"/>
    </format>
    <format dxfId="969">
      <pivotArea dataOnly="0" labelOnly="1" fieldPosition="0">
        <references count="1">
          <reference field="18" count="0"/>
        </references>
      </pivotArea>
    </format>
    <format dxfId="968">
      <pivotArea dataOnly="0" labelOnly="1" fieldPosition="0">
        <references count="1">
          <reference field="18" count="16">
            <x v="3"/>
            <x v="4"/>
            <x v="5"/>
            <x v="6"/>
            <x v="7"/>
            <x v="8"/>
            <x v="9"/>
            <x v="10"/>
            <x v="11"/>
            <x v="12"/>
            <x v="13"/>
            <x v="14"/>
            <x v="15"/>
            <x v="16"/>
            <x v="17"/>
            <x v="18"/>
          </reference>
        </references>
      </pivotArea>
    </format>
    <format dxfId="967">
      <pivotArea field="6" type="button" dataOnly="0" labelOnly="1" outline="0" axis="axisRow" fieldPosition="0"/>
    </format>
    <format dxfId="966">
      <pivotArea dataOnly="0" labelOnly="1" fieldPosition="0">
        <references count="1">
          <reference field="18" count="0"/>
        </references>
      </pivotArea>
    </format>
    <format dxfId="965">
      <pivotArea collapsedLevelsAreSubtotals="1" fieldPosition="0">
        <references count="1">
          <reference field="6" count="1">
            <x v="1"/>
          </reference>
        </references>
      </pivotArea>
    </format>
    <format dxfId="964">
      <pivotArea dataOnly="0" labelOnly="1" fieldPosition="0">
        <references count="1">
          <reference field="6" count="1">
            <x v="1"/>
          </reference>
        </references>
      </pivotArea>
    </format>
    <format dxfId="963">
      <pivotArea dataOnly="0" labelOnly="1" outline="0" fieldPosition="0">
        <references count="1">
          <reference field="4294967294" count="1">
            <x v="0"/>
          </reference>
        </references>
      </pivotArea>
    </format>
    <format dxfId="962">
      <pivotArea type="topRight" dataOnly="0" labelOnly="1" outline="0" fieldPosition="0"/>
    </format>
    <format dxfId="961">
      <pivotArea dataOnly="0" labelOnly="1" grandCol="1" outline="0" fieldPosition="0"/>
    </format>
    <format dxfId="960">
      <pivotArea dataOnly="0" labelOnly="1" grandCol="1" outline="0" fieldPosition="0"/>
    </format>
    <format dxfId="959">
      <pivotArea type="origin" dataOnly="0" labelOnly="1" outline="0" fieldPosition="0"/>
    </format>
    <format dxfId="958">
      <pivotArea type="topRight" dataOnly="0" labelOnly="1" outline="0" fieldPosition="0"/>
    </format>
    <format dxfId="957">
      <pivotArea field="6" type="button" dataOnly="0" labelOnly="1" outline="0" axis="axisRow" fieldPosition="0"/>
    </format>
    <format dxfId="956">
      <pivotArea dataOnly="0" labelOnly="1" grandCol="1" outline="0" fieldPosition="0"/>
    </format>
    <format dxfId="955">
      <pivotArea type="origin" dataOnly="0" labelOnly="1" outline="0" fieldPosition="0"/>
    </format>
    <format dxfId="954">
      <pivotArea field="6" type="button" dataOnly="0" labelOnly="1" outline="0" axis="axisRow" fieldPosition="0"/>
    </format>
    <format dxfId="953">
      <pivotArea grandRow="1" outline="0" collapsedLevelsAreSubtotals="1" fieldPosition="0"/>
    </format>
    <format dxfId="952">
      <pivotArea dataOnly="0" labelOnly="1" grandRow="1" outline="0" fieldPosition="0"/>
    </format>
    <format dxfId="951">
      <pivotArea grandRow="1" outline="0" collapsedLevelsAreSubtotals="1" fieldPosition="0"/>
    </format>
    <format dxfId="950">
      <pivotArea dataOnly="0" labelOnly="1" grandRow="1" outline="0" fieldPosition="0"/>
    </format>
    <format dxfId="949">
      <pivotArea field="86" type="button" dataOnly="0" labelOnly="1" outline="0" axis="axisCol" fieldPosition="0"/>
    </format>
    <format dxfId="948">
      <pivotArea type="topRight" dataOnly="0" labelOnly="1" outline="0" fieldPosition="0"/>
    </format>
    <format dxfId="947">
      <pivotArea dataOnly="0" labelOnly="1" fieldPosition="0">
        <references count="1">
          <reference field="86" count="0"/>
        </references>
      </pivotArea>
    </format>
    <format dxfId="946">
      <pivotArea dataOnly="0" labelOnly="1" grandCol="1" outline="0" fieldPosition="0"/>
    </format>
    <format dxfId="945">
      <pivotArea field="86" type="button" dataOnly="0" labelOnly="1" outline="0" axis="axisCol" fieldPosition="0"/>
    </format>
    <format dxfId="944">
      <pivotArea type="topRight" dataOnly="0" labelOnly="1" outline="0" fieldPosition="0"/>
    </format>
    <format dxfId="943">
      <pivotArea dataOnly="0" labelOnly="1" fieldPosition="0">
        <references count="1">
          <reference field="86" count="0"/>
        </references>
      </pivotArea>
    </format>
    <format dxfId="942">
      <pivotArea dataOnly="0" labelOnly="1" grandCol="1" outline="0" fieldPosition="0"/>
    </format>
    <format dxfId="941">
      <pivotArea collapsedLevelsAreSubtotals="1" fieldPosition="0">
        <references count="1">
          <reference field="6" count="1">
            <x v="0"/>
          </reference>
        </references>
      </pivotArea>
    </format>
    <format dxfId="940">
      <pivotArea collapsedLevelsAreSubtotals="1" fieldPosition="0">
        <references count="2">
          <reference field="6" count="1" selected="0">
            <x v="0"/>
          </reference>
          <reference field="70" count="1">
            <x v="0"/>
          </reference>
        </references>
      </pivotArea>
    </format>
    <format dxfId="939">
      <pivotArea collapsedLevelsAreSubtotals="1" fieldPosition="0">
        <references count="3">
          <reference field="6" count="1" selected="0">
            <x v="0"/>
          </reference>
          <reference field="18" count="13">
            <x v="0"/>
            <x v="1"/>
            <x v="2"/>
            <x v="4"/>
            <x v="5"/>
            <x v="8"/>
            <x v="9"/>
            <x v="10"/>
            <x v="11"/>
            <x v="13"/>
            <x v="14"/>
            <x v="15"/>
            <x v="17"/>
          </reference>
          <reference field="70" count="1" selected="0">
            <x v="0"/>
          </reference>
        </references>
      </pivotArea>
    </format>
    <format dxfId="938">
      <pivotArea collapsedLevelsAreSubtotals="1" fieldPosition="0">
        <references count="1">
          <reference field="6" count="1">
            <x v="1"/>
          </reference>
        </references>
      </pivotArea>
    </format>
    <format dxfId="937">
      <pivotArea collapsedLevelsAreSubtotals="1" fieldPosition="0">
        <references count="2">
          <reference field="6" count="1" selected="0">
            <x v="1"/>
          </reference>
          <reference field="70" count="1">
            <x v="0"/>
          </reference>
        </references>
      </pivotArea>
    </format>
    <format dxfId="936">
      <pivotArea collapsedLevelsAreSubtotals="1" fieldPosition="0">
        <references count="3">
          <reference field="6" count="1" selected="0">
            <x v="1"/>
          </reference>
          <reference field="18" count="14">
            <x v="0"/>
            <x v="1"/>
            <x v="2"/>
            <x v="4"/>
            <x v="6"/>
            <x v="9"/>
            <x v="10"/>
            <x v="11"/>
            <x v="12"/>
            <x v="13"/>
            <x v="14"/>
            <x v="15"/>
            <x v="16"/>
            <x v="17"/>
          </reference>
          <reference field="70" count="1" selected="0">
            <x v="0"/>
          </reference>
        </references>
      </pivotArea>
    </format>
    <format dxfId="935">
      <pivotArea dataOnly="0" labelOnly="1" fieldPosition="0">
        <references count="1">
          <reference field="6" count="2">
            <x v="0"/>
            <x v="1"/>
          </reference>
        </references>
      </pivotArea>
    </format>
    <format dxfId="934">
      <pivotArea dataOnly="0" labelOnly="1" fieldPosition="0">
        <references count="2">
          <reference field="6" count="1" selected="0">
            <x v="0"/>
          </reference>
          <reference field="70" count="1">
            <x v="0"/>
          </reference>
        </references>
      </pivotArea>
    </format>
    <format dxfId="933">
      <pivotArea dataOnly="0" labelOnly="1" fieldPosition="0">
        <references count="2">
          <reference field="6" count="1" selected="0">
            <x v="1"/>
          </reference>
          <reference field="70" count="1">
            <x v="0"/>
          </reference>
        </references>
      </pivotArea>
    </format>
    <format dxfId="932">
      <pivotArea dataOnly="0" labelOnly="1" fieldPosition="0">
        <references count="3">
          <reference field="6" count="1" selected="0">
            <x v="0"/>
          </reference>
          <reference field="18" count="13">
            <x v="0"/>
            <x v="1"/>
            <x v="2"/>
            <x v="4"/>
            <x v="5"/>
            <x v="8"/>
            <x v="9"/>
            <x v="10"/>
            <x v="11"/>
            <x v="13"/>
            <x v="14"/>
            <x v="15"/>
            <x v="17"/>
          </reference>
          <reference field="70" count="1" selected="0">
            <x v="0"/>
          </reference>
        </references>
      </pivotArea>
    </format>
    <format dxfId="931">
      <pivotArea dataOnly="0" labelOnly="1" fieldPosition="0">
        <references count="3">
          <reference field="6" count="1" selected="0">
            <x v="1"/>
          </reference>
          <reference field="18" count="14">
            <x v="0"/>
            <x v="1"/>
            <x v="2"/>
            <x v="4"/>
            <x v="6"/>
            <x v="9"/>
            <x v="10"/>
            <x v="11"/>
            <x v="12"/>
            <x v="13"/>
            <x v="14"/>
            <x v="15"/>
            <x v="16"/>
            <x v="17"/>
          </reference>
          <reference field="70" count="1" selected="0">
            <x v="0"/>
          </reference>
        </references>
      </pivotArea>
    </format>
    <format dxfId="930">
      <pivotArea collapsedLevelsAreSubtotals="1" fieldPosition="0">
        <references count="1">
          <reference field="6" count="1">
            <x v="0"/>
          </reference>
        </references>
      </pivotArea>
    </format>
    <format dxfId="929">
      <pivotArea collapsedLevelsAreSubtotals="1" fieldPosition="0">
        <references count="2">
          <reference field="6" count="1" selected="0">
            <x v="0"/>
          </reference>
          <reference field="70" count="1">
            <x v="0"/>
          </reference>
        </references>
      </pivotArea>
    </format>
    <format dxfId="928">
      <pivotArea collapsedLevelsAreSubtotals="1" fieldPosition="0">
        <references count="3">
          <reference field="6" count="1" selected="0">
            <x v="0"/>
          </reference>
          <reference field="18" count="13">
            <x v="0"/>
            <x v="1"/>
            <x v="2"/>
            <x v="4"/>
            <x v="5"/>
            <x v="8"/>
            <x v="9"/>
            <x v="10"/>
            <x v="11"/>
            <x v="13"/>
            <x v="14"/>
            <x v="15"/>
            <x v="17"/>
          </reference>
          <reference field="70" count="1" selected="0">
            <x v="0"/>
          </reference>
        </references>
      </pivotArea>
    </format>
    <format dxfId="927">
      <pivotArea collapsedLevelsAreSubtotals="1" fieldPosition="0">
        <references count="1">
          <reference field="6" count="1">
            <x v="1"/>
          </reference>
        </references>
      </pivotArea>
    </format>
    <format dxfId="926">
      <pivotArea collapsedLevelsAreSubtotals="1" fieldPosition="0">
        <references count="2">
          <reference field="6" count="1" selected="0">
            <x v="1"/>
          </reference>
          <reference field="70" count="1">
            <x v="0"/>
          </reference>
        </references>
      </pivotArea>
    </format>
    <format dxfId="925">
      <pivotArea collapsedLevelsAreSubtotals="1" fieldPosition="0">
        <references count="3">
          <reference field="6" count="1" selected="0">
            <x v="1"/>
          </reference>
          <reference field="18" count="14">
            <x v="0"/>
            <x v="1"/>
            <x v="2"/>
            <x v="4"/>
            <x v="6"/>
            <x v="9"/>
            <x v="10"/>
            <x v="11"/>
            <x v="12"/>
            <x v="13"/>
            <x v="14"/>
            <x v="15"/>
            <x v="16"/>
            <x v="17"/>
          </reference>
          <reference field="70" count="1" selected="0">
            <x v="0"/>
          </reference>
        </references>
      </pivotArea>
    </format>
    <format dxfId="924">
      <pivotArea dataOnly="0" labelOnly="1" fieldPosition="0">
        <references count="1">
          <reference field="6" count="2">
            <x v="0"/>
            <x v="1"/>
          </reference>
        </references>
      </pivotArea>
    </format>
    <format dxfId="923">
      <pivotArea dataOnly="0" labelOnly="1" fieldPosition="0">
        <references count="2">
          <reference field="6" count="1" selected="0">
            <x v="0"/>
          </reference>
          <reference field="70" count="1">
            <x v="0"/>
          </reference>
        </references>
      </pivotArea>
    </format>
    <format dxfId="922">
      <pivotArea dataOnly="0" labelOnly="1" fieldPosition="0">
        <references count="2">
          <reference field="6" count="1" selected="0">
            <x v="1"/>
          </reference>
          <reference field="70" count="1">
            <x v="0"/>
          </reference>
        </references>
      </pivotArea>
    </format>
    <format dxfId="921">
      <pivotArea dataOnly="0" labelOnly="1" fieldPosition="0">
        <references count="3">
          <reference field="6" count="1" selected="0">
            <x v="0"/>
          </reference>
          <reference field="18" count="13">
            <x v="0"/>
            <x v="1"/>
            <x v="2"/>
            <x v="4"/>
            <x v="5"/>
            <x v="8"/>
            <x v="9"/>
            <x v="10"/>
            <x v="11"/>
            <x v="13"/>
            <x v="14"/>
            <x v="15"/>
            <x v="17"/>
          </reference>
          <reference field="70" count="1" selected="0">
            <x v="0"/>
          </reference>
        </references>
      </pivotArea>
    </format>
    <format dxfId="920">
      <pivotArea dataOnly="0" labelOnly="1" fieldPosition="0">
        <references count="3">
          <reference field="6" count="1" selected="0">
            <x v="1"/>
          </reference>
          <reference field="18" count="14">
            <x v="0"/>
            <x v="1"/>
            <x v="2"/>
            <x v="4"/>
            <x v="6"/>
            <x v="9"/>
            <x v="10"/>
            <x v="11"/>
            <x v="12"/>
            <x v="13"/>
            <x v="14"/>
            <x v="15"/>
            <x v="16"/>
            <x v="17"/>
          </reference>
          <reference field="70" count="1" selected="0">
            <x v="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9.xml><?xml version="1.0" encoding="utf-8"?>
<pivotTableDefinition xmlns="http://schemas.openxmlformats.org/spreadsheetml/2006/main" xmlns:mc="http://schemas.openxmlformats.org/markup-compatibility/2006" xmlns:xr="http://schemas.microsoft.com/office/spreadsheetml/2014/revision" mc:Ignorable="xr" xr:uid="{C75833E1-A0B0-4192-8898-2B75205848DD}" name="PivotTable12" cacheId="5" applyNumberFormats="0" applyBorderFormats="0" applyFontFormats="0" applyPatternFormats="0" applyAlignmentFormats="0" applyWidthHeightFormats="1" dataCaption="Values" updatedVersion="8" minRefreshableVersion="3" itemPrintTitles="1" createdVersion="8" indent="0" outline="1" outlineData="1" multipleFieldFilters="0" rowHeaderCaption="" colHeaderCaption="">
  <location ref="A708:H716" firstHeaderRow="1" firstDataRow="2" firstDataCol="1"/>
  <pivotFields count="87">
    <pivotField dataField="1" showAll="0"/>
    <pivotField showAll="0"/>
    <pivotField showAll="0"/>
    <pivotField showAll="0"/>
    <pivotField showAll="0"/>
    <pivotField showAll="0"/>
    <pivotField axis="axisRow" showAll="0">
      <items count="4">
        <item n="Men's SMEs" x="1"/>
        <item n="Women's SMEs" x="0"/>
        <item x="2"/>
        <item t="default"/>
      </items>
    </pivotField>
    <pivotField showAll="0"/>
    <pivotField showAll="0"/>
    <pivotField showAll="0"/>
    <pivotField showAll="0"/>
    <pivotField axis="axisCol" showAll="0">
      <items count="8">
        <item x="0"/>
        <item x="5"/>
        <item x="4"/>
        <item x="1"/>
        <item x="2"/>
        <item x="3"/>
        <item h="1" x="6"/>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4">
        <item x="1"/>
        <item x="0"/>
        <item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2">
    <field x="6"/>
    <field x="70"/>
  </rowFields>
  <rowItems count="7">
    <i>
      <x/>
    </i>
    <i r="1">
      <x/>
    </i>
    <i r="1">
      <x v="1"/>
    </i>
    <i>
      <x v="1"/>
    </i>
    <i r="1">
      <x/>
    </i>
    <i r="1">
      <x v="1"/>
    </i>
    <i t="grand">
      <x/>
    </i>
  </rowItems>
  <colFields count="1">
    <field x="11"/>
  </colFields>
  <colItems count="7">
    <i>
      <x/>
    </i>
    <i>
      <x v="1"/>
    </i>
    <i>
      <x v="2"/>
    </i>
    <i>
      <x v="3"/>
    </i>
    <i>
      <x v="4"/>
    </i>
    <i>
      <x v="5"/>
    </i>
    <i t="grand">
      <x/>
    </i>
  </colItems>
  <dataFields count="1">
    <dataField name="BY AGE OF ENTERPRISE" fld="0" subtotal="count" showDataAs="percentOfCol" baseField="7" baseItem="1" numFmtId="10"/>
  </dataFields>
  <formats count="28">
    <format dxfId="1004">
      <pivotArea grandRow="1" outline="0" collapsedLevelsAreSubtotals="1" fieldPosition="0"/>
    </format>
    <format dxfId="1003">
      <pivotArea dataOnly="0" labelOnly="1" grandRow="1" outline="0" fieldPosition="0"/>
    </format>
    <format dxfId="1002">
      <pivotArea type="origin" dataOnly="0" labelOnly="1" outline="0" fieldPosition="0"/>
    </format>
    <format dxfId="1001">
      <pivotArea field="11" type="button" dataOnly="0" labelOnly="1" outline="0" axis="axisCol" fieldPosition="0"/>
    </format>
    <format dxfId="1000">
      <pivotArea type="topRight" dataOnly="0" labelOnly="1" outline="0" fieldPosition="0"/>
    </format>
    <format dxfId="999">
      <pivotArea field="6" type="button" dataOnly="0" labelOnly="1" outline="0" axis="axisRow" fieldPosition="0"/>
    </format>
    <format dxfId="998">
      <pivotArea dataOnly="0" labelOnly="1" fieldPosition="0">
        <references count="1">
          <reference field="11" count="0"/>
        </references>
      </pivotArea>
    </format>
    <format dxfId="997">
      <pivotArea dataOnly="0" labelOnly="1" grandCol="1" outline="0" fieldPosition="0"/>
    </format>
    <format dxfId="996">
      <pivotArea dataOnly="0" labelOnly="1" fieldPosition="0">
        <references count="1">
          <reference field="11" count="4">
            <x v="3"/>
            <x v="4"/>
            <x v="5"/>
            <x v="6"/>
          </reference>
        </references>
      </pivotArea>
    </format>
    <format dxfId="995">
      <pivotArea dataOnly="0" labelOnly="1" grandCol="1" outline="0" fieldPosition="0"/>
    </format>
    <format dxfId="994">
      <pivotArea dataOnly="0" labelOnly="1" fieldPosition="0">
        <references count="1">
          <reference field="11" count="0"/>
        </references>
      </pivotArea>
    </format>
    <format dxfId="993">
      <pivotArea dataOnly="0" labelOnly="1" grandCol="1" outline="0" fieldPosition="0"/>
    </format>
    <format dxfId="992">
      <pivotArea type="origin" dataOnly="0" labelOnly="1" outline="0" fieldPosition="0"/>
    </format>
    <format dxfId="991">
      <pivotArea field="11" type="button" dataOnly="0" labelOnly="1" outline="0" axis="axisCol" fieldPosition="0"/>
    </format>
    <format dxfId="990">
      <pivotArea type="topRight" dataOnly="0" labelOnly="1" outline="0" fieldPosition="0"/>
    </format>
    <format dxfId="989">
      <pivotArea field="6" type="button" dataOnly="0" labelOnly="1" outline="0" axis="axisRow" fieldPosition="0"/>
    </format>
    <format dxfId="988">
      <pivotArea dataOnly="0" labelOnly="1" fieldPosition="0">
        <references count="1">
          <reference field="11" count="0"/>
        </references>
      </pivotArea>
    </format>
    <format dxfId="987">
      <pivotArea dataOnly="0" labelOnly="1" grandCol="1" outline="0" fieldPosition="0"/>
    </format>
    <format dxfId="986">
      <pivotArea type="origin" dataOnly="0" labelOnly="1" outline="0" fieldPosition="0"/>
    </format>
    <format dxfId="985">
      <pivotArea field="11" type="button" dataOnly="0" labelOnly="1" outline="0" axis="axisCol" fieldPosition="0"/>
    </format>
    <format dxfId="984">
      <pivotArea type="topRight" dataOnly="0" labelOnly="1" outline="0" fieldPosition="0"/>
    </format>
    <format dxfId="983">
      <pivotArea field="6" type="button" dataOnly="0" labelOnly="1" outline="0" axis="axisRow" fieldPosition="0"/>
    </format>
    <format dxfId="982">
      <pivotArea dataOnly="0" labelOnly="1" fieldPosition="0">
        <references count="1">
          <reference field="11" count="0"/>
        </references>
      </pivotArea>
    </format>
    <format dxfId="981">
      <pivotArea dataOnly="0" labelOnly="1" grandCol="1" outline="0" fieldPosition="0"/>
    </format>
    <format dxfId="980">
      <pivotArea grandRow="1" outline="0" collapsedLevelsAreSubtotals="1" fieldPosition="0"/>
    </format>
    <format dxfId="979">
      <pivotArea dataOnly="0" labelOnly="1" grandRow="1" outline="0" fieldPosition="0"/>
    </format>
    <format dxfId="978">
      <pivotArea grandRow="1" outline="0" collapsedLevelsAreSubtotals="1" fieldPosition="0"/>
    </format>
    <format dxfId="977">
      <pivotArea dataOnly="0" labelOnly="1" grandRow="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EA55A39D-1C48-421C-BD60-AB1620D5771B}" name="PivotTable15" cacheId="5" applyNumberFormats="0" applyBorderFormats="0" applyFontFormats="0" applyPatternFormats="0" applyAlignmentFormats="0" applyWidthHeightFormats="1" dataCaption="Values" updatedVersion="8" minRefreshableVersion="3" itemPrintTitles="1" createdVersion="8" indent="0" outline="1" outlineData="1" multipleFieldFilters="0" rowHeaderCaption="BY AGE OF ENTERPRISE" colHeaderCaption="">
  <location ref="A1043:D1060" firstHeaderRow="0" firstDataRow="1" firstDataCol="1"/>
  <pivotFields count="87">
    <pivotField dataField="1" showAll="0"/>
    <pivotField showAll="0"/>
    <pivotField showAll="0"/>
    <pivotField showAll="0"/>
    <pivotField showAll="0"/>
    <pivotField showAll="0"/>
    <pivotField axis="axisRow" showAll="0">
      <items count="4">
        <item n="Men's SMEs" x="1"/>
        <item n="Women's SMEs" x="0"/>
        <item x="2"/>
        <item t="default"/>
      </items>
    </pivotField>
    <pivotField showAll="0"/>
    <pivotField showAll="0"/>
    <pivotField showAll="0"/>
    <pivotField showAll="0"/>
    <pivotField axis="axisRow" showAll="0">
      <items count="8">
        <item x="0"/>
        <item x="5"/>
        <item x="4"/>
        <item x="1"/>
        <item x="2"/>
        <item x="3"/>
        <item x="6"/>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4">
        <item x="1"/>
        <item h="1" x="0"/>
        <item h="1" x="2"/>
        <item t="default"/>
      </items>
    </pivotField>
    <pivotField showAll="0"/>
    <pivotField showAll="0"/>
    <pivotField showAll="0"/>
    <pivotField showAll="0"/>
    <pivotField dataField="1" showAll="0"/>
    <pivotField showAll="0"/>
    <pivotField showAll="0"/>
    <pivotField showAll="0"/>
    <pivotField showAll="0"/>
    <pivotField showAll="0"/>
    <pivotField showAll="0"/>
    <pivotField dataField="1" showAll="0"/>
    <pivotField showAll="0"/>
    <pivotField showAll="0"/>
    <pivotField showAll="0"/>
    <pivotField showAll="0"/>
  </pivotFields>
  <rowFields count="3">
    <field x="6"/>
    <field x="70"/>
    <field x="11"/>
  </rowFields>
  <rowItems count="17">
    <i>
      <x/>
    </i>
    <i r="1">
      <x/>
    </i>
    <i r="2">
      <x/>
    </i>
    <i r="2">
      <x v="1"/>
    </i>
    <i r="2">
      <x v="2"/>
    </i>
    <i r="2">
      <x v="3"/>
    </i>
    <i r="2">
      <x v="4"/>
    </i>
    <i r="2">
      <x v="5"/>
    </i>
    <i>
      <x v="1"/>
    </i>
    <i r="1">
      <x/>
    </i>
    <i r="2">
      <x/>
    </i>
    <i r="2">
      <x v="1"/>
    </i>
    <i r="2">
      <x v="2"/>
    </i>
    <i r="2">
      <x v="3"/>
    </i>
    <i r="2">
      <x v="4"/>
    </i>
    <i r="2">
      <x v="5"/>
    </i>
    <i t="grand">
      <x/>
    </i>
  </rowItems>
  <colFields count="1">
    <field x="-2"/>
  </colFields>
  <colItems count="3">
    <i>
      <x/>
    </i>
    <i i="1">
      <x v="1"/>
    </i>
    <i i="2">
      <x v="2"/>
    </i>
  </colItems>
  <dataFields count="3">
    <dataField name="BY AGE OF ENTERPRISE" fld="0" subtotal="count" showDataAs="percentOfCol" baseField="7" baseItem="1" numFmtId="10"/>
    <dataField name="Average of No. Of Loans" fld="82" subtotal="average" baseField="12" baseItem="0" numFmtId="164"/>
    <dataField name="Average of Loans exposure" fld="75" subtotal="average" baseField="12" baseItem="0" numFmtId="4"/>
  </dataFields>
  <formats count="39">
    <format dxfId="409">
      <pivotArea grandRow="1" outline="0" collapsedLevelsAreSubtotals="1" fieldPosition="0"/>
    </format>
    <format dxfId="408">
      <pivotArea dataOnly="0" labelOnly="1" grandRow="1" outline="0" fieldPosition="0"/>
    </format>
    <format dxfId="407">
      <pivotArea type="origin" dataOnly="0" labelOnly="1" outline="0" fieldPosition="0"/>
    </format>
    <format dxfId="406">
      <pivotArea field="11" type="button" dataOnly="0" labelOnly="1" outline="0" axis="axisRow" fieldPosition="2"/>
    </format>
    <format dxfId="405">
      <pivotArea type="topRight" dataOnly="0" labelOnly="1" outline="0" fieldPosition="0"/>
    </format>
    <format dxfId="404">
      <pivotArea field="6" type="button" dataOnly="0" labelOnly="1" outline="0" axis="axisRow" fieldPosition="0"/>
    </format>
    <format dxfId="403">
      <pivotArea dataOnly="0" labelOnly="1" fieldPosition="0">
        <references count="1">
          <reference field="11" count="0"/>
        </references>
      </pivotArea>
    </format>
    <format dxfId="402">
      <pivotArea dataOnly="0" labelOnly="1" grandCol="1" outline="0" fieldPosition="0"/>
    </format>
    <format dxfId="401">
      <pivotArea type="topRight" dataOnly="0" labelOnly="1" outline="0" offset="C1:G1" fieldPosition="0"/>
    </format>
    <format dxfId="400">
      <pivotArea dataOnly="0" labelOnly="1" fieldPosition="0">
        <references count="1">
          <reference field="11" count="4">
            <x v="3"/>
            <x v="4"/>
            <x v="5"/>
            <x v="6"/>
          </reference>
        </references>
      </pivotArea>
    </format>
    <format dxfId="399">
      <pivotArea dataOnly="0" labelOnly="1" grandCol="1" outline="0" fieldPosition="0"/>
    </format>
    <format dxfId="398">
      <pivotArea collapsedLevelsAreSubtotals="1" fieldPosition="0">
        <references count="1">
          <reference field="6" count="1">
            <x v="1"/>
          </reference>
        </references>
      </pivotArea>
    </format>
    <format dxfId="397">
      <pivotArea dataOnly="0" labelOnly="1" fieldPosition="0">
        <references count="1">
          <reference field="6" count="1">
            <x v="1"/>
          </reference>
        </references>
      </pivotArea>
    </format>
    <format dxfId="396">
      <pivotArea outline="0" collapsedLevelsAreSubtotals="1" fieldPosition="0">
        <references count="1">
          <reference field="4294967294" count="2" selected="0">
            <x v="1"/>
            <x v="2"/>
          </reference>
        </references>
      </pivotArea>
    </format>
    <format dxfId="395">
      <pivotArea dataOnly="0" labelOnly="1" outline="0" fieldPosition="0">
        <references count="1">
          <reference field="4294967294" count="2">
            <x v="1"/>
            <x v="2"/>
          </reference>
        </references>
      </pivotArea>
    </format>
    <format dxfId="394">
      <pivotArea outline="0" collapsedLevelsAreSubtotals="1" fieldPosition="0">
        <references count="1">
          <reference field="4294967294" count="1" selected="0">
            <x v="1"/>
          </reference>
        </references>
      </pivotArea>
    </format>
    <format dxfId="393">
      <pivotArea dataOnly="0" labelOnly="1" outline="0" fieldPosition="0">
        <references count="1">
          <reference field="4294967294" count="1">
            <x v="1"/>
          </reference>
        </references>
      </pivotArea>
    </format>
    <format dxfId="392">
      <pivotArea dataOnly="0" labelOnly="1" outline="0" fieldPosition="0">
        <references count="1">
          <reference field="4294967294" count="1">
            <x v="0"/>
          </reference>
        </references>
      </pivotArea>
    </format>
    <format dxfId="391">
      <pivotArea dataOnly="0" labelOnly="1" outline="0" fieldPosition="0">
        <references count="1">
          <reference field="4294967294" count="1">
            <x v="0"/>
          </reference>
        </references>
      </pivotArea>
    </format>
    <format dxfId="390">
      <pivotArea dataOnly="0" labelOnly="1" outline="0" fieldPosition="0">
        <references count="1">
          <reference field="4294967294" count="3">
            <x v="0"/>
            <x v="1"/>
            <x v="2"/>
          </reference>
        </references>
      </pivotArea>
    </format>
    <format dxfId="389">
      <pivotArea dataOnly="0" labelOnly="1" outline="0" fieldPosition="0">
        <references count="1">
          <reference field="4294967294" count="3">
            <x v="0"/>
            <x v="1"/>
            <x v="2"/>
          </reference>
        </references>
      </pivotArea>
    </format>
    <format dxfId="388">
      <pivotArea field="6" type="button" dataOnly="0" labelOnly="1" outline="0" axis="axisRow" fieldPosition="0"/>
    </format>
    <format dxfId="387">
      <pivotArea dataOnly="0" labelOnly="1" outline="0" fieldPosition="0">
        <references count="1">
          <reference field="4294967294" count="3">
            <x v="0"/>
            <x v="1"/>
            <x v="2"/>
          </reference>
        </references>
      </pivotArea>
    </format>
    <format dxfId="386">
      <pivotArea field="6" type="button" dataOnly="0" labelOnly="1" outline="0" axis="axisRow" fieldPosition="0"/>
    </format>
    <format dxfId="385">
      <pivotArea dataOnly="0" labelOnly="1" outline="0" fieldPosition="0">
        <references count="1">
          <reference field="4294967294" count="3">
            <x v="0"/>
            <x v="1"/>
            <x v="2"/>
          </reference>
        </references>
      </pivotArea>
    </format>
    <format dxfId="384">
      <pivotArea grandRow="1" outline="0" collapsedLevelsAreSubtotals="1" fieldPosition="0"/>
    </format>
    <format dxfId="383">
      <pivotArea dataOnly="0" labelOnly="1" grandRow="1" outline="0" fieldPosition="0"/>
    </format>
    <format dxfId="382">
      <pivotArea grandRow="1" outline="0" collapsedLevelsAreSubtotals="1" fieldPosition="0"/>
    </format>
    <format dxfId="381">
      <pivotArea dataOnly="0" labelOnly="1" grandRow="1" outline="0" fieldPosition="0"/>
    </format>
    <format dxfId="380">
      <pivotArea dataOnly="0" labelOnly="1" fieldPosition="0">
        <references count="1">
          <reference field="6" count="2">
            <x v="0"/>
            <x v="1"/>
          </reference>
        </references>
      </pivotArea>
    </format>
    <format dxfId="379">
      <pivotArea dataOnly="0" labelOnly="1" fieldPosition="0">
        <references count="2">
          <reference field="6" count="1" selected="0">
            <x v="0"/>
          </reference>
          <reference field="70" count="0"/>
        </references>
      </pivotArea>
    </format>
    <format dxfId="378">
      <pivotArea dataOnly="0" labelOnly="1" fieldPosition="0">
        <references count="2">
          <reference field="6" count="1" selected="0">
            <x v="1"/>
          </reference>
          <reference field="70" count="0"/>
        </references>
      </pivotArea>
    </format>
    <format dxfId="377">
      <pivotArea dataOnly="0" labelOnly="1" fieldPosition="0">
        <references count="3">
          <reference field="6" count="1" selected="0">
            <x v="0"/>
          </reference>
          <reference field="11" count="6">
            <x v="0"/>
            <x v="1"/>
            <x v="2"/>
            <x v="3"/>
            <x v="4"/>
            <x v="5"/>
          </reference>
          <reference field="70" count="0" selected="0"/>
        </references>
      </pivotArea>
    </format>
    <format dxfId="376">
      <pivotArea dataOnly="0" labelOnly="1" fieldPosition="0">
        <references count="3">
          <reference field="6" count="1" selected="0">
            <x v="1"/>
          </reference>
          <reference field="11" count="6">
            <x v="0"/>
            <x v="1"/>
            <x v="2"/>
            <x v="3"/>
            <x v="4"/>
            <x v="5"/>
          </reference>
          <reference field="70" count="0" selected="0"/>
        </references>
      </pivotArea>
    </format>
    <format dxfId="375">
      <pivotArea dataOnly="0" labelOnly="1" fieldPosition="0">
        <references count="1">
          <reference field="6" count="2">
            <x v="0"/>
            <x v="1"/>
          </reference>
        </references>
      </pivotArea>
    </format>
    <format dxfId="374">
      <pivotArea dataOnly="0" labelOnly="1" fieldPosition="0">
        <references count="2">
          <reference field="6" count="1" selected="0">
            <x v="0"/>
          </reference>
          <reference field="70" count="0"/>
        </references>
      </pivotArea>
    </format>
    <format dxfId="373">
      <pivotArea dataOnly="0" labelOnly="1" fieldPosition="0">
        <references count="2">
          <reference field="6" count="1" selected="0">
            <x v="1"/>
          </reference>
          <reference field="70" count="0"/>
        </references>
      </pivotArea>
    </format>
    <format dxfId="372">
      <pivotArea dataOnly="0" labelOnly="1" fieldPosition="0">
        <references count="3">
          <reference field="6" count="1" selected="0">
            <x v="0"/>
          </reference>
          <reference field="11" count="6">
            <x v="0"/>
            <x v="1"/>
            <x v="2"/>
            <x v="3"/>
            <x v="4"/>
            <x v="5"/>
          </reference>
          <reference field="70" count="0" selected="0"/>
        </references>
      </pivotArea>
    </format>
    <format dxfId="371">
      <pivotArea dataOnly="0" labelOnly="1" fieldPosition="0">
        <references count="3">
          <reference field="6" count="1" selected="0">
            <x v="1"/>
          </reference>
          <reference field="11" count="6">
            <x v="0"/>
            <x v="1"/>
            <x v="2"/>
            <x v="3"/>
            <x v="4"/>
            <x v="5"/>
          </reference>
          <reference field="70" count="0" selected="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0.xml><?xml version="1.0" encoding="utf-8"?>
<pivotTableDefinition xmlns="http://schemas.openxmlformats.org/spreadsheetml/2006/main" xmlns:mc="http://schemas.openxmlformats.org/markup-compatibility/2006" xmlns:xr="http://schemas.microsoft.com/office/spreadsheetml/2014/revision" mc:Ignorable="xr" xr:uid="{E7FBCFDC-5121-4F7F-A2DE-07753B5946AD}" name="PivotTable34" cacheId="5" applyNumberFormats="0" applyBorderFormats="0" applyFontFormats="0" applyPatternFormats="0" applyAlignmentFormats="0" applyWidthHeightFormats="1" dataCaption="Values" updatedVersion="8" minRefreshableVersion="3" itemPrintTitles="1" createdVersion="8" indent="0" outline="1" outlineData="1" multipleFieldFilters="0" rowHeaderCaption="" colHeaderCaption="">
  <location ref="A1457:H1495" firstHeaderRow="1" firstDataRow="2" firstDataCol="1"/>
  <pivotFields count="87">
    <pivotField dataField="1" showAll="0"/>
    <pivotField axis="axisRow" showAll="0">
      <items count="47">
        <item m="1" x="32"/>
        <item m="1" x="34"/>
        <item m="1" x="24"/>
        <item m="1" x="35"/>
        <item m="1" x="29"/>
        <item m="1" x="45"/>
        <item m="1" x="40"/>
        <item m="1" x="43"/>
        <item m="1" x="26"/>
        <item m="1" x="38"/>
        <item m="1" x="33"/>
        <item m="1" x="44"/>
        <item m="1" x="31"/>
        <item m="1" x="39"/>
        <item m="1" x="36"/>
        <item m="1" x="27"/>
        <item m="1" x="23"/>
        <item m="1" x="37"/>
        <item m="1" x="25"/>
        <item m="1" x="42"/>
        <item m="1" x="30"/>
        <item m="1" x="41"/>
        <item m="1" x="28"/>
        <item x="22"/>
        <item x="0"/>
        <item x="1"/>
        <item x="2"/>
        <item x="3"/>
        <item x="4"/>
        <item x="5"/>
        <item x="6"/>
        <item x="7"/>
        <item x="8"/>
        <item x="9"/>
        <item x="10"/>
        <item x="11"/>
        <item x="12"/>
        <item x="13"/>
        <item x="14"/>
        <item x="15"/>
        <item x="16"/>
        <item x="17"/>
        <item x="18"/>
        <item x="19"/>
        <item x="20"/>
        <item x="21"/>
        <item t="default"/>
      </items>
    </pivotField>
    <pivotField showAll="0"/>
    <pivotField showAll="0"/>
    <pivotField showAll="0"/>
    <pivotField showAll="0"/>
    <pivotField axis="axisRow" showAll="0">
      <items count="4">
        <item n="Men's SMEs" x="1"/>
        <item n="Women's SMEs" x="0"/>
        <item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4">
        <item x="1"/>
        <item h="1" x="0"/>
        <item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showAll="0">
      <items count="8">
        <item x="0"/>
        <item x="5"/>
        <item x="3"/>
        <item x="2"/>
        <item x="4"/>
        <item x="1"/>
        <item h="1" x="6"/>
        <item t="default"/>
      </items>
    </pivotField>
  </pivotFields>
  <rowFields count="3">
    <field x="6"/>
    <field x="70"/>
    <field x="1"/>
  </rowFields>
  <rowItems count="37">
    <i>
      <x/>
    </i>
    <i r="1">
      <x/>
    </i>
    <i r="2">
      <x v="24"/>
    </i>
    <i r="2">
      <x v="26"/>
    </i>
    <i r="2">
      <x v="27"/>
    </i>
    <i r="2">
      <x v="28"/>
    </i>
    <i r="2">
      <x v="29"/>
    </i>
    <i r="2">
      <x v="30"/>
    </i>
    <i r="2">
      <x v="31"/>
    </i>
    <i r="2">
      <x v="33"/>
    </i>
    <i r="2">
      <x v="34"/>
    </i>
    <i r="2">
      <x v="35"/>
    </i>
    <i r="2">
      <x v="36"/>
    </i>
    <i r="2">
      <x v="37"/>
    </i>
    <i r="2">
      <x v="40"/>
    </i>
    <i r="2">
      <x v="42"/>
    </i>
    <i r="2">
      <x v="43"/>
    </i>
    <i r="2">
      <x v="44"/>
    </i>
    <i r="2">
      <x v="45"/>
    </i>
    <i>
      <x v="1"/>
    </i>
    <i r="1">
      <x/>
    </i>
    <i r="2">
      <x v="24"/>
    </i>
    <i r="2">
      <x v="26"/>
    </i>
    <i r="2">
      <x v="27"/>
    </i>
    <i r="2">
      <x v="28"/>
    </i>
    <i r="2">
      <x v="29"/>
    </i>
    <i r="2">
      <x v="30"/>
    </i>
    <i r="2">
      <x v="31"/>
    </i>
    <i r="2">
      <x v="32"/>
    </i>
    <i r="2">
      <x v="33"/>
    </i>
    <i r="2">
      <x v="34"/>
    </i>
    <i r="2">
      <x v="36"/>
    </i>
    <i r="2">
      <x v="39"/>
    </i>
    <i r="2">
      <x v="42"/>
    </i>
    <i r="2">
      <x v="43"/>
    </i>
    <i r="2">
      <x v="45"/>
    </i>
    <i t="grand">
      <x/>
    </i>
  </rowItems>
  <colFields count="1">
    <field x="86"/>
  </colFields>
  <colItems count="7">
    <i>
      <x/>
    </i>
    <i>
      <x v="1"/>
    </i>
    <i>
      <x v="2"/>
    </i>
    <i>
      <x v="3"/>
    </i>
    <i>
      <x v="4"/>
    </i>
    <i>
      <x v="5"/>
    </i>
    <i t="grand">
      <x/>
    </i>
  </colItems>
  <dataFields count="1">
    <dataField name="BY REGION" fld="0" subtotal="count" showDataAs="percentOfCol" baseField="71" baseItem="0" numFmtId="10"/>
  </dataFields>
  <formats count="59">
    <format dxfId="1063">
      <pivotArea field="1" outline="0" collapsedLevelsAreSubtotals="1" axis="axisRow" fieldPosition="2">
        <references count="1">
          <reference field="1" count="4" selected="0">
            <x v="20"/>
            <x v="21"/>
            <x v="22"/>
            <x v="23"/>
          </reference>
        </references>
      </pivotArea>
    </format>
    <format dxfId="1062">
      <pivotArea grandRow="1" grandCol="1" outline="0" collapsedLevelsAreSubtotals="1" fieldPosition="0"/>
    </format>
    <format dxfId="1061">
      <pivotArea type="origin" dataOnly="0" labelOnly="1" outline="0" fieldPosition="0"/>
    </format>
    <format dxfId="1060">
      <pivotArea field="1" type="button" dataOnly="0" labelOnly="1" outline="0" axis="axisRow" fieldPosition="2"/>
    </format>
    <format dxfId="1059">
      <pivotArea type="topRight" dataOnly="0" labelOnly="1" outline="0" fieldPosition="0"/>
    </format>
    <format dxfId="1058">
      <pivotArea field="6" type="button" dataOnly="0" labelOnly="1" outline="0" axis="axisRow" fieldPosition="0"/>
    </format>
    <format dxfId="1057">
      <pivotArea dataOnly="0" labelOnly="1" fieldPosition="0">
        <references count="1">
          <reference field="1" count="0"/>
        </references>
      </pivotArea>
    </format>
    <format dxfId="1056">
      <pivotArea dataOnly="0" labelOnly="1" grandCol="1" outline="0" fieldPosition="0"/>
    </format>
    <format dxfId="1055">
      <pivotArea type="topRight" dataOnly="0" labelOnly="1" outline="0" offset="C1:X1" fieldPosition="0"/>
    </format>
    <format dxfId="1054">
      <pivotArea dataOnly="0" labelOnly="1" fieldPosition="0">
        <references count="1">
          <reference field="1" count="21">
            <x v="3"/>
            <x v="4"/>
            <x v="5"/>
            <x v="6"/>
            <x v="7"/>
            <x v="8"/>
            <x v="9"/>
            <x v="10"/>
            <x v="11"/>
            <x v="12"/>
            <x v="13"/>
            <x v="14"/>
            <x v="15"/>
            <x v="16"/>
            <x v="17"/>
            <x v="18"/>
            <x v="19"/>
            <x v="20"/>
            <x v="21"/>
            <x v="22"/>
            <x v="23"/>
          </reference>
        </references>
      </pivotArea>
    </format>
    <format dxfId="1053">
      <pivotArea dataOnly="0" labelOnly="1" grandCol="1" outline="0" fieldPosition="0"/>
    </format>
    <format dxfId="1052">
      <pivotArea outline="0" collapsedLevelsAreSubtotals="1" fieldPosition="0"/>
    </format>
    <format dxfId="1051">
      <pivotArea dataOnly="0" labelOnly="1" fieldPosition="0">
        <references count="1">
          <reference field="6" count="2">
            <x v="0"/>
            <x v="1"/>
          </reference>
        </references>
      </pivotArea>
    </format>
    <format dxfId="1050">
      <pivotArea outline="0" collapsedLevelsAreSubtotals="1" fieldPosition="0"/>
    </format>
    <format dxfId="1049">
      <pivotArea dataOnly="0" labelOnly="1" outline="0" fieldPosition="0">
        <references count="1">
          <reference field="4294967294" count="1">
            <x v="0"/>
          </reference>
        </references>
      </pivotArea>
    </format>
    <format dxfId="1048">
      <pivotArea dataOnly="0" labelOnly="1" outline="0" fieldPosition="0">
        <references count="1">
          <reference field="4294967294" count="1">
            <x v="0"/>
          </reference>
        </references>
      </pivotArea>
    </format>
    <format dxfId="1047">
      <pivotArea grandRow="1" outline="0" collapsedLevelsAreSubtotals="1" fieldPosition="0"/>
    </format>
    <format dxfId="1046">
      <pivotArea dataOnly="0" labelOnly="1" grandRow="1" outline="0" fieldPosition="0"/>
    </format>
    <format dxfId="1045">
      <pivotArea dataOnly="0" labelOnly="1" grandRow="1" outline="0" fieldPosition="0"/>
    </format>
    <format dxfId="1044">
      <pivotArea grandRow="1" outline="0" collapsedLevelsAreSubtotals="1" fieldPosition="0"/>
    </format>
    <format dxfId="1043">
      <pivotArea dataOnly="0" labelOnly="1" grandRow="1" outline="0" fieldPosition="0"/>
    </format>
    <format dxfId="1042">
      <pivotArea dataOnly="0" labelOnly="1" grandRow="1" outline="0" fieldPosition="0"/>
    </format>
    <format dxfId="1041">
      <pivotArea type="origin" dataOnly="0" labelOnly="1" outline="0" fieldPosition="0"/>
    </format>
    <format dxfId="1040">
      <pivotArea type="topRight" dataOnly="0" labelOnly="1" outline="0" fieldPosition="0"/>
    </format>
    <format dxfId="1039">
      <pivotArea field="6" type="button" dataOnly="0" labelOnly="1" outline="0" axis="axisRow" fieldPosition="0"/>
    </format>
    <format dxfId="1038">
      <pivotArea dataOnly="0" labelOnly="1" grandCol="1" outline="0" fieldPosition="0"/>
    </format>
    <format dxfId="1037">
      <pivotArea dataOnly="0" labelOnly="1" grandCol="1" outline="0" fieldPosition="0"/>
    </format>
    <format dxfId="1036">
      <pivotArea type="origin" dataOnly="0" labelOnly="1" outline="0" fieldPosition="0"/>
    </format>
    <format dxfId="1035">
      <pivotArea type="topRight" dataOnly="0" labelOnly="1" outline="0" fieldPosition="0"/>
    </format>
    <format dxfId="1034">
      <pivotArea field="6" type="button" dataOnly="0" labelOnly="1" outline="0" axis="axisRow" fieldPosition="0"/>
    </format>
    <format dxfId="1033">
      <pivotArea dataOnly="0" labelOnly="1" grandCol="1" outline="0" fieldPosition="0"/>
    </format>
    <format dxfId="1032">
      <pivotArea type="origin" dataOnly="0" labelOnly="1" outline="0" fieldPosition="0"/>
    </format>
    <format dxfId="1031">
      <pivotArea type="topRight" dataOnly="0" labelOnly="1" outline="0" fieldPosition="0"/>
    </format>
    <format dxfId="1030">
      <pivotArea field="6" type="button" dataOnly="0" labelOnly="1" outline="0" axis="axisRow" fieldPosition="0"/>
    </format>
    <format dxfId="1029">
      <pivotArea dataOnly="0" labelOnly="1" grandCol="1" outline="0" fieldPosition="0"/>
    </format>
    <format dxfId="1028">
      <pivotArea grandRow="1" outline="0" collapsedLevelsAreSubtotals="1" fieldPosition="0"/>
    </format>
    <format dxfId="1027">
      <pivotArea dataOnly="0" labelOnly="1" grandRow="1" outline="0" fieldPosition="0"/>
    </format>
    <format dxfId="1026">
      <pivotArea grandRow="1" outline="0" collapsedLevelsAreSubtotals="1" fieldPosition="0"/>
    </format>
    <format dxfId="1025">
      <pivotArea dataOnly="0" labelOnly="1" grandRow="1" outline="0" fieldPosition="0"/>
    </format>
    <format dxfId="1024">
      <pivotArea type="origin" dataOnly="0" labelOnly="1" outline="0" fieldPosition="0"/>
    </format>
    <format dxfId="1023">
      <pivotArea field="86" type="button" dataOnly="0" labelOnly="1" outline="0" axis="axisCol" fieldPosition="0"/>
    </format>
    <format dxfId="1022">
      <pivotArea type="topRight" dataOnly="0" labelOnly="1" outline="0" offset="A1:E1" fieldPosition="0"/>
    </format>
    <format dxfId="1021">
      <pivotArea field="6" type="button" dataOnly="0" labelOnly="1" outline="0" axis="axisRow" fieldPosition="0"/>
    </format>
    <format dxfId="1020">
      <pivotArea dataOnly="0" labelOnly="1" fieldPosition="0">
        <references count="1">
          <reference field="86" count="0"/>
        </references>
      </pivotArea>
    </format>
    <format dxfId="1019">
      <pivotArea type="origin" dataOnly="0" labelOnly="1" outline="0" fieldPosition="0"/>
    </format>
    <format dxfId="1018">
      <pivotArea field="86" type="button" dataOnly="0" labelOnly="1" outline="0" axis="axisCol" fieldPosition="0"/>
    </format>
    <format dxfId="1017">
      <pivotArea type="topRight" dataOnly="0" labelOnly="1" outline="0" fieldPosition="0"/>
    </format>
    <format dxfId="1016">
      <pivotArea field="6" type="button" dataOnly="0" labelOnly="1" outline="0" axis="axisRow" fieldPosition="0"/>
    </format>
    <format dxfId="1015">
      <pivotArea dataOnly="0" labelOnly="1" fieldPosition="0">
        <references count="1">
          <reference field="86" count="0"/>
        </references>
      </pivotArea>
    </format>
    <format dxfId="1014">
      <pivotArea dataOnly="0" labelOnly="1" fieldPosition="0">
        <references count="1">
          <reference field="6" count="2">
            <x v="0"/>
            <x v="1"/>
          </reference>
        </references>
      </pivotArea>
    </format>
    <format dxfId="1013">
      <pivotArea dataOnly="0" labelOnly="1" fieldPosition="0">
        <references count="2">
          <reference field="6" count="1" selected="0">
            <x v="0"/>
          </reference>
          <reference field="70" count="1">
            <x v="0"/>
          </reference>
        </references>
      </pivotArea>
    </format>
    <format dxfId="1012">
      <pivotArea dataOnly="0" labelOnly="1" fieldPosition="0">
        <references count="2">
          <reference field="6" count="1" selected="0">
            <x v="1"/>
          </reference>
          <reference field="70" count="1">
            <x v="0"/>
          </reference>
        </references>
      </pivotArea>
    </format>
    <format dxfId="1011">
      <pivotArea dataOnly="0" labelOnly="1" fieldPosition="0">
        <references count="3">
          <reference field="1" count="17">
            <x v="24"/>
            <x v="26"/>
            <x v="27"/>
            <x v="28"/>
            <x v="29"/>
            <x v="30"/>
            <x v="31"/>
            <x v="33"/>
            <x v="34"/>
            <x v="35"/>
            <x v="36"/>
            <x v="37"/>
            <x v="40"/>
            <x v="42"/>
            <x v="43"/>
            <x v="44"/>
            <x v="45"/>
          </reference>
          <reference field="6" count="1" selected="0">
            <x v="0"/>
          </reference>
          <reference field="70" count="1" selected="0">
            <x v="0"/>
          </reference>
        </references>
      </pivotArea>
    </format>
    <format dxfId="1010">
      <pivotArea dataOnly="0" labelOnly="1" fieldPosition="0">
        <references count="3">
          <reference field="1" count="15">
            <x v="24"/>
            <x v="26"/>
            <x v="27"/>
            <x v="28"/>
            <x v="29"/>
            <x v="30"/>
            <x v="31"/>
            <x v="32"/>
            <x v="33"/>
            <x v="34"/>
            <x v="36"/>
            <x v="39"/>
            <x v="42"/>
            <x v="43"/>
            <x v="45"/>
          </reference>
          <reference field="6" count="1" selected="0">
            <x v="1"/>
          </reference>
          <reference field="70" count="1" selected="0">
            <x v="0"/>
          </reference>
        </references>
      </pivotArea>
    </format>
    <format dxfId="1009">
      <pivotArea dataOnly="0" labelOnly="1" fieldPosition="0">
        <references count="1">
          <reference field="6" count="2">
            <x v="0"/>
            <x v="1"/>
          </reference>
        </references>
      </pivotArea>
    </format>
    <format dxfId="1008">
      <pivotArea dataOnly="0" labelOnly="1" fieldPosition="0">
        <references count="2">
          <reference field="6" count="1" selected="0">
            <x v="0"/>
          </reference>
          <reference field="70" count="1">
            <x v="0"/>
          </reference>
        </references>
      </pivotArea>
    </format>
    <format dxfId="1007">
      <pivotArea dataOnly="0" labelOnly="1" fieldPosition="0">
        <references count="2">
          <reference field="6" count="1" selected="0">
            <x v="1"/>
          </reference>
          <reference field="70" count="1">
            <x v="0"/>
          </reference>
        </references>
      </pivotArea>
    </format>
    <format dxfId="1006">
      <pivotArea dataOnly="0" labelOnly="1" fieldPosition="0">
        <references count="3">
          <reference field="1" count="17">
            <x v="24"/>
            <x v="26"/>
            <x v="27"/>
            <x v="28"/>
            <x v="29"/>
            <x v="30"/>
            <x v="31"/>
            <x v="33"/>
            <x v="34"/>
            <x v="35"/>
            <x v="36"/>
            <x v="37"/>
            <x v="40"/>
            <x v="42"/>
            <x v="43"/>
            <x v="44"/>
            <x v="45"/>
          </reference>
          <reference field="6" count="1" selected="0">
            <x v="0"/>
          </reference>
          <reference field="70" count="1" selected="0">
            <x v="0"/>
          </reference>
        </references>
      </pivotArea>
    </format>
    <format dxfId="1005">
      <pivotArea dataOnly="0" labelOnly="1" fieldPosition="0">
        <references count="3">
          <reference field="1" count="15">
            <x v="24"/>
            <x v="26"/>
            <x v="27"/>
            <x v="28"/>
            <x v="29"/>
            <x v="30"/>
            <x v="31"/>
            <x v="32"/>
            <x v="33"/>
            <x v="34"/>
            <x v="36"/>
            <x v="39"/>
            <x v="42"/>
            <x v="43"/>
            <x v="45"/>
          </reference>
          <reference field="6" count="1" selected="0">
            <x v="1"/>
          </reference>
          <reference field="70" count="1" selected="0">
            <x v="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1.xml><?xml version="1.0" encoding="utf-8"?>
<pivotTableDefinition xmlns="http://schemas.openxmlformats.org/spreadsheetml/2006/main" xmlns:mc="http://schemas.openxmlformats.org/markup-compatibility/2006" xmlns:xr="http://schemas.microsoft.com/office/spreadsheetml/2014/revision" mc:Ignorable="xr" xr:uid="{C1381CE9-EA57-489D-8704-879BFCE26727}" name="PivotTable31" cacheId="5" applyNumberFormats="0" applyBorderFormats="0" applyFontFormats="0" applyPatternFormats="0" applyAlignmentFormats="0" applyWidthHeightFormats="1" dataCaption="Values" updatedVersion="8" minRefreshableVersion="3" itemPrintTitles="1" createdVersion="8" indent="0" outline="1" outlineData="1" multipleFieldFilters="0" rowHeaderCaption="" colHeaderCaption="">
  <location ref="A1287:H1302" firstHeaderRow="1" firstDataRow="2" firstDataCol="1"/>
  <pivotFields count="87">
    <pivotField dataField="1" showAll="0"/>
    <pivotField showAll="0"/>
    <pivotField showAll="0"/>
    <pivotField showAll="0"/>
    <pivotField showAll="0"/>
    <pivotField showAll="0"/>
    <pivotField axis="axisRow" showAll="0">
      <items count="4">
        <item n="Men's SMEs" x="1"/>
        <item n="Women's SMEs" x="0"/>
        <item x="2"/>
        <item t="default"/>
      </items>
    </pivotField>
    <pivotField axis="axisRow" showAll="0">
      <items count="7">
        <item x="2"/>
        <item x="4"/>
        <item x="1"/>
        <item x="3"/>
        <item x="0"/>
        <item x="5"/>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4">
        <item x="1"/>
        <item h="1" x="0"/>
        <item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showAll="0">
      <items count="8">
        <item x="0"/>
        <item x="5"/>
        <item x="3"/>
        <item x="2"/>
        <item x="4"/>
        <item x="1"/>
        <item h="1" x="6"/>
        <item t="default"/>
      </items>
    </pivotField>
  </pivotFields>
  <rowFields count="3">
    <field x="6"/>
    <field x="70"/>
    <field x="7"/>
  </rowFields>
  <rowItems count="14">
    <i>
      <x/>
    </i>
    <i r="1">
      <x/>
    </i>
    <i r="2">
      <x/>
    </i>
    <i r="2">
      <x v="1"/>
    </i>
    <i r="2">
      <x v="2"/>
    </i>
    <i r="2">
      <x v="3"/>
    </i>
    <i r="2">
      <x v="4"/>
    </i>
    <i>
      <x v="1"/>
    </i>
    <i r="1">
      <x/>
    </i>
    <i r="2">
      <x/>
    </i>
    <i r="2">
      <x v="1"/>
    </i>
    <i r="2">
      <x v="2"/>
    </i>
    <i r="2">
      <x v="4"/>
    </i>
    <i t="grand">
      <x/>
    </i>
  </rowItems>
  <colFields count="1">
    <field x="86"/>
  </colFields>
  <colItems count="7">
    <i>
      <x/>
    </i>
    <i>
      <x v="1"/>
    </i>
    <i>
      <x v="2"/>
    </i>
    <i>
      <x v="3"/>
    </i>
    <i>
      <x v="4"/>
    </i>
    <i>
      <x v="5"/>
    </i>
    <i t="grand">
      <x/>
    </i>
  </colItems>
  <dataFields count="1">
    <dataField name="BY SIZE (# of employees)" fld="0" subtotal="count" showDataAs="percentOfCol" baseField="71" baseItem="0" numFmtId="10"/>
  </dataFields>
  <formats count="64">
    <format dxfId="1127">
      <pivotArea grandRow="1" outline="0" collapsedLevelsAreSubtotals="1" fieldPosition="0"/>
    </format>
    <format dxfId="1126">
      <pivotArea dataOnly="0" labelOnly="1" grandRow="1" outline="0" fieldPosition="0"/>
    </format>
    <format dxfId="1125">
      <pivotArea type="origin" dataOnly="0" labelOnly="1" outline="0" fieldPosition="0"/>
    </format>
    <format dxfId="1124">
      <pivotArea field="7" type="button" dataOnly="0" labelOnly="1" outline="0" axis="axisRow" fieldPosition="2"/>
    </format>
    <format dxfId="1123">
      <pivotArea type="topRight" dataOnly="0" labelOnly="1" outline="0" fieldPosition="0"/>
    </format>
    <format dxfId="1122">
      <pivotArea field="6" type="button" dataOnly="0" labelOnly="1" outline="0" axis="axisRow" fieldPosition="0"/>
    </format>
    <format dxfId="1121">
      <pivotArea dataOnly="0" labelOnly="1" fieldPosition="0">
        <references count="1">
          <reference field="7" count="0"/>
        </references>
      </pivotArea>
    </format>
    <format dxfId="1120">
      <pivotArea dataOnly="0" labelOnly="1" grandCol="1" outline="0" fieldPosition="0"/>
    </format>
    <format dxfId="1119">
      <pivotArea type="topRight" dataOnly="0" labelOnly="1" outline="0" offset="C1:F1" fieldPosition="0"/>
    </format>
    <format dxfId="1118">
      <pivotArea dataOnly="0" labelOnly="1" fieldPosition="0">
        <references count="1">
          <reference field="7" count="3">
            <x v="3"/>
            <x v="4"/>
            <x v="5"/>
          </reference>
        </references>
      </pivotArea>
    </format>
    <format dxfId="1117">
      <pivotArea dataOnly="0" labelOnly="1" grandCol="1" outline="0" fieldPosition="0"/>
    </format>
    <format dxfId="1116">
      <pivotArea dataOnly="0" labelOnly="1" outline="0" fieldPosition="0">
        <references count="1">
          <reference field="4294967294" count="1">
            <x v="0"/>
          </reference>
        </references>
      </pivotArea>
    </format>
    <format dxfId="1115">
      <pivotArea dataOnly="0" labelOnly="1" outline="0" fieldPosition="0">
        <references count="1">
          <reference field="4294967294" count="1">
            <x v="0"/>
          </reference>
        </references>
      </pivotArea>
    </format>
    <format dxfId="1114">
      <pivotArea type="origin" dataOnly="0" labelOnly="1" outline="0" fieldPosition="0"/>
    </format>
    <format dxfId="1113">
      <pivotArea type="topRight" dataOnly="0" labelOnly="1" outline="0" fieldPosition="0"/>
    </format>
    <format dxfId="1112">
      <pivotArea field="6" type="button" dataOnly="0" labelOnly="1" outline="0" axis="axisRow" fieldPosition="0"/>
    </format>
    <format dxfId="1111">
      <pivotArea dataOnly="0" labelOnly="1" grandCol="1" outline="0" fieldPosition="0"/>
    </format>
    <format dxfId="1110">
      <pivotArea dataOnly="0" labelOnly="1" grandCol="1" outline="0" fieldPosition="0"/>
    </format>
    <format dxfId="1109">
      <pivotArea type="origin" dataOnly="0" labelOnly="1" outline="0" fieldPosition="0"/>
    </format>
    <format dxfId="1108">
      <pivotArea type="topRight" dataOnly="0" labelOnly="1" outline="0" fieldPosition="0"/>
    </format>
    <format dxfId="1107">
      <pivotArea field="6" type="button" dataOnly="0" labelOnly="1" outline="0" axis="axisRow" fieldPosition="0"/>
    </format>
    <format dxfId="1106">
      <pivotArea dataOnly="0" labelOnly="1" grandCol="1" outline="0" fieldPosition="0"/>
    </format>
    <format dxfId="1105">
      <pivotArea type="origin" dataOnly="0" labelOnly="1" outline="0" fieldPosition="0"/>
    </format>
    <format dxfId="1104">
      <pivotArea type="topRight" dataOnly="0" labelOnly="1" outline="0" fieldPosition="0"/>
    </format>
    <format dxfId="1103">
      <pivotArea field="6" type="button" dataOnly="0" labelOnly="1" outline="0" axis="axisRow" fieldPosition="0"/>
    </format>
    <format dxfId="1102">
      <pivotArea dataOnly="0" labelOnly="1" grandCol="1" outline="0" fieldPosition="0"/>
    </format>
    <format dxfId="1101">
      <pivotArea grandRow="1" outline="0" collapsedLevelsAreSubtotals="1" fieldPosition="0"/>
    </format>
    <format dxfId="1100">
      <pivotArea dataOnly="0" labelOnly="1" grandRow="1" outline="0" fieldPosition="0"/>
    </format>
    <format dxfId="1099">
      <pivotArea grandRow="1" outline="0" collapsedLevelsAreSubtotals="1" fieldPosition="0"/>
    </format>
    <format dxfId="1098">
      <pivotArea dataOnly="0" labelOnly="1" grandRow="1" outline="0" fieldPosition="0"/>
    </format>
    <format dxfId="1097">
      <pivotArea type="origin" dataOnly="0" labelOnly="1" outline="0" fieldPosition="0"/>
    </format>
    <format dxfId="1096">
      <pivotArea field="86" type="button" dataOnly="0" labelOnly="1" outline="0" axis="axisCol" fieldPosition="0"/>
    </format>
    <format dxfId="1095">
      <pivotArea type="topRight" dataOnly="0" labelOnly="1" outline="0" fieldPosition="0"/>
    </format>
    <format dxfId="1094">
      <pivotArea field="6" type="button" dataOnly="0" labelOnly="1" outline="0" axis="axisRow" fieldPosition="0"/>
    </format>
    <format dxfId="1093">
      <pivotArea dataOnly="0" labelOnly="1" fieldPosition="0">
        <references count="1">
          <reference field="86" count="0"/>
        </references>
      </pivotArea>
    </format>
    <format dxfId="1092">
      <pivotArea dataOnly="0" labelOnly="1" grandCol="1" outline="0" fieldPosition="0"/>
    </format>
    <format dxfId="1091">
      <pivotArea type="origin" dataOnly="0" labelOnly="1" outline="0" fieldPosition="0"/>
    </format>
    <format dxfId="1090">
      <pivotArea field="86" type="button" dataOnly="0" labelOnly="1" outline="0" axis="axisCol" fieldPosition="0"/>
    </format>
    <format dxfId="1089">
      <pivotArea type="topRight" dataOnly="0" labelOnly="1" outline="0" fieldPosition="0"/>
    </format>
    <format dxfId="1088">
      <pivotArea field="6" type="button" dataOnly="0" labelOnly="1" outline="0" axis="axisRow" fieldPosition="0"/>
    </format>
    <format dxfId="1087">
      <pivotArea dataOnly="0" labelOnly="1" fieldPosition="0">
        <references count="1">
          <reference field="86" count="0"/>
        </references>
      </pivotArea>
    </format>
    <format dxfId="1086">
      <pivotArea dataOnly="0" labelOnly="1" grandCol="1" outline="0" fieldPosition="0"/>
    </format>
    <format dxfId="1085">
      <pivotArea collapsedLevelsAreSubtotals="1" fieldPosition="0">
        <references count="1">
          <reference field="6" count="1">
            <x v="0"/>
          </reference>
        </references>
      </pivotArea>
    </format>
    <format dxfId="1084">
      <pivotArea collapsedLevelsAreSubtotals="1" fieldPosition="0">
        <references count="2">
          <reference field="6" count="1" selected="0">
            <x v="0"/>
          </reference>
          <reference field="70" count="1">
            <x v="0"/>
          </reference>
        </references>
      </pivotArea>
    </format>
    <format dxfId="1083">
      <pivotArea collapsedLevelsAreSubtotals="1" fieldPosition="0">
        <references count="3">
          <reference field="6" count="1" selected="0">
            <x v="0"/>
          </reference>
          <reference field="7" count="5">
            <x v="0"/>
            <x v="1"/>
            <x v="2"/>
            <x v="3"/>
            <x v="4"/>
          </reference>
          <reference field="70" count="1" selected="0">
            <x v="0"/>
          </reference>
        </references>
      </pivotArea>
    </format>
    <format dxfId="1082">
      <pivotArea collapsedLevelsAreSubtotals="1" fieldPosition="0">
        <references count="1">
          <reference field="6" count="1">
            <x v="1"/>
          </reference>
        </references>
      </pivotArea>
    </format>
    <format dxfId="1081">
      <pivotArea collapsedLevelsAreSubtotals="1" fieldPosition="0">
        <references count="2">
          <reference field="6" count="1" selected="0">
            <x v="1"/>
          </reference>
          <reference field="70" count="1">
            <x v="0"/>
          </reference>
        </references>
      </pivotArea>
    </format>
    <format dxfId="1080">
      <pivotArea collapsedLevelsAreSubtotals="1" fieldPosition="0">
        <references count="3">
          <reference field="6" count="1" selected="0">
            <x v="1"/>
          </reference>
          <reference field="7" count="4">
            <x v="0"/>
            <x v="1"/>
            <x v="2"/>
            <x v="4"/>
          </reference>
          <reference field="70" count="1" selected="0">
            <x v="0"/>
          </reference>
        </references>
      </pivotArea>
    </format>
    <format dxfId="1079">
      <pivotArea dataOnly="0" labelOnly="1" fieldPosition="0">
        <references count="1">
          <reference field="6" count="2">
            <x v="0"/>
            <x v="1"/>
          </reference>
        </references>
      </pivotArea>
    </format>
    <format dxfId="1078">
      <pivotArea dataOnly="0" labelOnly="1" fieldPosition="0">
        <references count="2">
          <reference field="6" count="1" selected="0">
            <x v="0"/>
          </reference>
          <reference field="70" count="1">
            <x v="0"/>
          </reference>
        </references>
      </pivotArea>
    </format>
    <format dxfId="1077">
      <pivotArea dataOnly="0" labelOnly="1" fieldPosition="0">
        <references count="2">
          <reference field="6" count="1" selected="0">
            <x v="1"/>
          </reference>
          <reference field="70" count="1">
            <x v="0"/>
          </reference>
        </references>
      </pivotArea>
    </format>
    <format dxfId="1076">
      <pivotArea dataOnly="0" labelOnly="1" fieldPosition="0">
        <references count="3">
          <reference field="6" count="1" selected="0">
            <x v="0"/>
          </reference>
          <reference field="7" count="5">
            <x v="0"/>
            <x v="1"/>
            <x v="2"/>
            <x v="3"/>
            <x v="4"/>
          </reference>
          <reference field="70" count="1" selected="0">
            <x v="0"/>
          </reference>
        </references>
      </pivotArea>
    </format>
    <format dxfId="1075">
      <pivotArea dataOnly="0" labelOnly="1" fieldPosition="0">
        <references count="3">
          <reference field="6" count="1" selected="0">
            <x v="1"/>
          </reference>
          <reference field="7" count="4">
            <x v="0"/>
            <x v="1"/>
            <x v="2"/>
            <x v="4"/>
          </reference>
          <reference field="70" count="1" selected="0">
            <x v="0"/>
          </reference>
        </references>
      </pivotArea>
    </format>
    <format dxfId="1074">
      <pivotArea collapsedLevelsAreSubtotals="1" fieldPosition="0">
        <references count="1">
          <reference field="6" count="1">
            <x v="0"/>
          </reference>
        </references>
      </pivotArea>
    </format>
    <format dxfId="1073">
      <pivotArea collapsedLevelsAreSubtotals="1" fieldPosition="0">
        <references count="2">
          <reference field="6" count="1" selected="0">
            <x v="0"/>
          </reference>
          <reference field="70" count="1">
            <x v="0"/>
          </reference>
        </references>
      </pivotArea>
    </format>
    <format dxfId="1072">
      <pivotArea collapsedLevelsAreSubtotals="1" fieldPosition="0">
        <references count="3">
          <reference field="6" count="1" selected="0">
            <x v="0"/>
          </reference>
          <reference field="7" count="5">
            <x v="0"/>
            <x v="1"/>
            <x v="2"/>
            <x v="3"/>
            <x v="4"/>
          </reference>
          <reference field="70" count="1" selected="0">
            <x v="0"/>
          </reference>
        </references>
      </pivotArea>
    </format>
    <format dxfId="1071">
      <pivotArea collapsedLevelsAreSubtotals="1" fieldPosition="0">
        <references count="1">
          <reference field="6" count="1">
            <x v="1"/>
          </reference>
        </references>
      </pivotArea>
    </format>
    <format dxfId="1070">
      <pivotArea collapsedLevelsAreSubtotals="1" fieldPosition="0">
        <references count="2">
          <reference field="6" count="1" selected="0">
            <x v="1"/>
          </reference>
          <reference field="70" count="1">
            <x v="0"/>
          </reference>
        </references>
      </pivotArea>
    </format>
    <format dxfId="1069">
      <pivotArea collapsedLevelsAreSubtotals="1" fieldPosition="0">
        <references count="3">
          <reference field="6" count="1" selected="0">
            <x v="1"/>
          </reference>
          <reference field="7" count="4">
            <x v="0"/>
            <x v="1"/>
            <x v="2"/>
            <x v="4"/>
          </reference>
          <reference field="70" count="1" selected="0">
            <x v="0"/>
          </reference>
        </references>
      </pivotArea>
    </format>
    <format dxfId="1068">
      <pivotArea dataOnly="0" labelOnly="1" fieldPosition="0">
        <references count="1">
          <reference field="6" count="2">
            <x v="0"/>
            <x v="1"/>
          </reference>
        </references>
      </pivotArea>
    </format>
    <format dxfId="1067">
      <pivotArea dataOnly="0" labelOnly="1" fieldPosition="0">
        <references count="2">
          <reference field="6" count="1" selected="0">
            <x v="0"/>
          </reference>
          <reference field="70" count="1">
            <x v="0"/>
          </reference>
        </references>
      </pivotArea>
    </format>
    <format dxfId="1066">
      <pivotArea dataOnly="0" labelOnly="1" fieldPosition="0">
        <references count="2">
          <reference field="6" count="1" selected="0">
            <x v="1"/>
          </reference>
          <reference field="70" count="1">
            <x v="0"/>
          </reference>
        </references>
      </pivotArea>
    </format>
    <format dxfId="1065">
      <pivotArea dataOnly="0" labelOnly="1" fieldPosition="0">
        <references count="3">
          <reference field="6" count="1" selected="0">
            <x v="0"/>
          </reference>
          <reference field="7" count="5">
            <x v="0"/>
            <x v="1"/>
            <x v="2"/>
            <x v="3"/>
            <x v="4"/>
          </reference>
          <reference field="70" count="1" selected="0">
            <x v="0"/>
          </reference>
        </references>
      </pivotArea>
    </format>
    <format dxfId="1064">
      <pivotArea dataOnly="0" labelOnly="1" fieldPosition="0">
        <references count="3">
          <reference field="6" count="1" selected="0">
            <x v="1"/>
          </reference>
          <reference field="7" count="4">
            <x v="0"/>
            <x v="1"/>
            <x v="2"/>
            <x v="4"/>
          </reference>
          <reference field="70" count="1" selected="0">
            <x v="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2.xml><?xml version="1.0" encoding="utf-8"?>
<pivotTableDefinition xmlns="http://schemas.openxmlformats.org/spreadsheetml/2006/main" xmlns:mc="http://schemas.openxmlformats.org/markup-compatibility/2006" xmlns:xr="http://schemas.microsoft.com/office/spreadsheetml/2014/revision" mc:Ignorable="xr" xr:uid="{1BCDC44A-230D-480A-88CF-48F0E8FD82BC}" name="PivotTable16" cacheId="5" applyNumberFormats="0" applyBorderFormats="0" applyFontFormats="0" applyPatternFormats="0" applyAlignmentFormats="0" applyWidthHeightFormats="1" dataCaption="Values" updatedVersion="8" minRefreshableVersion="3" itemPrintTitles="1" createdVersion="8" indent="0" outline="1" outlineData="1" multipleFieldFilters="0" rowHeaderCaption="BY SIZE (revenues)" colHeaderCaption="">
  <location ref="A978:D991" firstHeaderRow="0" firstDataRow="1" firstDataCol="1"/>
  <pivotFields count="87">
    <pivotField dataField="1" showAll="0"/>
    <pivotField showAll="0"/>
    <pivotField showAll="0"/>
    <pivotField showAll="0"/>
    <pivotField showAll="0"/>
    <pivotField showAll="0"/>
    <pivotField axis="axisRow" showAll="0">
      <items count="4">
        <item n="Men's SMEs" x="1"/>
        <item n="Women's SMEs" x="0"/>
        <item x="2"/>
        <item t="default"/>
      </items>
    </pivotField>
    <pivotField showAll="0"/>
    <pivotField axis="axisRow" showAll="0">
      <items count="6">
        <item x="3"/>
        <item x="2"/>
        <item x="1"/>
        <item x="0"/>
        <item x="4"/>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4">
        <item x="1"/>
        <item h="1" x="0"/>
        <item h="1" x="2"/>
        <item t="default"/>
      </items>
    </pivotField>
    <pivotField showAll="0"/>
    <pivotField showAll="0"/>
    <pivotField showAll="0"/>
    <pivotField showAll="0"/>
    <pivotField dataField="1" showAll="0"/>
    <pivotField showAll="0"/>
    <pivotField showAll="0"/>
    <pivotField showAll="0"/>
    <pivotField showAll="0"/>
    <pivotField showAll="0"/>
    <pivotField showAll="0"/>
    <pivotField dataField="1" showAll="0"/>
    <pivotField showAll="0"/>
    <pivotField showAll="0"/>
    <pivotField showAll="0"/>
    <pivotField showAll="0"/>
  </pivotFields>
  <rowFields count="3">
    <field x="6"/>
    <field x="70"/>
    <field x="8"/>
  </rowFields>
  <rowItems count="13">
    <i>
      <x/>
    </i>
    <i r="1">
      <x/>
    </i>
    <i r="2">
      <x/>
    </i>
    <i r="2">
      <x v="1"/>
    </i>
    <i r="2">
      <x v="2"/>
    </i>
    <i r="2">
      <x v="3"/>
    </i>
    <i>
      <x v="1"/>
    </i>
    <i r="1">
      <x/>
    </i>
    <i r="2">
      <x/>
    </i>
    <i r="2">
      <x v="1"/>
    </i>
    <i r="2">
      <x v="2"/>
    </i>
    <i r="2">
      <x v="3"/>
    </i>
    <i t="grand">
      <x/>
    </i>
  </rowItems>
  <colFields count="1">
    <field x="-2"/>
  </colFields>
  <colItems count="3">
    <i>
      <x/>
    </i>
    <i i="1">
      <x v="1"/>
    </i>
    <i i="2">
      <x v="2"/>
    </i>
  </colItems>
  <dataFields count="3">
    <dataField name="BY SIZE (revenues)" fld="0" subtotal="count" showDataAs="percentOfCol" baseField="71" baseItem="1" numFmtId="10"/>
    <dataField name="Average of No. Of Loans" fld="82" subtotal="average" baseField="71" baseItem="0" numFmtId="164"/>
    <dataField name="Average of Loans exposure" fld="75" subtotal="average" baseField="71" baseItem="0" numFmtId="4"/>
  </dataFields>
  <formats count="41">
    <format dxfId="1168">
      <pivotArea grandRow="1" outline="0" collapsedLevelsAreSubtotals="1" fieldPosition="0"/>
    </format>
    <format dxfId="1167">
      <pivotArea dataOnly="0" labelOnly="1" grandRow="1" outline="0" fieldPosition="0"/>
    </format>
    <format dxfId="1166">
      <pivotArea type="origin" dataOnly="0" labelOnly="1" outline="0" fieldPosition="0"/>
    </format>
    <format dxfId="1165">
      <pivotArea field="8" type="button" dataOnly="0" labelOnly="1" outline="0" axis="axisRow" fieldPosition="2"/>
    </format>
    <format dxfId="1164">
      <pivotArea type="topRight" dataOnly="0" labelOnly="1" outline="0" fieldPosition="0"/>
    </format>
    <format dxfId="1163">
      <pivotArea field="6" type="button" dataOnly="0" labelOnly="1" outline="0" axis="axisRow" fieldPosition="0"/>
    </format>
    <format dxfId="1162">
      <pivotArea dataOnly="0" labelOnly="1" fieldPosition="0">
        <references count="1">
          <reference field="8" count="0"/>
        </references>
      </pivotArea>
    </format>
    <format dxfId="1161">
      <pivotArea dataOnly="0" labelOnly="1" grandCol="1" outline="0" fieldPosition="0"/>
    </format>
    <format dxfId="1160">
      <pivotArea type="topRight" dataOnly="0" labelOnly="1" outline="0" offset="C1:E1" fieldPosition="0"/>
    </format>
    <format dxfId="1159">
      <pivotArea dataOnly="0" labelOnly="1" fieldPosition="0">
        <references count="1">
          <reference field="8" count="2">
            <x v="3"/>
            <x v="4"/>
          </reference>
        </references>
      </pivotArea>
    </format>
    <format dxfId="1158">
      <pivotArea dataOnly="0" labelOnly="1" grandCol="1" outline="0" fieldPosition="0"/>
    </format>
    <format dxfId="1157">
      <pivotArea collapsedLevelsAreSubtotals="1" fieldPosition="0">
        <references count="1">
          <reference field="6" count="1">
            <x v="1"/>
          </reference>
        </references>
      </pivotArea>
    </format>
    <format dxfId="1156">
      <pivotArea dataOnly="0" labelOnly="1" fieldPosition="0">
        <references count="1">
          <reference field="6" count="1">
            <x v="1"/>
          </reference>
        </references>
      </pivotArea>
    </format>
    <format dxfId="1155">
      <pivotArea collapsedLevelsAreSubtotals="1" fieldPosition="0">
        <references count="1">
          <reference field="6" count="1">
            <x v="1"/>
          </reference>
        </references>
      </pivotArea>
    </format>
    <format dxfId="1154">
      <pivotArea dataOnly="0" labelOnly="1" fieldPosition="0">
        <references count="1">
          <reference field="6" count="1">
            <x v="1"/>
          </reference>
        </references>
      </pivotArea>
    </format>
    <format dxfId="1153">
      <pivotArea outline="0" collapsedLevelsAreSubtotals="1" fieldPosition="0">
        <references count="1">
          <reference field="4294967294" count="2" selected="0">
            <x v="1"/>
            <x v="2"/>
          </reference>
        </references>
      </pivotArea>
    </format>
    <format dxfId="1152">
      <pivotArea dataOnly="0" labelOnly="1" outline="0" fieldPosition="0">
        <references count="1">
          <reference field="4294967294" count="2">
            <x v="1"/>
            <x v="2"/>
          </reference>
        </references>
      </pivotArea>
    </format>
    <format dxfId="1151">
      <pivotArea outline="0" collapsedLevelsAreSubtotals="1" fieldPosition="0">
        <references count="1">
          <reference field="4294967294" count="1" selected="0">
            <x v="1"/>
          </reference>
        </references>
      </pivotArea>
    </format>
    <format dxfId="1150">
      <pivotArea dataOnly="0" labelOnly="1" outline="0" fieldPosition="0">
        <references count="1">
          <reference field="4294967294" count="1">
            <x v="1"/>
          </reference>
        </references>
      </pivotArea>
    </format>
    <format dxfId="1149">
      <pivotArea dataOnly="0" labelOnly="1" outline="0" fieldPosition="0">
        <references count="1">
          <reference field="4294967294" count="1">
            <x v="0"/>
          </reference>
        </references>
      </pivotArea>
    </format>
    <format dxfId="1148">
      <pivotArea dataOnly="0" labelOnly="1" outline="0" fieldPosition="0">
        <references count="1">
          <reference field="4294967294" count="1">
            <x v="0"/>
          </reference>
        </references>
      </pivotArea>
    </format>
    <format dxfId="1147">
      <pivotArea dataOnly="0" labelOnly="1" outline="0" fieldPosition="0">
        <references count="1">
          <reference field="4294967294" count="3">
            <x v="0"/>
            <x v="1"/>
            <x v="2"/>
          </reference>
        </references>
      </pivotArea>
    </format>
    <format dxfId="1146">
      <pivotArea dataOnly="0" labelOnly="1" outline="0" fieldPosition="0">
        <references count="1">
          <reference field="4294967294" count="3">
            <x v="0"/>
            <x v="1"/>
            <x v="2"/>
          </reference>
        </references>
      </pivotArea>
    </format>
    <format dxfId="1145">
      <pivotArea field="6" type="button" dataOnly="0" labelOnly="1" outline="0" axis="axisRow" fieldPosition="0"/>
    </format>
    <format dxfId="1144">
      <pivotArea dataOnly="0" labelOnly="1" outline="0" fieldPosition="0">
        <references count="1">
          <reference field="4294967294" count="3">
            <x v="0"/>
            <x v="1"/>
            <x v="2"/>
          </reference>
        </references>
      </pivotArea>
    </format>
    <format dxfId="1143">
      <pivotArea field="6" type="button" dataOnly="0" labelOnly="1" outline="0" axis="axisRow" fieldPosition="0"/>
    </format>
    <format dxfId="1142">
      <pivotArea dataOnly="0" labelOnly="1" outline="0" fieldPosition="0">
        <references count="1">
          <reference field="4294967294" count="3">
            <x v="0"/>
            <x v="1"/>
            <x v="2"/>
          </reference>
        </references>
      </pivotArea>
    </format>
    <format dxfId="1141">
      <pivotArea grandRow="1" outline="0" collapsedLevelsAreSubtotals="1" fieldPosition="0"/>
    </format>
    <format dxfId="1140">
      <pivotArea dataOnly="0" labelOnly="1" grandRow="1" outline="0" fieldPosition="0"/>
    </format>
    <format dxfId="1139">
      <pivotArea grandRow="1" outline="0" collapsedLevelsAreSubtotals="1" fieldPosition="0"/>
    </format>
    <format dxfId="1138">
      <pivotArea dataOnly="0" labelOnly="1" grandRow="1" outline="0" fieldPosition="0"/>
    </format>
    <format dxfId="1137">
      <pivotArea dataOnly="0" labelOnly="1" fieldPosition="0">
        <references count="1">
          <reference field="6" count="2">
            <x v="0"/>
            <x v="1"/>
          </reference>
        </references>
      </pivotArea>
    </format>
    <format dxfId="1136">
      <pivotArea dataOnly="0" labelOnly="1" fieldPosition="0">
        <references count="2">
          <reference field="6" count="1" selected="0">
            <x v="0"/>
          </reference>
          <reference field="70" count="0"/>
        </references>
      </pivotArea>
    </format>
    <format dxfId="1135">
      <pivotArea dataOnly="0" labelOnly="1" fieldPosition="0">
        <references count="2">
          <reference field="6" count="1" selected="0">
            <x v="1"/>
          </reference>
          <reference field="70" count="0"/>
        </references>
      </pivotArea>
    </format>
    <format dxfId="1134">
      <pivotArea dataOnly="0" labelOnly="1" fieldPosition="0">
        <references count="3">
          <reference field="6" count="1" selected="0">
            <x v="0"/>
          </reference>
          <reference field="8" count="4">
            <x v="0"/>
            <x v="1"/>
            <x v="2"/>
            <x v="3"/>
          </reference>
          <reference field="70" count="0" selected="0"/>
        </references>
      </pivotArea>
    </format>
    <format dxfId="1133">
      <pivotArea dataOnly="0" labelOnly="1" fieldPosition="0">
        <references count="3">
          <reference field="6" count="1" selected="0">
            <x v="1"/>
          </reference>
          <reference field="8" count="4">
            <x v="0"/>
            <x v="1"/>
            <x v="2"/>
            <x v="3"/>
          </reference>
          <reference field="70" count="0" selected="0"/>
        </references>
      </pivotArea>
    </format>
    <format dxfId="1132">
      <pivotArea dataOnly="0" labelOnly="1" fieldPosition="0">
        <references count="1">
          <reference field="6" count="2">
            <x v="0"/>
            <x v="1"/>
          </reference>
        </references>
      </pivotArea>
    </format>
    <format dxfId="1131">
      <pivotArea dataOnly="0" labelOnly="1" fieldPosition="0">
        <references count="2">
          <reference field="6" count="1" selected="0">
            <x v="0"/>
          </reference>
          <reference field="70" count="0"/>
        </references>
      </pivotArea>
    </format>
    <format dxfId="1130">
      <pivotArea dataOnly="0" labelOnly="1" fieldPosition="0">
        <references count="2">
          <reference field="6" count="1" selected="0">
            <x v="1"/>
          </reference>
          <reference field="70" count="0"/>
        </references>
      </pivotArea>
    </format>
    <format dxfId="1129">
      <pivotArea dataOnly="0" labelOnly="1" fieldPosition="0">
        <references count="3">
          <reference field="6" count="1" selected="0">
            <x v="0"/>
          </reference>
          <reference field="8" count="4">
            <x v="0"/>
            <x v="1"/>
            <x v="2"/>
            <x v="3"/>
          </reference>
          <reference field="70" count="0" selected="0"/>
        </references>
      </pivotArea>
    </format>
    <format dxfId="1128">
      <pivotArea dataOnly="0" labelOnly="1" fieldPosition="0">
        <references count="3">
          <reference field="6" count="1" selected="0">
            <x v="1"/>
          </reference>
          <reference field="8" count="4">
            <x v="0"/>
            <x v="1"/>
            <x v="2"/>
            <x v="3"/>
          </reference>
          <reference field="70" count="0" selected="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3.xml><?xml version="1.0" encoding="utf-8"?>
<pivotTableDefinition xmlns="http://schemas.openxmlformats.org/spreadsheetml/2006/main" xmlns:mc="http://schemas.openxmlformats.org/markup-compatibility/2006" xmlns:xr="http://schemas.microsoft.com/office/spreadsheetml/2014/revision" mc:Ignorable="xr" xr:uid="{7364A164-B635-4A26-9C1E-52E558DEF2B8}" name="PivotTable18" cacheId="5" applyNumberFormats="0" applyBorderFormats="0" applyFontFormats="0" applyPatternFormats="0" applyAlignmentFormats="0" applyWidthHeightFormats="1" dataCaption="Values" updatedVersion="8" minRefreshableVersion="3" itemPrintTitles="1" createdVersion="8" indent="0" outline="1" outlineData="1" multipleFieldFilters="0" rowHeaderCaption="BY INDUSTRY" colHeaderCaption="">
  <location ref="A828:D860" firstHeaderRow="0" firstDataRow="1" firstDataCol="1"/>
  <pivotFields count="87">
    <pivotField dataField="1" showAll="0"/>
    <pivotField showAll="0"/>
    <pivotField showAll="0"/>
    <pivotField showAll="0"/>
    <pivotField showAll="0"/>
    <pivotField showAll="0"/>
    <pivotField axis="axisRow" showAll="0">
      <items count="4">
        <item n="Men's SMEs" x="1"/>
        <item n="Women's SMEs" x="0"/>
        <item x="2"/>
        <item t="default"/>
      </items>
    </pivotField>
    <pivotField showAll="0"/>
    <pivotField showAll="0"/>
    <pivotField showAll="0"/>
    <pivotField showAll="0"/>
    <pivotField showAll="0"/>
    <pivotField showAll="0"/>
    <pivotField showAll="0"/>
    <pivotField showAll="0"/>
    <pivotField showAll="0"/>
    <pivotField showAll="0"/>
    <pivotField showAll="0"/>
    <pivotField axis="axisRow" showAll="0">
      <items count="20">
        <item x="5"/>
        <item x="2"/>
        <item x="8"/>
        <item x="13"/>
        <item x="4"/>
        <item x="17"/>
        <item x="14"/>
        <item x="15"/>
        <item x="6"/>
        <item x="11"/>
        <item x="1"/>
        <item x="10"/>
        <item x="9"/>
        <item x="3"/>
        <item x="12"/>
        <item x="7"/>
        <item x="16"/>
        <item x="0"/>
        <item x="18"/>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4">
        <item x="1"/>
        <item h="1" x="0"/>
        <item h="1" x="2"/>
        <item t="default"/>
      </items>
    </pivotField>
    <pivotField showAll="0"/>
    <pivotField showAll="0"/>
    <pivotField showAll="0"/>
    <pivotField showAll="0"/>
    <pivotField dataField="1" showAll="0"/>
    <pivotField showAll="0"/>
    <pivotField showAll="0"/>
    <pivotField showAll="0"/>
    <pivotField showAll="0"/>
    <pivotField showAll="0"/>
    <pivotField showAll="0"/>
    <pivotField dataField="1" showAll="0"/>
    <pivotField showAll="0"/>
    <pivotField showAll="0"/>
    <pivotField showAll="0"/>
    <pivotField showAll="0"/>
  </pivotFields>
  <rowFields count="3">
    <field x="6"/>
    <field x="70"/>
    <field x="18"/>
  </rowFields>
  <rowItems count="32">
    <i>
      <x/>
    </i>
    <i r="1">
      <x/>
    </i>
    <i r="2">
      <x/>
    </i>
    <i r="2">
      <x v="1"/>
    </i>
    <i r="2">
      <x v="2"/>
    </i>
    <i r="2">
      <x v="4"/>
    </i>
    <i r="2">
      <x v="5"/>
    </i>
    <i r="2">
      <x v="8"/>
    </i>
    <i r="2">
      <x v="9"/>
    </i>
    <i r="2">
      <x v="10"/>
    </i>
    <i r="2">
      <x v="11"/>
    </i>
    <i r="2">
      <x v="13"/>
    </i>
    <i r="2">
      <x v="14"/>
    </i>
    <i r="2">
      <x v="15"/>
    </i>
    <i r="2">
      <x v="17"/>
    </i>
    <i>
      <x v="1"/>
    </i>
    <i r="1">
      <x/>
    </i>
    <i r="2">
      <x/>
    </i>
    <i r="2">
      <x v="1"/>
    </i>
    <i r="2">
      <x v="2"/>
    </i>
    <i r="2">
      <x v="4"/>
    </i>
    <i r="2">
      <x v="6"/>
    </i>
    <i r="2">
      <x v="9"/>
    </i>
    <i r="2">
      <x v="10"/>
    </i>
    <i r="2">
      <x v="11"/>
    </i>
    <i r="2">
      <x v="12"/>
    </i>
    <i r="2">
      <x v="13"/>
    </i>
    <i r="2">
      <x v="14"/>
    </i>
    <i r="2">
      <x v="15"/>
    </i>
    <i r="2">
      <x v="16"/>
    </i>
    <i r="2">
      <x v="17"/>
    </i>
    <i t="grand">
      <x/>
    </i>
  </rowItems>
  <colFields count="1">
    <field x="-2"/>
  </colFields>
  <colItems count="3">
    <i>
      <x/>
    </i>
    <i i="1">
      <x v="1"/>
    </i>
    <i i="2">
      <x v="2"/>
    </i>
  </colItems>
  <dataFields count="3">
    <dataField name="BY INDUSTRY" fld="0" subtotal="count" showDataAs="percentOfCol" baseField="7" baseItem="1" numFmtId="10"/>
    <dataField name="Average of No. Of Loans" fld="82" subtotal="average" baseField="7" baseItem="0" numFmtId="164"/>
    <dataField name="Average of Loans exposure" fld="75" subtotal="average" baseField="7" baseItem="0" numFmtId="4"/>
  </dataFields>
  <formats count="52">
    <format dxfId="0">
      <pivotArea grandRow="1" outline="0" collapsedLevelsAreSubtotals="1" fieldPosition="0"/>
    </format>
    <format dxfId="1">
      <pivotArea dataOnly="0" labelOnly="1" grandRow="1" outline="0" fieldPosition="0"/>
    </format>
    <format dxfId="2">
      <pivotArea field="18" outline="0" collapsedLevelsAreSubtotals="1" axis="axisRow" fieldPosition="2">
        <references count="1">
          <reference field="18" count="16" selected="0">
            <x v="3"/>
            <x v="4"/>
            <x v="5"/>
            <x v="6"/>
            <x v="7"/>
            <x v="8"/>
            <x v="9"/>
            <x v="10"/>
            <x v="11"/>
            <x v="12"/>
            <x v="13"/>
            <x v="14"/>
            <x v="15"/>
            <x v="16"/>
            <x v="17"/>
            <x v="18"/>
          </reference>
        </references>
      </pivotArea>
    </format>
    <format dxfId="3">
      <pivotArea grandRow="1" grandCol="1" outline="0" collapsedLevelsAreSubtotals="1" fieldPosition="0"/>
    </format>
    <format dxfId="4">
      <pivotArea type="origin" dataOnly="0" labelOnly="1" outline="0" fieldPosition="0"/>
    </format>
    <format dxfId="5">
      <pivotArea field="18" type="button" dataOnly="0" labelOnly="1" outline="0" axis="axisRow" fieldPosition="2"/>
    </format>
    <format dxfId="6">
      <pivotArea type="topRight" dataOnly="0" labelOnly="1" outline="0" fieldPosition="0"/>
    </format>
    <format dxfId="7">
      <pivotArea field="6" type="button" dataOnly="0" labelOnly="1" outline="0" axis="axisRow" fieldPosition="0"/>
    </format>
    <format dxfId="8">
      <pivotArea dataOnly="0" labelOnly="1" fieldPosition="0">
        <references count="1">
          <reference field="18" count="0"/>
        </references>
      </pivotArea>
    </format>
    <format dxfId="9">
      <pivotArea dataOnly="0" labelOnly="1" grandCol="1" outline="0" fieldPosition="0"/>
    </format>
    <format dxfId="10">
      <pivotArea type="topRight" dataOnly="0" labelOnly="1" outline="0" offset="C1:S1" fieldPosition="0"/>
    </format>
    <format dxfId="11">
      <pivotArea dataOnly="0" labelOnly="1" fieldPosition="0">
        <references count="1">
          <reference field="18" count="16">
            <x v="3"/>
            <x v="4"/>
            <x v="5"/>
            <x v="6"/>
            <x v="7"/>
            <x v="8"/>
            <x v="9"/>
            <x v="10"/>
            <x v="11"/>
            <x v="12"/>
            <x v="13"/>
            <x v="14"/>
            <x v="15"/>
            <x v="16"/>
            <x v="17"/>
            <x v="18"/>
          </reference>
        </references>
      </pivotArea>
    </format>
    <format dxfId="12">
      <pivotArea dataOnly="0" labelOnly="1" grandCol="1" outline="0" fieldPosition="0"/>
    </format>
    <format dxfId="13">
      <pivotArea field="6" type="button" dataOnly="0" labelOnly="1" outline="0" axis="axisRow" fieldPosition="0"/>
    </format>
    <format dxfId="14">
      <pivotArea dataOnly="0" labelOnly="1" fieldPosition="0">
        <references count="1">
          <reference field="18" count="0"/>
        </references>
      </pivotArea>
    </format>
    <format dxfId="15">
      <pivotArea dataOnly="0" labelOnly="1" grandCol="1" outline="0" fieldPosition="0"/>
    </format>
    <format dxfId="16">
      <pivotArea collapsedLevelsAreSubtotals="1" fieldPosition="0">
        <references count="1">
          <reference field="6" count="1">
            <x v="1"/>
          </reference>
        </references>
      </pivotArea>
    </format>
    <format dxfId="17">
      <pivotArea dataOnly="0" labelOnly="1" fieldPosition="0">
        <references count="1">
          <reference field="6" count="1">
            <x v="1"/>
          </reference>
        </references>
      </pivotArea>
    </format>
    <format dxfId="18">
      <pivotArea dataOnly="0" labelOnly="1" outline="0" fieldPosition="0">
        <references count="1">
          <reference field="4294967294" count="1">
            <x v="0"/>
          </reference>
        </references>
      </pivotArea>
    </format>
    <format dxfId="19">
      <pivotArea outline="0" collapsedLevelsAreSubtotals="1" fieldPosition="0">
        <references count="1">
          <reference field="4294967294" count="2" selected="0">
            <x v="1"/>
            <x v="2"/>
          </reference>
        </references>
      </pivotArea>
    </format>
    <format dxfId="20">
      <pivotArea dataOnly="0" labelOnly="1" outline="0" fieldPosition="0">
        <references count="1">
          <reference field="4294967294" count="2">
            <x v="1"/>
            <x v="2"/>
          </reference>
        </references>
      </pivotArea>
    </format>
    <format dxfId="21">
      <pivotArea outline="0" collapsedLevelsAreSubtotals="1" fieldPosition="0">
        <references count="1">
          <reference field="4294967294" count="1" selected="0">
            <x v="1"/>
          </reference>
        </references>
      </pivotArea>
    </format>
    <format dxfId="22">
      <pivotArea dataOnly="0" labelOnly="1" outline="0" fieldPosition="0">
        <references count="1">
          <reference field="4294967294" count="1">
            <x v="1"/>
          </reference>
        </references>
      </pivotArea>
    </format>
    <format dxfId="23">
      <pivotArea dataOnly="0" labelOnly="1" outline="0" fieldPosition="0">
        <references count="1">
          <reference field="4294967294" count="1">
            <x v="0"/>
          </reference>
        </references>
      </pivotArea>
    </format>
    <format dxfId="24">
      <pivotArea field="6" type="button" dataOnly="0" labelOnly="1" outline="0" axis="axisRow" fieldPosition="0"/>
    </format>
    <format dxfId="25">
      <pivotArea dataOnly="0" labelOnly="1" outline="0" fieldPosition="0">
        <references count="1">
          <reference field="4294967294" count="3">
            <x v="0"/>
            <x v="1"/>
            <x v="2"/>
          </reference>
        </references>
      </pivotArea>
    </format>
    <format dxfId="26">
      <pivotArea field="6" type="button" dataOnly="0" labelOnly="1" outline="0" axis="axisRow" fieldPosition="0"/>
    </format>
    <format dxfId="27">
      <pivotArea dataOnly="0" labelOnly="1" outline="0" fieldPosition="0">
        <references count="1">
          <reference field="4294967294" count="3">
            <x v="0"/>
            <x v="1"/>
            <x v="2"/>
          </reference>
        </references>
      </pivotArea>
    </format>
    <format dxfId="28">
      <pivotArea grandRow="1" outline="0" collapsedLevelsAreSubtotals="1" fieldPosition="0"/>
    </format>
    <format dxfId="29">
      <pivotArea dataOnly="0" labelOnly="1" grandRow="1" outline="0" fieldPosition="0"/>
    </format>
    <format dxfId="30">
      <pivotArea grandRow="1" outline="0" collapsedLevelsAreSubtotals="1" fieldPosition="0"/>
    </format>
    <format dxfId="31">
      <pivotArea dataOnly="0" labelOnly="1" grandRow="1" outline="0" fieldPosition="0"/>
    </format>
    <format dxfId="32">
      <pivotArea collapsedLevelsAreSubtotals="1" fieldPosition="0">
        <references count="2">
          <reference field="6" count="1" selected="0">
            <x v="0"/>
          </reference>
          <reference field="70" count="0"/>
        </references>
      </pivotArea>
    </format>
    <format dxfId="33">
      <pivotArea collapsedLevelsAreSubtotals="1" fieldPosition="0">
        <references count="3">
          <reference field="6" count="1" selected="0">
            <x v="0"/>
          </reference>
          <reference field="18" count="13">
            <x v="0"/>
            <x v="1"/>
            <x v="2"/>
            <x v="4"/>
            <x v="5"/>
            <x v="8"/>
            <x v="9"/>
            <x v="10"/>
            <x v="11"/>
            <x v="13"/>
            <x v="14"/>
            <x v="15"/>
            <x v="17"/>
          </reference>
          <reference field="70" count="0" selected="0"/>
        </references>
      </pivotArea>
    </format>
    <format dxfId="34">
      <pivotArea collapsedLevelsAreSubtotals="1" fieldPosition="0">
        <references count="1">
          <reference field="6" count="1">
            <x v="1"/>
          </reference>
        </references>
      </pivotArea>
    </format>
    <format dxfId="35">
      <pivotArea collapsedLevelsAreSubtotals="1" fieldPosition="0">
        <references count="2">
          <reference field="6" count="1" selected="0">
            <x v="1"/>
          </reference>
          <reference field="70" count="0"/>
        </references>
      </pivotArea>
    </format>
    <format dxfId="36">
      <pivotArea collapsedLevelsAreSubtotals="1" fieldPosition="0">
        <references count="3">
          <reference field="6" count="1" selected="0">
            <x v="1"/>
          </reference>
          <reference field="18" count="14">
            <x v="0"/>
            <x v="1"/>
            <x v="2"/>
            <x v="4"/>
            <x v="6"/>
            <x v="9"/>
            <x v="10"/>
            <x v="11"/>
            <x v="12"/>
            <x v="13"/>
            <x v="14"/>
            <x v="15"/>
            <x v="16"/>
            <x v="17"/>
          </reference>
          <reference field="70" count="0" selected="0"/>
        </references>
      </pivotArea>
    </format>
    <format dxfId="37">
      <pivotArea dataOnly="0" labelOnly="1" fieldPosition="0">
        <references count="1">
          <reference field="6" count="1">
            <x v="1"/>
          </reference>
        </references>
      </pivotArea>
    </format>
    <format dxfId="38">
      <pivotArea dataOnly="0" labelOnly="1" fieldPosition="0">
        <references count="2">
          <reference field="6" count="1" selected="0">
            <x v="0"/>
          </reference>
          <reference field="70" count="0"/>
        </references>
      </pivotArea>
    </format>
    <format dxfId="39">
      <pivotArea dataOnly="0" labelOnly="1" fieldPosition="0">
        <references count="2">
          <reference field="6" count="1" selected="0">
            <x v="1"/>
          </reference>
          <reference field="70" count="0"/>
        </references>
      </pivotArea>
    </format>
    <format dxfId="40">
      <pivotArea dataOnly="0" labelOnly="1" fieldPosition="0">
        <references count="3">
          <reference field="6" count="1" selected="0">
            <x v="0"/>
          </reference>
          <reference field="18" count="13">
            <x v="0"/>
            <x v="1"/>
            <x v="2"/>
            <x v="4"/>
            <x v="5"/>
            <x v="8"/>
            <x v="9"/>
            <x v="10"/>
            <x v="11"/>
            <x v="13"/>
            <x v="14"/>
            <x v="15"/>
            <x v="17"/>
          </reference>
          <reference field="70" count="0" selected="0"/>
        </references>
      </pivotArea>
    </format>
    <format dxfId="41">
      <pivotArea dataOnly="0" labelOnly="1" fieldPosition="0">
        <references count="3">
          <reference field="6" count="1" selected="0">
            <x v="1"/>
          </reference>
          <reference field="18" count="14">
            <x v="0"/>
            <x v="1"/>
            <x v="2"/>
            <x v="4"/>
            <x v="6"/>
            <x v="9"/>
            <x v="10"/>
            <x v="11"/>
            <x v="12"/>
            <x v="13"/>
            <x v="14"/>
            <x v="15"/>
            <x v="16"/>
            <x v="17"/>
          </reference>
          <reference field="70" count="0" selected="0"/>
        </references>
      </pivotArea>
    </format>
    <format dxfId="42">
      <pivotArea collapsedLevelsAreSubtotals="1" fieldPosition="0">
        <references count="2">
          <reference field="6" count="1" selected="0">
            <x v="0"/>
          </reference>
          <reference field="70" count="0"/>
        </references>
      </pivotArea>
    </format>
    <format dxfId="43">
      <pivotArea collapsedLevelsAreSubtotals="1" fieldPosition="0">
        <references count="3">
          <reference field="6" count="1" selected="0">
            <x v="0"/>
          </reference>
          <reference field="18" count="13">
            <x v="0"/>
            <x v="1"/>
            <x v="2"/>
            <x v="4"/>
            <x v="5"/>
            <x v="8"/>
            <x v="9"/>
            <x v="10"/>
            <x v="11"/>
            <x v="13"/>
            <x v="14"/>
            <x v="15"/>
            <x v="17"/>
          </reference>
          <reference field="70" count="0" selected="0"/>
        </references>
      </pivotArea>
    </format>
    <format dxfId="44">
      <pivotArea collapsedLevelsAreSubtotals="1" fieldPosition="0">
        <references count="1">
          <reference field="6" count="1">
            <x v="1"/>
          </reference>
        </references>
      </pivotArea>
    </format>
    <format dxfId="45">
      <pivotArea collapsedLevelsAreSubtotals="1" fieldPosition="0">
        <references count="2">
          <reference field="6" count="1" selected="0">
            <x v="1"/>
          </reference>
          <reference field="70" count="0"/>
        </references>
      </pivotArea>
    </format>
    <format dxfId="46">
      <pivotArea collapsedLevelsAreSubtotals="1" fieldPosition="0">
        <references count="3">
          <reference field="6" count="1" selected="0">
            <x v="1"/>
          </reference>
          <reference field="18" count="14">
            <x v="0"/>
            <x v="1"/>
            <x v="2"/>
            <x v="4"/>
            <x v="6"/>
            <x v="9"/>
            <x v="10"/>
            <x v="11"/>
            <x v="12"/>
            <x v="13"/>
            <x v="14"/>
            <x v="15"/>
            <x v="16"/>
            <x v="17"/>
          </reference>
          <reference field="70" count="0" selected="0"/>
        </references>
      </pivotArea>
    </format>
    <format dxfId="47">
      <pivotArea dataOnly="0" labelOnly="1" fieldPosition="0">
        <references count="1">
          <reference field="6" count="1">
            <x v="1"/>
          </reference>
        </references>
      </pivotArea>
    </format>
    <format dxfId="48">
      <pivotArea dataOnly="0" labelOnly="1" fieldPosition="0">
        <references count="2">
          <reference field="6" count="1" selected="0">
            <x v="0"/>
          </reference>
          <reference field="70" count="0"/>
        </references>
      </pivotArea>
    </format>
    <format dxfId="49">
      <pivotArea dataOnly="0" labelOnly="1" fieldPosition="0">
        <references count="2">
          <reference field="6" count="1" selected="0">
            <x v="1"/>
          </reference>
          <reference field="70" count="0"/>
        </references>
      </pivotArea>
    </format>
    <format dxfId="50">
      <pivotArea dataOnly="0" labelOnly="1" fieldPosition="0">
        <references count="3">
          <reference field="6" count="1" selected="0">
            <x v="0"/>
          </reference>
          <reference field="18" count="13">
            <x v="0"/>
            <x v="1"/>
            <x v="2"/>
            <x v="4"/>
            <x v="5"/>
            <x v="8"/>
            <x v="9"/>
            <x v="10"/>
            <x v="11"/>
            <x v="13"/>
            <x v="14"/>
            <x v="15"/>
            <x v="17"/>
          </reference>
          <reference field="70" count="0" selected="0"/>
        </references>
      </pivotArea>
    </format>
    <format dxfId="51">
      <pivotArea dataOnly="0" labelOnly="1" fieldPosition="0">
        <references count="3">
          <reference field="6" count="1" selected="0">
            <x v="1"/>
          </reference>
          <reference field="18" count="14">
            <x v="0"/>
            <x v="1"/>
            <x v="2"/>
            <x v="4"/>
            <x v="6"/>
            <x v="9"/>
            <x v="10"/>
            <x v="11"/>
            <x v="12"/>
            <x v="13"/>
            <x v="14"/>
            <x v="15"/>
            <x v="16"/>
            <x v="17"/>
          </reference>
          <reference field="70" count="0" selected="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25EE202A-2B26-49E9-B0C9-02751F11C0EF}" name="PivotTable9" cacheId="5" applyNumberFormats="0" applyBorderFormats="0" applyFontFormats="0" applyPatternFormats="0" applyAlignmentFormats="0" applyWidthHeightFormats="1" dataCaption="Values" updatedVersion="8" minRefreshableVersion="3" itemPrintTitles="1" createdVersion="8" indent="0" outline="1" outlineData="1" multipleFieldFilters="0" rowHeaderCaption="" colHeaderCaption="">
  <location ref="A526:T534" firstHeaderRow="1" firstDataRow="2" firstDataCol="1"/>
  <pivotFields count="87">
    <pivotField dataField="1" showAll="0"/>
    <pivotField showAll="0"/>
    <pivotField showAll="0"/>
    <pivotField showAll="0"/>
    <pivotField showAll="0"/>
    <pivotField showAll="0"/>
    <pivotField axis="axisRow" showAll="0">
      <items count="4">
        <item n="Men's SMEs" x="1"/>
        <item n="Women's SMEs" x="0"/>
        <item x="2"/>
        <item t="default"/>
      </items>
    </pivotField>
    <pivotField showAll="0"/>
    <pivotField showAll="0"/>
    <pivotField showAll="0"/>
    <pivotField showAll="0"/>
    <pivotField showAll="0"/>
    <pivotField showAll="0"/>
    <pivotField showAll="0"/>
    <pivotField showAll="0"/>
    <pivotField showAll="0"/>
    <pivotField showAll="0"/>
    <pivotField showAll="0"/>
    <pivotField axis="axisCol" showAll="0">
      <items count="20">
        <item x="5"/>
        <item x="2"/>
        <item x="8"/>
        <item x="13"/>
        <item x="4"/>
        <item x="17"/>
        <item x="14"/>
        <item x="15"/>
        <item x="6"/>
        <item x="11"/>
        <item x="1"/>
        <item x="10"/>
        <item x="9"/>
        <item x="3"/>
        <item x="12"/>
        <item x="7"/>
        <item x="16"/>
        <item x="0"/>
        <item h="1" x="18"/>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4">
        <item x="1"/>
        <item x="0"/>
        <item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2">
    <field x="6"/>
    <field x="70"/>
  </rowFields>
  <rowItems count="7">
    <i>
      <x/>
    </i>
    <i r="1">
      <x/>
    </i>
    <i r="1">
      <x v="1"/>
    </i>
    <i>
      <x v="1"/>
    </i>
    <i r="1">
      <x/>
    </i>
    <i r="1">
      <x v="1"/>
    </i>
    <i t="grand">
      <x/>
    </i>
  </rowItems>
  <colFields count="1">
    <field x="18"/>
  </colFields>
  <colItems count="19">
    <i>
      <x/>
    </i>
    <i>
      <x v="1"/>
    </i>
    <i>
      <x v="2"/>
    </i>
    <i>
      <x v="3"/>
    </i>
    <i>
      <x v="4"/>
    </i>
    <i>
      <x v="5"/>
    </i>
    <i>
      <x v="6"/>
    </i>
    <i>
      <x v="7"/>
    </i>
    <i>
      <x v="8"/>
    </i>
    <i>
      <x v="9"/>
    </i>
    <i>
      <x v="10"/>
    </i>
    <i>
      <x v="11"/>
    </i>
    <i>
      <x v="12"/>
    </i>
    <i>
      <x v="13"/>
    </i>
    <i>
      <x v="14"/>
    </i>
    <i>
      <x v="15"/>
    </i>
    <i>
      <x v="16"/>
    </i>
    <i>
      <x v="17"/>
    </i>
    <i t="grand">
      <x/>
    </i>
  </colItems>
  <dataFields count="1">
    <dataField name="BY INDUSTRY" fld="0" subtotal="count" showDataAs="percentOfCol" baseField="7" baseItem="1" numFmtId="10"/>
  </dataFields>
  <formats count="33">
    <format dxfId="442">
      <pivotArea grandRow="1" outline="0" collapsedLevelsAreSubtotals="1" fieldPosition="0"/>
    </format>
    <format dxfId="441">
      <pivotArea dataOnly="0" labelOnly="1" grandRow="1" outline="0" fieldPosition="0"/>
    </format>
    <format dxfId="440">
      <pivotArea field="18" grandRow="1" outline="0" collapsedLevelsAreSubtotals="1" axis="axisCol" fieldPosition="0">
        <references count="1">
          <reference field="18" count="16" selected="0">
            <x v="3"/>
            <x v="4"/>
            <x v="5"/>
            <x v="6"/>
            <x v="7"/>
            <x v="8"/>
            <x v="9"/>
            <x v="10"/>
            <x v="11"/>
            <x v="12"/>
            <x v="13"/>
            <x v="14"/>
            <x v="15"/>
            <x v="16"/>
            <x v="17"/>
            <x v="18"/>
          </reference>
        </references>
      </pivotArea>
    </format>
    <format dxfId="439">
      <pivotArea grandRow="1" grandCol="1" outline="0" collapsedLevelsAreSubtotals="1" fieldPosition="0"/>
    </format>
    <format dxfId="438">
      <pivotArea type="origin" dataOnly="0" labelOnly="1" outline="0" fieldPosition="0"/>
    </format>
    <format dxfId="437">
      <pivotArea field="18" type="button" dataOnly="0" labelOnly="1" outline="0" axis="axisCol" fieldPosition="0"/>
    </format>
    <format dxfId="436">
      <pivotArea type="topRight" dataOnly="0" labelOnly="1" outline="0" fieldPosition="0"/>
    </format>
    <format dxfId="435">
      <pivotArea field="6" type="button" dataOnly="0" labelOnly="1" outline="0" axis="axisRow" fieldPosition="0"/>
    </format>
    <format dxfId="434">
      <pivotArea dataOnly="0" labelOnly="1" fieldPosition="0">
        <references count="1">
          <reference field="18" count="0"/>
        </references>
      </pivotArea>
    </format>
    <format dxfId="433">
      <pivotArea dataOnly="0" labelOnly="1" grandCol="1" outline="0" fieldPosition="0"/>
    </format>
    <format dxfId="432">
      <pivotArea dataOnly="0" labelOnly="1" fieldPosition="0">
        <references count="1">
          <reference field="18" count="16">
            <x v="3"/>
            <x v="4"/>
            <x v="5"/>
            <x v="6"/>
            <x v="7"/>
            <x v="8"/>
            <x v="9"/>
            <x v="10"/>
            <x v="11"/>
            <x v="12"/>
            <x v="13"/>
            <x v="14"/>
            <x v="15"/>
            <x v="16"/>
            <x v="17"/>
            <x v="18"/>
          </reference>
        </references>
      </pivotArea>
    </format>
    <format dxfId="431">
      <pivotArea dataOnly="0" labelOnly="1" grandCol="1" outline="0" fieldPosition="0"/>
    </format>
    <format dxfId="430">
      <pivotArea field="6" type="button" dataOnly="0" labelOnly="1" outline="0" axis="axisRow" fieldPosition="0"/>
    </format>
    <format dxfId="429">
      <pivotArea dataOnly="0" labelOnly="1" fieldPosition="0">
        <references count="1">
          <reference field="18" count="0"/>
        </references>
      </pivotArea>
    </format>
    <format dxfId="428">
      <pivotArea dataOnly="0" labelOnly="1" grandCol="1" outline="0" fieldPosition="0"/>
    </format>
    <format dxfId="427">
      <pivotArea dataOnly="0" labelOnly="1" fieldPosition="0">
        <references count="1">
          <reference field="18" count="0"/>
        </references>
      </pivotArea>
    </format>
    <format dxfId="426">
      <pivotArea dataOnly="0" labelOnly="1" grandCol="1" outline="0" fieldPosition="0"/>
    </format>
    <format dxfId="425">
      <pivotArea type="origin" dataOnly="0" labelOnly="1" outline="0" fieldPosition="0"/>
    </format>
    <format dxfId="424">
      <pivotArea field="18" type="button" dataOnly="0" labelOnly="1" outline="0" axis="axisCol" fieldPosition="0"/>
    </format>
    <format dxfId="423">
      <pivotArea type="topRight" dataOnly="0" labelOnly="1" outline="0" fieldPosition="0"/>
    </format>
    <format dxfId="422">
      <pivotArea field="6" type="button" dataOnly="0" labelOnly="1" outline="0" axis="axisRow" fieldPosition="0"/>
    </format>
    <format dxfId="421">
      <pivotArea dataOnly="0" labelOnly="1" fieldPosition="0">
        <references count="1">
          <reference field="18" count="0"/>
        </references>
      </pivotArea>
    </format>
    <format dxfId="420">
      <pivotArea dataOnly="0" labelOnly="1" grandCol="1" outline="0" fieldPosition="0"/>
    </format>
    <format dxfId="419">
      <pivotArea type="origin" dataOnly="0" labelOnly="1" outline="0" fieldPosition="0"/>
    </format>
    <format dxfId="418">
      <pivotArea field="18" type="button" dataOnly="0" labelOnly="1" outline="0" axis="axisCol" fieldPosition="0"/>
    </format>
    <format dxfId="417">
      <pivotArea type="topRight" dataOnly="0" labelOnly="1" outline="0" fieldPosition="0"/>
    </format>
    <format dxfId="416">
      <pivotArea field="6" type="button" dataOnly="0" labelOnly="1" outline="0" axis="axisRow" fieldPosition="0"/>
    </format>
    <format dxfId="415">
      <pivotArea dataOnly="0" labelOnly="1" fieldPosition="0">
        <references count="1">
          <reference field="18" count="0"/>
        </references>
      </pivotArea>
    </format>
    <format dxfId="414">
      <pivotArea dataOnly="0" labelOnly="1" grandCol="1" outline="0" fieldPosition="0"/>
    </format>
    <format dxfId="413">
      <pivotArea grandRow="1" outline="0" collapsedLevelsAreSubtotals="1" fieldPosition="0"/>
    </format>
    <format dxfId="412">
      <pivotArea dataOnly="0" labelOnly="1" grandRow="1" outline="0" fieldPosition="0"/>
    </format>
    <format dxfId="411">
      <pivotArea grandRow="1" outline="0" collapsedLevelsAreSubtotals="1" fieldPosition="0"/>
    </format>
    <format dxfId="410">
      <pivotArea dataOnly="0" labelOnly="1" grandRow="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8BDC3588-A5F5-4ED4-B8F4-C6F505C36433}" name="PivotTable33" cacheId="5" applyNumberFormats="0" applyBorderFormats="0" applyFontFormats="0" applyPatternFormats="0" applyAlignmentFormats="0" applyWidthHeightFormats="1" dataCaption="Values" updatedVersion="8" minRefreshableVersion="3" itemPrintTitles="1" createdVersion="8" indent="0" outline="1" outlineData="1" multipleFieldFilters="0" rowHeaderCaption="" colHeaderCaption="">
  <location ref="A1420:H1438" firstHeaderRow="1" firstDataRow="2" firstDataCol="1"/>
  <pivotFields count="87">
    <pivotField dataField="1" showAll="0"/>
    <pivotField showAll="0"/>
    <pivotField showAll="0"/>
    <pivotField showAll="0"/>
    <pivotField showAll="0"/>
    <pivotField showAll="0"/>
    <pivotField axis="axisRow" showAll="0">
      <items count="4">
        <item n="Men's SMEs" x="1"/>
        <item n="Women's SMEs" x="0"/>
        <item x="2"/>
        <item t="default"/>
      </items>
    </pivotField>
    <pivotField showAll="0"/>
    <pivotField showAll="0"/>
    <pivotField showAll="0"/>
    <pivotField showAll="0"/>
    <pivotField axis="axisRow" showAll="0">
      <items count="8">
        <item x="0"/>
        <item x="5"/>
        <item x="4"/>
        <item x="1"/>
        <item x="2"/>
        <item x="3"/>
        <item x="6"/>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4">
        <item x="1"/>
        <item h="1" x="0"/>
        <item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showAll="0">
      <items count="8">
        <item x="0"/>
        <item x="5"/>
        <item x="3"/>
        <item x="2"/>
        <item x="4"/>
        <item x="1"/>
        <item h="1" x="6"/>
        <item t="default"/>
      </items>
    </pivotField>
  </pivotFields>
  <rowFields count="3">
    <field x="6"/>
    <field x="70"/>
    <field x="11"/>
  </rowFields>
  <rowItems count="17">
    <i>
      <x/>
    </i>
    <i r="1">
      <x/>
    </i>
    <i r="2">
      <x/>
    </i>
    <i r="2">
      <x v="1"/>
    </i>
    <i r="2">
      <x v="2"/>
    </i>
    <i r="2">
      <x v="3"/>
    </i>
    <i r="2">
      <x v="4"/>
    </i>
    <i r="2">
      <x v="5"/>
    </i>
    <i>
      <x v="1"/>
    </i>
    <i r="1">
      <x/>
    </i>
    <i r="2">
      <x/>
    </i>
    <i r="2">
      <x v="1"/>
    </i>
    <i r="2">
      <x v="2"/>
    </i>
    <i r="2">
      <x v="3"/>
    </i>
    <i r="2">
      <x v="4"/>
    </i>
    <i r="2">
      <x v="5"/>
    </i>
    <i t="grand">
      <x/>
    </i>
  </rowItems>
  <colFields count="1">
    <field x="86"/>
  </colFields>
  <colItems count="7">
    <i>
      <x/>
    </i>
    <i>
      <x v="1"/>
    </i>
    <i>
      <x v="2"/>
    </i>
    <i>
      <x v="3"/>
    </i>
    <i>
      <x v="4"/>
    </i>
    <i>
      <x v="5"/>
    </i>
    <i t="grand">
      <x/>
    </i>
  </colItems>
  <dataFields count="1">
    <dataField name="BY AGE OF ENTERPRISE" fld="0" subtotal="count" showDataAs="percentOfCol" baseField="7" baseItem="1" numFmtId="10"/>
  </dataFields>
  <formats count="48">
    <format dxfId="490">
      <pivotArea grandRow="1" outline="0" collapsedLevelsAreSubtotals="1" fieldPosition="0"/>
    </format>
    <format dxfId="489">
      <pivotArea dataOnly="0" labelOnly="1" grandRow="1" outline="0" fieldPosition="0"/>
    </format>
    <format dxfId="488">
      <pivotArea type="origin" dataOnly="0" labelOnly="1" outline="0" fieldPosition="0"/>
    </format>
    <format dxfId="487">
      <pivotArea field="11" type="button" dataOnly="0" labelOnly="1" outline="0" axis="axisRow" fieldPosition="2"/>
    </format>
    <format dxfId="486">
      <pivotArea type="topRight" dataOnly="0" labelOnly="1" outline="0" fieldPosition="0"/>
    </format>
    <format dxfId="485">
      <pivotArea field="6" type="button" dataOnly="0" labelOnly="1" outline="0" axis="axisRow" fieldPosition="0"/>
    </format>
    <format dxfId="484">
      <pivotArea dataOnly="0" labelOnly="1" fieldPosition="0">
        <references count="1">
          <reference field="11" count="0"/>
        </references>
      </pivotArea>
    </format>
    <format dxfId="483">
      <pivotArea dataOnly="0" labelOnly="1" grandCol="1" outline="0" fieldPosition="0"/>
    </format>
    <format dxfId="482">
      <pivotArea type="topRight" dataOnly="0" labelOnly="1" outline="0" offset="C1:G1" fieldPosition="0"/>
    </format>
    <format dxfId="481">
      <pivotArea dataOnly="0" labelOnly="1" fieldPosition="0">
        <references count="1">
          <reference field="11" count="4">
            <x v="3"/>
            <x v="4"/>
            <x v="5"/>
            <x v="6"/>
          </reference>
        </references>
      </pivotArea>
    </format>
    <format dxfId="480">
      <pivotArea dataOnly="0" labelOnly="1" grandCol="1" outline="0" fieldPosition="0"/>
    </format>
    <format dxfId="479">
      <pivotArea collapsedLevelsAreSubtotals="1" fieldPosition="0">
        <references count="1">
          <reference field="6" count="1">
            <x v="1"/>
          </reference>
        </references>
      </pivotArea>
    </format>
    <format dxfId="478">
      <pivotArea dataOnly="0" labelOnly="1" outline="0" fieldPosition="0">
        <references count="1">
          <reference field="4294967294" count="1">
            <x v="0"/>
          </reference>
        </references>
      </pivotArea>
    </format>
    <format dxfId="477">
      <pivotArea dataOnly="0" labelOnly="1" outline="0" fieldPosition="0">
        <references count="1">
          <reference field="4294967294" count="1">
            <x v="0"/>
          </reference>
        </references>
      </pivotArea>
    </format>
    <format dxfId="476">
      <pivotArea type="origin" dataOnly="0" labelOnly="1" outline="0" fieldPosition="0"/>
    </format>
    <format dxfId="475">
      <pivotArea type="topRight" dataOnly="0" labelOnly="1" outline="0" fieldPosition="0"/>
    </format>
    <format dxfId="474">
      <pivotArea field="6" type="button" dataOnly="0" labelOnly="1" outline="0" axis="axisRow" fieldPosition="0"/>
    </format>
    <format dxfId="473">
      <pivotArea dataOnly="0" labelOnly="1" grandCol="1" outline="0" fieldPosition="0"/>
    </format>
    <format dxfId="472">
      <pivotArea dataOnly="0" labelOnly="1" grandCol="1" outline="0" fieldPosition="0"/>
    </format>
    <format dxfId="471">
      <pivotArea type="origin" dataOnly="0" labelOnly="1" outline="0" fieldPosition="0"/>
    </format>
    <format dxfId="470">
      <pivotArea type="topRight" dataOnly="0" labelOnly="1" outline="0" fieldPosition="0"/>
    </format>
    <format dxfId="469">
      <pivotArea field="6" type="button" dataOnly="0" labelOnly="1" outline="0" axis="axisRow" fieldPosition="0"/>
    </format>
    <format dxfId="468">
      <pivotArea dataOnly="0" labelOnly="1" grandCol="1" outline="0" fieldPosition="0"/>
    </format>
    <format dxfId="467">
      <pivotArea dataOnly="0" labelOnly="1" grandCol="1" outline="0" fieldPosition="0"/>
    </format>
    <format dxfId="466">
      <pivotArea grandRow="1" outline="0" collapsedLevelsAreSubtotals="1" fieldPosition="0"/>
    </format>
    <format dxfId="465">
      <pivotArea dataOnly="0" labelOnly="1" grandRow="1" outline="0" fieldPosition="0"/>
    </format>
    <format dxfId="464">
      <pivotArea grandRow="1" outline="0" collapsedLevelsAreSubtotals="1" fieldPosition="0"/>
    </format>
    <format dxfId="463">
      <pivotArea dataOnly="0" labelOnly="1" grandRow="1" outline="0" fieldPosition="0"/>
    </format>
    <format dxfId="462">
      <pivotArea type="origin" dataOnly="0" labelOnly="1" outline="0" fieldPosition="0"/>
    </format>
    <format dxfId="461">
      <pivotArea field="86" type="button" dataOnly="0" labelOnly="1" outline="0" axis="axisCol" fieldPosition="0"/>
    </format>
    <format dxfId="460">
      <pivotArea type="topRight" dataOnly="0" labelOnly="1" outline="0" fieldPosition="0"/>
    </format>
    <format dxfId="459">
      <pivotArea field="6" type="button" dataOnly="0" labelOnly="1" outline="0" axis="axisRow" fieldPosition="0"/>
    </format>
    <format dxfId="458">
      <pivotArea dataOnly="0" labelOnly="1" fieldPosition="0">
        <references count="1">
          <reference field="86" count="0"/>
        </references>
      </pivotArea>
    </format>
    <format dxfId="457">
      <pivotArea type="origin" dataOnly="0" labelOnly="1" outline="0" fieldPosition="0"/>
    </format>
    <format dxfId="456">
      <pivotArea field="86" type="button" dataOnly="0" labelOnly="1" outline="0" axis="axisCol" fieldPosition="0"/>
    </format>
    <format dxfId="455">
      <pivotArea type="topRight" dataOnly="0" labelOnly="1" outline="0" offset="A1:E1" fieldPosition="0"/>
    </format>
    <format dxfId="454">
      <pivotArea field="6" type="button" dataOnly="0" labelOnly="1" outline="0" axis="axisRow" fieldPosition="0"/>
    </format>
    <format dxfId="453">
      <pivotArea dataOnly="0" labelOnly="1" fieldPosition="0">
        <references count="1">
          <reference field="86" count="0"/>
        </references>
      </pivotArea>
    </format>
    <format dxfId="452">
      <pivotArea dataOnly="0" labelOnly="1" fieldPosition="0">
        <references count="1">
          <reference field="6" count="2">
            <x v="0"/>
            <x v="1"/>
          </reference>
        </references>
      </pivotArea>
    </format>
    <format dxfId="451">
      <pivotArea dataOnly="0" labelOnly="1" fieldPosition="0">
        <references count="2">
          <reference field="6" count="1" selected="0">
            <x v="0"/>
          </reference>
          <reference field="70" count="1">
            <x v="0"/>
          </reference>
        </references>
      </pivotArea>
    </format>
    <format dxfId="450">
      <pivotArea dataOnly="0" labelOnly="1" fieldPosition="0">
        <references count="2">
          <reference field="6" count="1" selected="0">
            <x v="1"/>
          </reference>
          <reference field="70" count="1">
            <x v="0"/>
          </reference>
        </references>
      </pivotArea>
    </format>
    <format dxfId="449">
      <pivotArea dataOnly="0" labelOnly="1" fieldPosition="0">
        <references count="3">
          <reference field="6" count="1" selected="0">
            <x v="0"/>
          </reference>
          <reference field="11" count="6">
            <x v="0"/>
            <x v="1"/>
            <x v="2"/>
            <x v="3"/>
            <x v="4"/>
            <x v="5"/>
          </reference>
          <reference field="70" count="1" selected="0">
            <x v="0"/>
          </reference>
        </references>
      </pivotArea>
    </format>
    <format dxfId="448">
      <pivotArea dataOnly="0" labelOnly="1" fieldPosition="0">
        <references count="3">
          <reference field="6" count="1" selected="0">
            <x v="1"/>
          </reference>
          <reference field="11" count="6">
            <x v="0"/>
            <x v="1"/>
            <x v="2"/>
            <x v="3"/>
            <x v="4"/>
            <x v="5"/>
          </reference>
          <reference field="70" count="1" selected="0">
            <x v="0"/>
          </reference>
        </references>
      </pivotArea>
    </format>
    <format dxfId="447">
      <pivotArea dataOnly="0" labelOnly="1" fieldPosition="0">
        <references count="1">
          <reference field="6" count="2">
            <x v="0"/>
            <x v="1"/>
          </reference>
        </references>
      </pivotArea>
    </format>
    <format dxfId="446">
      <pivotArea dataOnly="0" labelOnly="1" fieldPosition="0">
        <references count="2">
          <reference field="6" count="1" selected="0">
            <x v="0"/>
          </reference>
          <reference field="70" count="1">
            <x v="0"/>
          </reference>
        </references>
      </pivotArea>
    </format>
    <format dxfId="445">
      <pivotArea dataOnly="0" labelOnly="1" fieldPosition="0">
        <references count="2">
          <reference field="6" count="1" selected="0">
            <x v="1"/>
          </reference>
          <reference field="70" count="1">
            <x v="0"/>
          </reference>
        </references>
      </pivotArea>
    </format>
    <format dxfId="444">
      <pivotArea dataOnly="0" labelOnly="1" fieldPosition="0">
        <references count="3">
          <reference field="6" count="1" selected="0">
            <x v="0"/>
          </reference>
          <reference field="11" count="6">
            <x v="0"/>
            <x v="1"/>
            <x v="2"/>
            <x v="3"/>
            <x v="4"/>
            <x v="5"/>
          </reference>
          <reference field="70" count="1" selected="0">
            <x v="0"/>
          </reference>
        </references>
      </pivotArea>
    </format>
    <format dxfId="443">
      <pivotArea dataOnly="0" labelOnly="1" fieldPosition="0">
        <references count="3">
          <reference field="6" count="1" selected="0">
            <x v="1"/>
          </reference>
          <reference field="11" count="6">
            <x v="0"/>
            <x v="1"/>
            <x v="2"/>
            <x v="3"/>
            <x v="4"/>
            <x v="5"/>
          </reference>
          <reference field="70" count="1" selected="0">
            <x v="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2C9C69E1-BE1C-45A4-AA4C-CE6B71D40EE7}" name="PivotTable7" cacheId="5" applyNumberFormats="0" applyBorderFormats="0" applyFontFormats="0" applyPatternFormats="0" applyAlignmentFormats="0" applyWidthHeightFormats="1" dataCaption="Values" updatedVersion="8" minRefreshableVersion="3" itemPrintTitles="1" createdVersion="8" indent="0" outline="1" outlineData="1" multipleFieldFilters="0" rowHeaderCaption="" colHeaderCaption="">
  <location ref="A412:D417" firstHeaderRow="1" firstDataRow="2" firstDataCol="1"/>
  <pivotFields count="87">
    <pivotField showAll="0"/>
    <pivotField showAll="0"/>
    <pivotField showAll="0"/>
    <pivotField showAll="0"/>
    <pivotField showAll="0"/>
    <pivotField showAll="0"/>
    <pivotField axis="axisCol" showAll="0">
      <items count="4">
        <item n="Men's SMEs" x="1"/>
        <item n="Women's SMEs" x="0"/>
        <item h="1"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axis="axisRow" showAll="0">
      <items count="4">
        <item x="1"/>
        <item x="2"/>
        <item x="0"/>
        <item t="default"/>
      </items>
    </pivotField>
    <pivotField showAll="0"/>
    <pivotField showAll="0"/>
    <pivotField showAll="0"/>
    <pivotField showAll="0"/>
    <pivotField showAll="0"/>
    <pivotField showAll="0"/>
  </pivotFields>
  <rowFields count="1">
    <field x="80"/>
  </rowFields>
  <rowItems count="4">
    <i>
      <x/>
    </i>
    <i>
      <x v="1"/>
    </i>
    <i>
      <x v="2"/>
    </i>
    <i t="grand">
      <x/>
    </i>
  </rowItems>
  <colFields count="1">
    <field x="6"/>
  </colFields>
  <colItems count="3">
    <i>
      <x/>
    </i>
    <i>
      <x v="1"/>
    </i>
    <i t="grand">
      <x/>
    </i>
  </colItems>
  <dataFields count="1">
    <dataField name="SPLIT BY TYPE OF LOAN" fld="75" showDataAs="percentOfTotal" baseField="81" baseItem="1" numFmtId="10"/>
  </dataFields>
  <formats count="28">
    <format dxfId="518">
      <pivotArea grandRow="1" outline="0" collapsedLevelsAreSubtotals="1" fieldPosition="0"/>
    </format>
    <format dxfId="517">
      <pivotArea dataOnly="0" labelOnly="1" grandRow="1" outline="0" fieldPosition="0"/>
    </format>
    <format dxfId="516">
      <pivotArea type="origin" dataOnly="0" labelOnly="1" outline="0" fieldPosition="0"/>
    </format>
    <format dxfId="515">
      <pivotArea field="6" type="button" dataOnly="0" labelOnly="1" outline="0" axis="axisCol" fieldPosition="0"/>
    </format>
    <format dxfId="514">
      <pivotArea type="topRight" dataOnly="0" labelOnly="1" outline="0" fieldPosition="0"/>
    </format>
    <format dxfId="513">
      <pivotArea field="80" type="button" dataOnly="0" labelOnly="1" outline="0" axis="axisRow" fieldPosition="0"/>
    </format>
    <format dxfId="512">
      <pivotArea dataOnly="0" labelOnly="1" fieldPosition="0">
        <references count="1">
          <reference field="6" count="0"/>
        </references>
      </pivotArea>
    </format>
    <format dxfId="511">
      <pivotArea dataOnly="0" labelOnly="1" grandCol="1" outline="0" fieldPosition="0"/>
    </format>
    <format dxfId="510">
      <pivotArea outline="0" collapsedLevelsAreSubtotals="1" fieldPosition="0">
        <references count="1">
          <reference field="6" count="0" selected="0"/>
        </references>
      </pivotArea>
    </format>
    <format dxfId="509">
      <pivotArea field="6" type="button" dataOnly="0" labelOnly="1" outline="0" axis="axisCol" fieldPosition="0"/>
    </format>
    <format dxfId="508">
      <pivotArea type="topRight" dataOnly="0" labelOnly="1" outline="0" fieldPosition="0"/>
    </format>
    <format dxfId="507">
      <pivotArea dataOnly="0" labelOnly="1" fieldPosition="0">
        <references count="1">
          <reference field="6" count="0"/>
        </references>
      </pivotArea>
    </format>
    <format dxfId="506">
      <pivotArea type="origin" dataOnly="0" labelOnly="1" outline="0" fieldPosition="0"/>
    </format>
    <format dxfId="505">
      <pivotArea field="6" type="button" dataOnly="0" labelOnly="1" outline="0" axis="axisCol" fieldPosition="0"/>
    </format>
    <format dxfId="504">
      <pivotArea type="topRight" dataOnly="0" labelOnly="1" outline="0" fieldPosition="0"/>
    </format>
    <format dxfId="503">
      <pivotArea field="80" type="button" dataOnly="0" labelOnly="1" outline="0" axis="axisRow" fieldPosition="0"/>
    </format>
    <format dxfId="502">
      <pivotArea dataOnly="0" labelOnly="1" fieldPosition="0">
        <references count="1">
          <reference field="6" count="0"/>
        </references>
      </pivotArea>
    </format>
    <format dxfId="501">
      <pivotArea dataOnly="0" labelOnly="1" grandCol="1" outline="0" fieldPosition="0"/>
    </format>
    <format dxfId="500">
      <pivotArea type="origin" dataOnly="0" labelOnly="1" outline="0" fieldPosition="0"/>
    </format>
    <format dxfId="499">
      <pivotArea field="6" type="button" dataOnly="0" labelOnly="1" outline="0" axis="axisCol" fieldPosition="0"/>
    </format>
    <format dxfId="498">
      <pivotArea type="topRight" dataOnly="0" labelOnly="1" outline="0" fieldPosition="0"/>
    </format>
    <format dxfId="497">
      <pivotArea field="80" type="button" dataOnly="0" labelOnly="1" outline="0" axis="axisRow" fieldPosition="0"/>
    </format>
    <format dxfId="496">
      <pivotArea dataOnly="0" labelOnly="1" fieldPosition="0">
        <references count="1">
          <reference field="6" count="0"/>
        </references>
      </pivotArea>
    </format>
    <format dxfId="495">
      <pivotArea dataOnly="0" labelOnly="1" grandCol="1" outline="0" fieldPosition="0"/>
    </format>
    <format dxfId="494">
      <pivotArea grandRow="1" outline="0" collapsedLevelsAreSubtotals="1" fieldPosition="0"/>
    </format>
    <format dxfId="493">
      <pivotArea dataOnly="0" labelOnly="1" grandRow="1" outline="0" fieldPosition="0"/>
    </format>
    <format dxfId="492">
      <pivotArea grandRow="1" outline="0" collapsedLevelsAreSubtotals="1" fieldPosition="0"/>
    </format>
    <format dxfId="491">
      <pivotArea dataOnly="0" labelOnly="1" grandRow="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758C8135-262B-4333-85DD-3CBA038F4E28}" name="PivotTable4" cacheId="5" applyNumberFormats="0" applyBorderFormats="0" applyFontFormats="0" applyPatternFormats="0" applyAlignmentFormats="0" applyWidthHeightFormats="1" dataCaption="Values" updatedVersion="8" minRefreshableVersion="3" itemPrintTitles="1" createdVersion="8" indent="0" outline="1" outlineData="1" multipleFieldFilters="0" rowHeaderCaption="" colHeaderCaption="">
  <location ref="A217:D223" firstHeaderRow="1" firstDataRow="2" firstDataCol="1"/>
  <pivotFields count="87">
    <pivotField dataField="1" showAll="0"/>
    <pivotField showAll="0"/>
    <pivotField showAll="0"/>
    <pivotField showAll="0"/>
    <pivotField showAll="0"/>
    <pivotField showAll="0"/>
    <pivotField axis="axisCol" showAll="0">
      <items count="4">
        <item n="Men's SMEs" x="1"/>
        <item n="Women's SMEs" x="0"/>
        <item h="1" x="2"/>
        <item t="default"/>
      </items>
    </pivotField>
    <pivotField showAll="0"/>
    <pivotField showAll="0"/>
    <pivotField showAll="0"/>
    <pivotField showAll="0"/>
    <pivotField showAll="0"/>
    <pivotField showAll="0"/>
    <pivotField showAll="0"/>
    <pivotField showAll="0"/>
    <pivotField showAll="0"/>
    <pivotField showAll="0"/>
    <pivotField axis="axisRow" showAll="0">
      <items count="6">
        <item x="0"/>
        <item x="1"/>
        <item x="2"/>
        <item x="3"/>
        <item x="4"/>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7"/>
  </rowFields>
  <rowItems count="5">
    <i>
      <x/>
    </i>
    <i>
      <x v="1"/>
    </i>
    <i>
      <x v="2"/>
    </i>
    <i>
      <x v="3"/>
    </i>
    <i t="grand">
      <x/>
    </i>
  </rowItems>
  <colFields count="1">
    <field x="6"/>
  </colFields>
  <colItems count="3">
    <i>
      <x/>
    </i>
    <i>
      <x v="1"/>
    </i>
    <i t="grand">
      <x/>
    </i>
  </colItems>
  <dataFields count="1">
    <dataField name="SPLIT BY AGE OF KEY PERSON" fld="0" subtotal="count" showDataAs="percentOfTotal" baseField="18" baseItem="2" numFmtId="10"/>
  </dataFields>
  <formats count="28">
    <format dxfId="546">
      <pivotArea grandRow="1" outline="0" collapsedLevelsAreSubtotals="1" fieldPosition="0"/>
    </format>
    <format dxfId="545">
      <pivotArea dataOnly="0" labelOnly="1" grandRow="1" outline="0" fieldPosition="0"/>
    </format>
    <format dxfId="544">
      <pivotArea type="origin" dataOnly="0" labelOnly="1" outline="0" fieldPosition="0"/>
    </format>
    <format dxfId="543">
      <pivotArea field="6" type="button" dataOnly="0" labelOnly="1" outline="0" axis="axisCol" fieldPosition="0"/>
    </format>
    <format dxfId="542">
      <pivotArea type="topRight" dataOnly="0" labelOnly="1" outline="0" fieldPosition="0"/>
    </format>
    <format dxfId="541">
      <pivotArea field="17" type="button" dataOnly="0" labelOnly="1" outline="0" axis="axisRow" fieldPosition="0"/>
    </format>
    <format dxfId="540">
      <pivotArea dataOnly="0" labelOnly="1" fieldPosition="0">
        <references count="1">
          <reference field="6" count="0"/>
        </references>
      </pivotArea>
    </format>
    <format dxfId="539">
      <pivotArea dataOnly="0" labelOnly="1" grandCol="1" outline="0" fieldPosition="0"/>
    </format>
    <format dxfId="538">
      <pivotArea outline="0" collapsedLevelsAreSubtotals="1" fieldPosition="0">
        <references count="1">
          <reference field="6" count="0" selected="0"/>
        </references>
      </pivotArea>
    </format>
    <format dxfId="537">
      <pivotArea field="6" type="button" dataOnly="0" labelOnly="1" outline="0" axis="axisCol" fieldPosition="0"/>
    </format>
    <format dxfId="536">
      <pivotArea type="topRight" dataOnly="0" labelOnly="1" outline="0" fieldPosition="0"/>
    </format>
    <format dxfId="535">
      <pivotArea dataOnly="0" labelOnly="1" fieldPosition="0">
        <references count="1">
          <reference field="6" count="0"/>
        </references>
      </pivotArea>
    </format>
    <format dxfId="534">
      <pivotArea type="origin" dataOnly="0" labelOnly="1" outline="0" fieldPosition="0"/>
    </format>
    <format dxfId="533">
      <pivotArea field="6" type="button" dataOnly="0" labelOnly="1" outline="0" axis="axisCol" fieldPosition="0"/>
    </format>
    <format dxfId="532">
      <pivotArea type="topRight" dataOnly="0" labelOnly="1" outline="0" fieldPosition="0"/>
    </format>
    <format dxfId="531">
      <pivotArea field="17" type="button" dataOnly="0" labelOnly="1" outline="0" axis="axisRow" fieldPosition="0"/>
    </format>
    <format dxfId="530">
      <pivotArea dataOnly="0" labelOnly="1" fieldPosition="0">
        <references count="1">
          <reference field="6" count="0"/>
        </references>
      </pivotArea>
    </format>
    <format dxfId="529">
      <pivotArea dataOnly="0" labelOnly="1" grandCol="1" outline="0" fieldPosition="0"/>
    </format>
    <format dxfId="528">
      <pivotArea type="origin" dataOnly="0" labelOnly="1" outline="0" fieldPosition="0"/>
    </format>
    <format dxfId="527">
      <pivotArea field="6" type="button" dataOnly="0" labelOnly="1" outline="0" axis="axisCol" fieldPosition="0"/>
    </format>
    <format dxfId="526">
      <pivotArea type="topRight" dataOnly="0" labelOnly="1" outline="0" fieldPosition="0"/>
    </format>
    <format dxfId="525">
      <pivotArea field="17" type="button" dataOnly="0" labelOnly="1" outline="0" axis="axisRow" fieldPosition="0"/>
    </format>
    <format dxfId="524">
      <pivotArea dataOnly="0" labelOnly="1" fieldPosition="0">
        <references count="1">
          <reference field="6" count="0"/>
        </references>
      </pivotArea>
    </format>
    <format dxfId="523">
      <pivotArea dataOnly="0" labelOnly="1" grandCol="1" outline="0" fieldPosition="0"/>
    </format>
    <format dxfId="522">
      <pivotArea grandRow="1" outline="0" collapsedLevelsAreSubtotals="1" fieldPosition="0"/>
    </format>
    <format dxfId="521">
      <pivotArea dataOnly="0" labelOnly="1" grandRow="1" outline="0" fieldPosition="0"/>
    </format>
    <format dxfId="520">
      <pivotArea grandRow="1" outline="0" collapsedLevelsAreSubtotals="1" fieldPosition="0"/>
    </format>
    <format dxfId="519">
      <pivotArea dataOnly="0" labelOnly="1" grandRow="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BFDF6B6B-BF18-4678-849F-C47EB4331449}" name="PivotTable8" cacheId="5" applyNumberFormats="0" applyBorderFormats="0" applyFontFormats="0" applyPatternFormats="0" applyAlignmentFormats="0" applyWidthHeightFormats="1" dataCaption="Values" updatedVersion="8" minRefreshableVersion="3" itemPrintTitles="1" createdVersion="8" indent="0" outline="1" outlineData="1" multipleFieldFilters="0" rowHeaderCaption="" colHeaderCaption="">
  <location ref="A469:D474" firstHeaderRow="1" firstDataRow="2" firstDataCol="1"/>
  <pivotFields count="87">
    <pivotField showAll="0"/>
    <pivotField showAll="0"/>
    <pivotField showAll="0"/>
    <pivotField showAll="0"/>
    <pivotField showAll="0"/>
    <pivotField showAll="0"/>
    <pivotField axis="axisCol" showAll="0">
      <items count="4">
        <item n="Men's SMEs" x="1"/>
        <item n="Women's SMEs" x="0"/>
        <item h="1"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axis="axisRow" showAll="0">
      <items count="4">
        <item x="1"/>
        <item x="2"/>
        <item x="0"/>
        <item t="default"/>
      </items>
    </pivotField>
    <pivotField showAll="0"/>
    <pivotField showAll="0"/>
    <pivotField showAll="0"/>
    <pivotField showAll="0"/>
    <pivotField showAll="0"/>
  </pivotFields>
  <rowFields count="1">
    <field x="81"/>
  </rowFields>
  <rowItems count="4">
    <i>
      <x/>
    </i>
    <i>
      <x v="1"/>
    </i>
    <i>
      <x v="2"/>
    </i>
    <i t="grand">
      <x/>
    </i>
  </rowItems>
  <colFields count="1">
    <field x="6"/>
  </colFields>
  <colItems count="3">
    <i>
      <x/>
    </i>
    <i>
      <x v="1"/>
    </i>
    <i t="grand">
      <x/>
    </i>
  </colItems>
  <dataFields count="1">
    <dataField name="SPLIT BY TYPE OF COLLATERAL" fld="75" showDataAs="percentOfTotal" baseField="82" baseItem="1" numFmtId="10"/>
  </dataFields>
  <formats count="29">
    <format dxfId="575">
      <pivotArea grandRow="1" outline="0" collapsedLevelsAreSubtotals="1" fieldPosition="0"/>
    </format>
    <format dxfId="574">
      <pivotArea dataOnly="0" labelOnly="1" grandRow="1" outline="0" fieldPosition="0"/>
    </format>
    <format dxfId="573">
      <pivotArea type="origin" dataOnly="0" labelOnly="1" outline="0" fieldPosition="0"/>
    </format>
    <format dxfId="572">
      <pivotArea field="6" type="button" dataOnly="0" labelOnly="1" outline="0" axis="axisCol" fieldPosition="0"/>
    </format>
    <format dxfId="571">
      <pivotArea type="topRight" dataOnly="0" labelOnly="1" outline="0" fieldPosition="0"/>
    </format>
    <format dxfId="570">
      <pivotArea field="81" type="button" dataOnly="0" labelOnly="1" outline="0" axis="axisRow" fieldPosition="0"/>
    </format>
    <format dxfId="569">
      <pivotArea dataOnly="0" labelOnly="1" fieldPosition="0">
        <references count="1">
          <reference field="6" count="0"/>
        </references>
      </pivotArea>
    </format>
    <format dxfId="568">
      <pivotArea dataOnly="0" labelOnly="1" grandCol="1" outline="0" fieldPosition="0"/>
    </format>
    <format dxfId="567">
      <pivotArea outline="0" collapsedLevelsAreSubtotals="1" fieldPosition="0">
        <references count="1">
          <reference field="6" count="0" selected="0"/>
        </references>
      </pivotArea>
    </format>
    <format dxfId="566">
      <pivotArea field="6" type="button" dataOnly="0" labelOnly="1" outline="0" axis="axisCol" fieldPosition="0"/>
    </format>
    <format dxfId="565">
      <pivotArea type="topRight" dataOnly="0" labelOnly="1" outline="0" fieldPosition="0"/>
    </format>
    <format dxfId="564">
      <pivotArea dataOnly="0" labelOnly="1" fieldPosition="0">
        <references count="1">
          <reference field="6" count="0"/>
        </references>
      </pivotArea>
    </format>
    <format dxfId="563">
      <pivotArea grandCol="1" outline="0" collapsedLevelsAreSubtotals="1" fieldPosition="0"/>
    </format>
    <format dxfId="562">
      <pivotArea type="origin" dataOnly="0" labelOnly="1" outline="0" fieldPosition="0"/>
    </format>
    <format dxfId="561">
      <pivotArea field="6" type="button" dataOnly="0" labelOnly="1" outline="0" axis="axisCol" fieldPosition="0"/>
    </format>
    <format dxfId="560">
      <pivotArea type="topRight" dataOnly="0" labelOnly="1" outline="0" fieldPosition="0"/>
    </format>
    <format dxfId="559">
      <pivotArea field="81" type="button" dataOnly="0" labelOnly="1" outline="0" axis="axisRow" fieldPosition="0"/>
    </format>
    <format dxfId="558">
      <pivotArea dataOnly="0" labelOnly="1" fieldPosition="0">
        <references count="1">
          <reference field="6" count="0"/>
        </references>
      </pivotArea>
    </format>
    <format dxfId="557">
      <pivotArea dataOnly="0" labelOnly="1" grandCol="1" outline="0" fieldPosition="0"/>
    </format>
    <format dxfId="556">
      <pivotArea type="origin" dataOnly="0" labelOnly="1" outline="0" fieldPosition="0"/>
    </format>
    <format dxfId="555">
      <pivotArea field="6" type="button" dataOnly="0" labelOnly="1" outline="0" axis="axisCol" fieldPosition="0"/>
    </format>
    <format dxfId="554">
      <pivotArea type="topRight" dataOnly="0" labelOnly="1" outline="0" fieldPosition="0"/>
    </format>
    <format dxfId="553">
      <pivotArea field="81" type="button" dataOnly="0" labelOnly="1" outline="0" axis="axisRow" fieldPosition="0"/>
    </format>
    <format dxfId="552">
      <pivotArea dataOnly="0" labelOnly="1" fieldPosition="0">
        <references count="1">
          <reference field="6" count="0"/>
        </references>
      </pivotArea>
    </format>
    <format dxfId="551">
      <pivotArea dataOnly="0" labelOnly="1" grandCol="1" outline="0" fieldPosition="0"/>
    </format>
    <format dxfId="550">
      <pivotArea grandRow="1" outline="0" collapsedLevelsAreSubtotals="1" fieldPosition="0"/>
    </format>
    <format dxfId="549">
      <pivotArea dataOnly="0" labelOnly="1" grandRow="1" outline="0" fieldPosition="0"/>
    </format>
    <format dxfId="548">
      <pivotArea grandRow="1" outline="0" collapsedLevelsAreSubtotals="1" fieldPosition="0"/>
    </format>
    <format dxfId="547">
      <pivotArea dataOnly="0" labelOnly="1" grandRow="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D3B7C3F2-3972-4785-B7C2-9387CC8AB51B}" name="PivotTable14" cacheId="5" applyNumberFormats="0" applyBorderFormats="0" applyFontFormats="0" applyPatternFormats="0" applyAlignmentFormats="0" applyWidthHeightFormats="1" dataCaption="Values" updatedVersion="8" minRefreshableVersion="3" itemPrintTitles="1" createdVersion="8" indent="0" outline="1" outlineData="1" multipleFieldFilters="0" rowHeaderCaption="BY REGION" colHeaderCaption="">
  <location ref="A1112:D1149" firstHeaderRow="0" firstDataRow="1" firstDataCol="1"/>
  <pivotFields count="87">
    <pivotField dataField="1" showAll="0"/>
    <pivotField axis="axisRow" showAll="0">
      <items count="47">
        <item m="1" x="32"/>
        <item m="1" x="34"/>
        <item m="1" x="24"/>
        <item m="1" x="35"/>
        <item m="1" x="29"/>
        <item m="1" x="45"/>
        <item m="1" x="40"/>
        <item m="1" x="43"/>
        <item m="1" x="26"/>
        <item m="1" x="38"/>
        <item m="1" x="33"/>
        <item m="1" x="44"/>
        <item m="1" x="31"/>
        <item m="1" x="39"/>
        <item m="1" x="36"/>
        <item m="1" x="27"/>
        <item m="1" x="23"/>
        <item m="1" x="37"/>
        <item m="1" x="25"/>
        <item m="1" x="42"/>
        <item m="1" x="30"/>
        <item m="1" x="41"/>
        <item m="1" x="28"/>
        <item x="22"/>
        <item x="0"/>
        <item x="1"/>
        <item x="2"/>
        <item x="3"/>
        <item x="4"/>
        <item x="5"/>
        <item x="6"/>
        <item x="7"/>
        <item x="8"/>
        <item x="9"/>
        <item x="10"/>
        <item x="11"/>
        <item x="12"/>
        <item x="13"/>
        <item x="14"/>
        <item x="15"/>
        <item x="16"/>
        <item x="17"/>
        <item x="18"/>
        <item x="19"/>
        <item x="20"/>
        <item x="21"/>
        <item t="default"/>
      </items>
    </pivotField>
    <pivotField showAll="0"/>
    <pivotField showAll="0"/>
    <pivotField showAll="0"/>
    <pivotField showAll="0"/>
    <pivotField axis="axisRow" showAll="0">
      <items count="4">
        <item n="Men's SMEs" x="1"/>
        <item n="Women's SMEs" x="0"/>
        <item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4">
        <item x="1"/>
        <item h="1" x="0"/>
        <item h="1" x="2"/>
        <item t="default"/>
      </items>
    </pivotField>
    <pivotField showAll="0"/>
    <pivotField showAll="0"/>
    <pivotField showAll="0"/>
    <pivotField showAll="0"/>
    <pivotField dataField="1" showAll="0"/>
    <pivotField showAll="0"/>
    <pivotField showAll="0"/>
    <pivotField showAll="0"/>
    <pivotField showAll="0"/>
    <pivotField showAll="0"/>
    <pivotField showAll="0"/>
    <pivotField dataField="1" showAll="0"/>
    <pivotField showAll="0"/>
    <pivotField showAll="0"/>
    <pivotField showAll="0"/>
    <pivotField showAll="0"/>
  </pivotFields>
  <rowFields count="3">
    <field x="6"/>
    <field x="70"/>
    <field x="1"/>
  </rowFields>
  <rowItems count="37">
    <i>
      <x/>
    </i>
    <i r="1">
      <x/>
    </i>
    <i r="2">
      <x v="24"/>
    </i>
    <i r="2">
      <x v="26"/>
    </i>
    <i r="2">
      <x v="27"/>
    </i>
    <i r="2">
      <x v="28"/>
    </i>
    <i r="2">
      <x v="29"/>
    </i>
    <i r="2">
      <x v="30"/>
    </i>
    <i r="2">
      <x v="31"/>
    </i>
    <i r="2">
      <x v="33"/>
    </i>
    <i r="2">
      <x v="34"/>
    </i>
    <i r="2">
      <x v="35"/>
    </i>
    <i r="2">
      <x v="36"/>
    </i>
    <i r="2">
      <x v="37"/>
    </i>
    <i r="2">
      <x v="40"/>
    </i>
    <i r="2">
      <x v="42"/>
    </i>
    <i r="2">
      <x v="43"/>
    </i>
    <i r="2">
      <x v="44"/>
    </i>
    <i r="2">
      <x v="45"/>
    </i>
    <i>
      <x v="1"/>
    </i>
    <i r="1">
      <x/>
    </i>
    <i r="2">
      <x v="24"/>
    </i>
    <i r="2">
      <x v="26"/>
    </i>
    <i r="2">
      <x v="27"/>
    </i>
    <i r="2">
      <x v="28"/>
    </i>
    <i r="2">
      <x v="29"/>
    </i>
    <i r="2">
      <x v="30"/>
    </i>
    <i r="2">
      <x v="31"/>
    </i>
    <i r="2">
      <x v="32"/>
    </i>
    <i r="2">
      <x v="33"/>
    </i>
    <i r="2">
      <x v="34"/>
    </i>
    <i r="2">
      <x v="36"/>
    </i>
    <i r="2">
      <x v="39"/>
    </i>
    <i r="2">
      <x v="42"/>
    </i>
    <i r="2">
      <x v="43"/>
    </i>
    <i r="2">
      <x v="45"/>
    </i>
    <i t="grand">
      <x/>
    </i>
  </rowItems>
  <colFields count="1">
    <field x="-2"/>
  </colFields>
  <colItems count="3">
    <i>
      <x/>
    </i>
    <i i="1">
      <x v="1"/>
    </i>
    <i i="2">
      <x v="2"/>
    </i>
  </colItems>
  <dataFields count="3">
    <dataField name="BY REGION" fld="0" subtotal="count" showDataAs="percentOfCol" baseField="71" baseItem="0" numFmtId="10"/>
    <dataField name="Average of No. Of Loans" fld="82" subtotal="average" baseField="1" baseItem="10" numFmtId="164"/>
    <dataField name="Average of Loans exposure" fld="75" subtotal="average" baseField="1" baseItem="13" numFmtId="4"/>
  </dataFields>
  <formats count="46">
    <format dxfId="621">
      <pivotArea field="1" outline="0" collapsedLevelsAreSubtotals="1" axis="axisRow" fieldPosition="2">
        <references count="1">
          <reference field="1" count="4" selected="0">
            <x v="20"/>
            <x v="21"/>
            <x v="22"/>
            <x v="23"/>
          </reference>
        </references>
      </pivotArea>
    </format>
    <format dxfId="620">
      <pivotArea grandRow="1" grandCol="1" outline="0" collapsedLevelsAreSubtotals="1" fieldPosition="0"/>
    </format>
    <format dxfId="619">
      <pivotArea type="origin" dataOnly="0" labelOnly="1" outline="0" fieldPosition="0"/>
    </format>
    <format dxfId="618">
      <pivotArea field="1" type="button" dataOnly="0" labelOnly="1" outline="0" axis="axisRow" fieldPosition="2"/>
    </format>
    <format dxfId="617">
      <pivotArea type="topRight" dataOnly="0" labelOnly="1" outline="0" fieldPosition="0"/>
    </format>
    <format dxfId="616">
      <pivotArea field="6" type="button" dataOnly="0" labelOnly="1" outline="0" axis="axisRow" fieldPosition="0"/>
    </format>
    <format dxfId="615">
      <pivotArea dataOnly="0" labelOnly="1" fieldPosition="0">
        <references count="1">
          <reference field="1" count="0"/>
        </references>
      </pivotArea>
    </format>
    <format dxfId="614">
      <pivotArea dataOnly="0" labelOnly="1" grandCol="1" outline="0" fieldPosition="0"/>
    </format>
    <format dxfId="613">
      <pivotArea type="topRight" dataOnly="0" labelOnly="1" outline="0" offset="C1:X1" fieldPosition="0"/>
    </format>
    <format dxfId="612">
      <pivotArea dataOnly="0" labelOnly="1" fieldPosition="0">
        <references count="1">
          <reference field="1" count="21">
            <x v="3"/>
            <x v="4"/>
            <x v="5"/>
            <x v="6"/>
            <x v="7"/>
            <x v="8"/>
            <x v="9"/>
            <x v="10"/>
            <x v="11"/>
            <x v="12"/>
            <x v="13"/>
            <x v="14"/>
            <x v="15"/>
            <x v="16"/>
            <x v="17"/>
            <x v="18"/>
            <x v="19"/>
            <x v="20"/>
            <x v="21"/>
            <x v="22"/>
            <x v="23"/>
          </reference>
        </references>
      </pivotArea>
    </format>
    <format dxfId="611">
      <pivotArea dataOnly="0" labelOnly="1" grandCol="1" outline="0" fieldPosition="0"/>
    </format>
    <format dxfId="610">
      <pivotArea outline="0" collapsedLevelsAreSubtotals="1" fieldPosition="0"/>
    </format>
    <format dxfId="609">
      <pivotArea dataOnly="0" labelOnly="1" fieldPosition="0">
        <references count="1">
          <reference field="6" count="2">
            <x v="0"/>
            <x v="1"/>
          </reference>
        </references>
      </pivotArea>
    </format>
    <format dxfId="608">
      <pivotArea outline="0" collapsedLevelsAreSubtotals="1" fieldPosition="0"/>
    </format>
    <format dxfId="607">
      <pivotArea outline="0" collapsedLevelsAreSubtotals="1" fieldPosition="0">
        <references count="1">
          <reference field="4294967294" count="2" selected="0">
            <x v="1"/>
            <x v="2"/>
          </reference>
        </references>
      </pivotArea>
    </format>
    <format dxfId="606">
      <pivotArea dataOnly="0" labelOnly="1" outline="0" fieldPosition="0">
        <references count="1">
          <reference field="4294967294" count="2">
            <x v="1"/>
            <x v="2"/>
          </reference>
        </references>
      </pivotArea>
    </format>
    <format dxfId="605">
      <pivotArea outline="0" collapsedLevelsAreSubtotals="1" fieldPosition="0">
        <references count="1">
          <reference field="4294967294" count="1" selected="0">
            <x v="1"/>
          </reference>
        </references>
      </pivotArea>
    </format>
    <format dxfId="604">
      <pivotArea dataOnly="0" labelOnly="1" outline="0" fieldPosition="0">
        <references count="1">
          <reference field="4294967294" count="1">
            <x v="1"/>
          </reference>
        </references>
      </pivotArea>
    </format>
    <format dxfId="603">
      <pivotArea dataOnly="0" labelOnly="1" outline="0" fieldPosition="0">
        <references count="1">
          <reference field="4294967294" count="1">
            <x v="0"/>
          </reference>
        </references>
      </pivotArea>
    </format>
    <format dxfId="602">
      <pivotArea dataOnly="0" labelOnly="1" outline="0" fieldPosition="0">
        <references count="1">
          <reference field="4294967294" count="1">
            <x v="0"/>
          </reference>
        </references>
      </pivotArea>
    </format>
    <format dxfId="601">
      <pivotArea grandRow="1" outline="0" collapsedLevelsAreSubtotals="1" fieldPosition="0"/>
    </format>
    <format dxfId="600">
      <pivotArea dataOnly="0" labelOnly="1" grandRow="1" outline="0" fieldPosition="0"/>
    </format>
    <format dxfId="599">
      <pivotArea dataOnly="0" labelOnly="1" grandRow="1" outline="0" fieldPosition="0"/>
    </format>
    <format dxfId="598">
      <pivotArea grandRow="1" outline="0" collapsedLevelsAreSubtotals="1" fieldPosition="0"/>
    </format>
    <format dxfId="597">
      <pivotArea dataOnly="0" labelOnly="1" grandRow="1" outline="0" fieldPosition="0"/>
    </format>
    <format dxfId="596">
      <pivotArea dataOnly="0" labelOnly="1" grandRow="1" outline="0" fieldPosition="0"/>
    </format>
    <format dxfId="595">
      <pivotArea dataOnly="0" labelOnly="1" outline="0" fieldPosition="0">
        <references count="1">
          <reference field="4294967294" count="3">
            <x v="0"/>
            <x v="1"/>
            <x v="2"/>
          </reference>
        </references>
      </pivotArea>
    </format>
    <format dxfId="594">
      <pivotArea dataOnly="0" labelOnly="1" outline="0" fieldPosition="0">
        <references count="1">
          <reference field="4294967294" count="3">
            <x v="0"/>
            <x v="1"/>
            <x v="2"/>
          </reference>
        </references>
      </pivotArea>
    </format>
    <format dxfId="593">
      <pivotArea field="6" type="button" dataOnly="0" labelOnly="1" outline="0" axis="axisRow" fieldPosition="0"/>
    </format>
    <format dxfId="592">
      <pivotArea dataOnly="0" labelOnly="1" outline="0" fieldPosition="0">
        <references count="1">
          <reference field="4294967294" count="3">
            <x v="0"/>
            <x v="1"/>
            <x v="2"/>
          </reference>
        </references>
      </pivotArea>
    </format>
    <format dxfId="591">
      <pivotArea field="6" type="button" dataOnly="0" labelOnly="1" outline="0" axis="axisRow" fieldPosition="0"/>
    </format>
    <format dxfId="590">
      <pivotArea dataOnly="0" labelOnly="1" outline="0" fieldPosition="0">
        <references count="1">
          <reference field="4294967294" count="3">
            <x v="0"/>
            <x v="1"/>
            <x v="2"/>
          </reference>
        </references>
      </pivotArea>
    </format>
    <format dxfId="589">
      <pivotArea grandRow="1" outline="0" collapsedLevelsAreSubtotals="1" fieldPosition="0"/>
    </format>
    <format dxfId="588">
      <pivotArea dataOnly="0" labelOnly="1" grandRow="1" outline="0" fieldPosition="0"/>
    </format>
    <format dxfId="587">
      <pivotArea grandRow="1" outline="0" collapsedLevelsAreSubtotals="1" fieldPosition="0"/>
    </format>
    <format dxfId="586">
      <pivotArea dataOnly="0" labelOnly="1" grandRow="1" outline="0" fieldPosition="0"/>
    </format>
    <format dxfId="585">
      <pivotArea dataOnly="0" labelOnly="1" fieldPosition="0">
        <references count="1">
          <reference field="6" count="2">
            <x v="0"/>
            <x v="1"/>
          </reference>
        </references>
      </pivotArea>
    </format>
    <format dxfId="584">
      <pivotArea dataOnly="0" labelOnly="1" fieldPosition="0">
        <references count="2">
          <reference field="6" count="1" selected="0">
            <x v="0"/>
          </reference>
          <reference field="70" count="0"/>
        </references>
      </pivotArea>
    </format>
    <format dxfId="583">
      <pivotArea dataOnly="0" labelOnly="1" fieldPosition="0">
        <references count="2">
          <reference field="6" count="1" selected="0">
            <x v="1"/>
          </reference>
          <reference field="70" count="0"/>
        </references>
      </pivotArea>
    </format>
    <format dxfId="582">
      <pivotArea dataOnly="0" labelOnly="1" fieldPosition="0">
        <references count="3">
          <reference field="1" count="17">
            <x v="24"/>
            <x v="26"/>
            <x v="27"/>
            <x v="28"/>
            <x v="29"/>
            <x v="30"/>
            <x v="31"/>
            <x v="33"/>
            <x v="34"/>
            <x v="35"/>
            <x v="36"/>
            <x v="37"/>
            <x v="40"/>
            <x v="42"/>
            <x v="43"/>
            <x v="44"/>
            <x v="45"/>
          </reference>
          <reference field="6" count="1" selected="0">
            <x v="0"/>
          </reference>
          <reference field="70" count="0" selected="0"/>
        </references>
      </pivotArea>
    </format>
    <format dxfId="581">
      <pivotArea dataOnly="0" labelOnly="1" fieldPosition="0">
        <references count="3">
          <reference field="1" count="15">
            <x v="24"/>
            <x v="26"/>
            <x v="27"/>
            <x v="28"/>
            <x v="29"/>
            <x v="30"/>
            <x v="31"/>
            <x v="32"/>
            <x v="33"/>
            <x v="34"/>
            <x v="36"/>
            <x v="39"/>
            <x v="42"/>
            <x v="43"/>
            <x v="45"/>
          </reference>
          <reference field="6" count="1" selected="0">
            <x v="1"/>
          </reference>
          <reference field="70" count="0" selected="0"/>
        </references>
      </pivotArea>
    </format>
    <format dxfId="580">
      <pivotArea dataOnly="0" labelOnly="1" fieldPosition="0">
        <references count="1">
          <reference field="6" count="2">
            <x v="0"/>
            <x v="1"/>
          </reference>
        </references>
      </pivotArea>
    </format>
    <format dxfId="579">
      <pivotArea dataOnly="0" labelOnly="1" fieldPosition="0">
        <references count="2">
          <reference field="6" count="1" selected="0">
            <x v="0"/>
          </reference>
          <reference field="70" count="0"/>
        </references>
      </pivotArea>
    </format>
    <format dxfId="578">
      <pivotArea dataOnly="0" labelOnly="1" fieldPosition="0">
        <references count="2">
          <reference field="6" count="1" selected="0">
            <x v="1"/>
          </reference>
          <reference field="70" count="0"/>
        </references>
      </pivotArea>
    </format>
    <format dxfId="577">
      <pivotArea dataOnly="0" labelOnly="1" fieldPosition="0">
        <references count="3">
          <reference field="1" count="17">
            <x v="24"/>
            <x v="26"/>
            <x v="27"/>
            <x v="28"/>
            <x v="29"/>
            <x v="30"/>
            <x v="31"/>
            <x v="33"/>
            <x v="34"/>
            <x v="35"/>
            <x v="36"/>
            <x v="37"/>
            <x v="40"/>
            <x v="42"/>
            <x v="43"/>
            <x v="44"/>
            <x v="45"/>
          </reference>
          <reference field="6" count="1" selected="0">
            <x v="0"/>
          </reference>
          <reference field="70" count="0" selected="0"/>
        </references>
      </pivotArea>
    </format>
    <format dxfId="576">
      <pivotArea dataOnly="0" labelOnly="1" fieldPosition="0">
        <references count="3">
          <reference field="1" count="15">
            <x v="24"/>
            <x v="26"/>
            <x v="27"/>
            <x v="28"/>
            <x v="29"/>
            <x v="30"/>
            <x v="31"/>
            <x v="32"/>
            <x v="33"/>
            <x v="34"/>
            <x v="36"/>
            <x v="39"/>
            <x v="42"/>
            <x v="43"/>
            <x v="45"/>
          </reference>
          <reference field="6" count="1" selected="0">
            <x v="1"/>
          </reference>
          <reference field="70" count="0" selected="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C5F5E8E3-D6B9-4FDA-937E-6698A6199ADF}" name="PivotTable3" cacheId="5" applyNumberFormats="0" applyBorderFormats="0" applyFontFormats="0" applyPatternFormats="0" applyAlignmentFormats="0" applyWidthHeightFormats="1" dataCaption="Values" updatedVersion="8" minRefreshableVersion="3" itemPrintTitles="1" createdVersion="8" indent="0" outline="1" outlineData="1" multipleFieldFilters="0" rowHeaderCaption="" colHeaderCaption="">
  <location ref="A159:D165" firstHeaderRow="1" firstDataRow="2" firstDataCol="1"/>
  <pivotFields count="87">
    <pivotField dataField="1" showAll="0"/>
    <pivotField showAll="0"/>
    <pivotField showAll="0"/>
    <pivotField showAll="0"/>
    <pivotField showAll="0"/>
    <pivotField showAll="0"/>
    <pivotField axis="axisCol" showAll="0">
      <items count="4">
        <item n="Men's SMEs" x="1"/>
        <item n="Women's SMEs" x="0"/>
        <item h="1" x="2"/>
        <item t="default"/>
      </items>
    </pivotField>
    <pivotField showAll="0"/>
    <pivotField axis="axisRow" showAll="0">
      <items count="6">
        <item x="3"/>
        <item x="2"/>
        <item x="1"/>
        <item x="0"/>
        <item x="4"/>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8"/>
  </rowFields>
  <rowItems count="5">
    <i>
      <x/>
    </i>
    <i>
      <x v="1"/>
    </i>
    <i>
      <x v="2"/>
    </i>
    <i>
      <x v="3"/>
    </i>
    <i t="grand">
      <x/>
    </i>
  </rowItems>
  <colFields count="1">
    <field x="6"/>
  </colFields>
  <colItems count="3">
    <i>
      <x/>
    </i>
    <i>
      <x v="1"/>
    </i>
    <i t="grand">
      <x/>
    </i>
  </colItems>
  <dataFields count="1">
    <dataField name="SPLIT BY SIZE (revenues)" fld="0" subtotal="count" showDataAs="percentOfTotal" baseField="9" baseItem="1" numFmtId="10"/>
  </dataFields>
  <formats count="28">
    <format dxfId="649">
      <pivotArea type="origin" dataOnly="0" labelOnly="1" outline="0" fieldPosition="0"/>
    </format>
    <format dxfId="648">
      <pivotArea field="6" type="button" dataOnly="0" labelOnly="1" outline="0" axis="axisCol" fieldPosition="0"/>
    </format>
    <format dxfId="647">
      <pivotArea type="topRight" dataOnly="0" labelOnly="1" outline="0" fieldPosition="0"/>
    </format>
    <format dxfId="646">
      <pivotArea field="8" type="button" dataOnly="0" labelOnly="1" outline="0" axis="axisRow" fieldPosition="0"/>
    </format>
    <format dxfId="645">
      <pivotArea dataOnly="0" labelOnly="1" fieldPosition="0">
        <references count="1">
          <reference field="6" count="0"/>
        </references>
      </pivotArea>
    </format>
    <format dxfId="644">
      <pivotArea dataOnly="0" labelOnly="1" grandCol="1" outline="0" fieldPosition="0"/>
    </format>
    <format dxfId="643">
      <pivotArea grandRow="1" outline="0" collapsedLevelsAreSubtotals="1" fieldPosition="0"/>
    </format>
    <format dxfId="642">
      <pivotArea dataOnly="0" labelOnly="1" grandRow="1" outline="0" fieldPosition="0"/>
    </format>
    <format dxfId="641">
      <pivotArea outline="0" collapsedLevelsAreSubtotals="1" fieldPosition="0">
        <references count="1">
          <reference field="6" count="0" selected="0"/>
        </references>
      </pivotArea>
    </format>
    <format dxfId="640">
      <pivotArea field="6" type="button" dataOnly="0" labelOnly="1" outline="0" axis="axisCol" fieldPosition="0"/>
    </format>
    <format dxfId="639">
      <pivotArea type="topRight" dataOnly="0" labelOnly="1" outline="0" fieldPosition="0"/>
    </format>
    <format dxfId="638">
      <pivotArea dataOnly="0" labelOnly="1" fieldPosition="0">
        <references count="1">
          <reference field="6" count="0"/>
        </references>
      </pivotArea>
    </format>
    <format dxfId="637">
      <pivotArea type="origin" dataOnly="0" labelOnly="1" outline="0" fieldPosition="0"/>
    </format>
    <format dxfId="636">
      <pivotArea field="6" type="button" dataOnly="0" labelOnly="1" outline="0" axis="axisCol" fieldPosition="0"/>
    </format>
    <format dxfId="635">
      <pivotArea type="topRight" dataOnly="0" labelOnly="1" outline="0" fieldPosition="0"/>
    </format>
    <format dxfId="634">
      <pivotArea field="8" type="button" dataOnly="0" labelOnly="1" outline="0" axis="axisRow" fieldPosition="0"/>
    </format>
    <format dxfId="633">
      <pivotArea dataOnly="0" labelOnly="1" fieldPosition="0">
        <references count="1">
          <reference field="6" count="0"/>
        </references>
      </pivotArea>
    </format>
    <format dxfId="632">
      <pivotArea dataOnly="0" labelOnly="1" grandCol="1" outline="0" fieldPosition="0"/>
    </format>
    <format dxfId="631">
      <pivotArea type="origin" dataOnly="0" labelOnly="1" outline="0" fieldPosition="0"/>
    </format>
    <format dxfId="630">
      <pivotArea field="6" type="button" dataOnly="0" labelOnly="1" outline="0" axis="axisCol" fieldPosition="0"/>
    </format>
    <format dxfId="629">
      <pivotArea type="topRight" dataOnly="0" labelOnly="1" outline="0" fieldPosition="0"/>
    </format>
    <format dxfId="628">
      <pivotArea field="8" type="button" dataOnly="0" labelOnly="1" outline="0" axis="axisRow" fieldPosition="0"/>
    </format>
    <format dxfId="627">
      <pivotArea dataOnly="0" labelOnly="1" fieldPosition="0">
        <references count="1">
          <reference field="6" count="0"/>
        </references>
      </pivotArea>
    </format>
    <format dxfId="626">
      <pivotArea dataOnly="0" labelOnly="1" grandCol="1" outline="0" fieldPosition="0"/>
    </format>
    <format dxfId="625">
      <pivotArea grandRow="1" outline="0" collapsedLevelsAreSubtotals="1" fieldPosition="0"/>
    </format>
    <format dxfId="624">
      <pivotArea dataOnly="0" labelOnly="1" grandRow="1" outline="0" fieldPosition="0"/>
    </format>
    <format dxfId="623">
      <pivotArea grandRow="1" outline="0" collapsedLevelsAreSubtotals="1" fieldPosition="0"/>
    </format>
    <format dxfId="622">
      <pivotArea dataOnly="0" labelOnly="1" grandRow="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Woman_owned_enterprise" xr10:uid="{8067B3DC-F956-4D13-8E53-DEA00A813EBD}" sourceName="Woman-owned enterprise">
  <pivotTables>
    <pivotTable tabId="4" name="PivotTable1"/>
  </pivotTables>
  <data>
    <tabular pivotCacheId="397025580">
      <items count="3">
        <i x="1" s="1"/>
        <i x="0" s="1"/>
        <i x="2" nd="1"/>
      </items>
    </tabular>
  </data>
</slicerCacheDefinition>
</file>

<file path=xl/slicerCaches/slicerCache10.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Size_range__No_of_employees" xr10:uid="{20F2055B-190F-41AA-BB42-F9C52AECAED7}" sourceName="Size range (No of employees)">
  <pivotTables>
    <pivotTable tabId="4" name="PivotTable10"/>
  </pivotTables>
  <data>
    <tabular pivotCacheId="397025580">
      <items count="6">
        <i x="2" s="1"/>
        <i x="4" s="1"/>
        <i x="1" s="1"/>
        <i x="3" s="1"/>
        <i x="0"/>
        <i x="5" nd="1"/>
      </items>
    </tabular>
  </data>
</slicerCacheDefinition>
</file>

<file path=xl/slicerCaches/slicerCache1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Size_range__incomes" xr10:uid="{32BBED58-3FE6-4885-A037-9E6D741C3090}" sourceName="Size range (incomes)">
  <pivotTables>
    <pivotTable tabId="4" name="PivotTable11"/>
  </pivotTables>
  <data>
    <tabular pivotCacheId="397025580">
      <items count="5">
        <i x="3" s="1"/>
        <i x="2" s="1"/>
        <i x="1" s="1"/>
        <i x="0" s="1"/>
        <i x="4" nd="1"/>
      </items>
    </tabular>
  </data>
</slicerCacheDefinition>
</file>

<file path=xl/slicerCaches/slicerCache1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Entity_lifespan" xr10:uid="{9EFC4980-2193-4843-B470-9A378E18C9C8}" sourceName="Entity lifespan">
  <pivotTables>
    <pivotTable tabId="4" name="PivotTable12"/>
  </pivotTables>
  <data>
    <tabular pivotCacheId="397025580">
      <items count="7">
        <i x="0" s="1"/>
        <i x="5" s="1"/>
        <i x="4" s="1"/>
        <i x="1" s="1"/>
        <i x="2" s="1"/>
        <i x="3" s="1"/>
        <i x="6" nd="1"/>
      </items>
    </tabular>
  </data>
</slicerCacheDefinition>
</file>

<file path=xl/slicerCaches/slicerCache1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Region" xr10:uid="{5B497AF0-8ED4-4863-830A-DA02152BBF5C}" sourceName="Region">
  <pivotTables>
    <pivotTable tabId="4" name="PivotTable13"/>
  </pivotTables>
  <data>
    <tabular pivotCacheId="397025580">
      <items count="46">
        <i x="0" s="1"/>
        <i x="11" s="1"/>
        <i x="6" s="1"/>
        <i x="16" s="1"/>
        <i x="12" s="1"/>
        <i x="15" s="1"/>
        <i x="8" s="1"/>
        <i x="21" s="1"/>
        <i x="19" s="1"/>
        <i x="14" s="1"/>
        <i x="18" s="1"/>
        <i x="9" s="1"/>
        <i x="13" s="1"/>
        <i x="20" s="1"/>
        <i x="17" s="1"/>
        <i x="10" s="1"/>
        <i x="3" s="1"/>
        <i x="2" s="1"/>
        <i x="7" s="1"/>
        <i x="4" s="1"/>
        <i x="5" s="1"/>
        <i x="1" s="1"/>
        <i x="32" s="1" nd="1"/>
        <i x="34" s="1" nd="1"/>
        <i x="24" s="1" nd="1"/>
        <i x="35" s="1" nd="1"/>
        <i x="29" s="1" nd="1"/>
        <i x="45" s="1" nd="1"/>
        <i x="40" s="1" nd="1"/>
        <i x="43" s="1" nd="1"/>
        <i x="26" s="1" nd="1"/>
        <i x="38" s="1" nd="1"/>
        <i x="33" s="1" nd="1"/>
        <i x="44" s="1" nd="1"/>
        <i x="31" s="1" nd="1"/>
        <i x="39" s="1" nd="1"/>
        <i x="36" s="1" nd="1"/>
        <i x="27" s="1" nd="1"/>
        <i x="23" s="1" nd="1"/>
        <i x="37" s="1" nd="1"/>
        <i x="25" s="1" nd="1"/>
        <i x="42" s="1" nd="1"/>
        <i x="30" s="1" nd="1"/>
        <i x="41" s="1" nd="1"/>
        <i x="28" s="1" nd="1"/>
        <i x="22" s="1" nd="1"/>
      </items>
    </tabular>
  </data>
</slicerCacheDefinition>
</file>

<file path=xl/slicerCaches/slicerCache1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Borrowing_status" xr10:uid="{57662E34-A6D3-4D84-A8EF-5F6993A3C09E}" sourceName="Borrowing status">
  <pivotTables>
    <pivotTable tabId="4" name="PivotTable18"/>
  </pivotTables>
  <data>
    <tabular pivotCacheId="397025580">
      <items count="3">
        <i x="1" s="1"/>
        <i x="0"/>
        <i x="2" nd="1"/>
      </items>
    </tabular>
  </data>
</slicerCacheDefinition>
</file>

<file path=xl/slicerCaches/slicerCache1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Borrowing_status1" xr10:uid="{7A041988-EE3E-47A0-A685-5389F2738EE3}" sourceName="Borrowing status">
  <pivotTables>
    <pivotTable tabId="4" name="PivotTable17"/>
  </pivotTables>
  <data>
    <tabular pivotCacheId="397025580">
      <items count="3">
        <i x="1" s="1"/>
        <i x="0"/>
        <i x="2" nd="1"/>
      </items>
    </tabular>
  </data>
</slicerCacheDefinition>
</file>

<file path=xl/slicerCaches/slicerCache1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Borrowing_status2" xr10:uid="{D19D4B2C-2944-425C-9AA9-9D633ACAFDF9}" sourceName="Borrowing status">
  <pivotTables>
    <pivotTable tabId="4" name="PivotTable16"/>
  </pivotTables>
  <data>
    <tabular pivotCacheId="397025580">
      <items count="3">
        <i x="1" s="1"/>
        <i x="0"/>
        <i x="2" nd="1"/>
      </items>
    </tabular>
  </data>
</slicerCacheDefinition>
</file>

<file path=xl/slicerCaches/slicerCache17.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Borrowing_status3" xr10:uid="{CE6779DE-B59E-41C9-80EE-4586D9D6D1E6}" sourceName="Borrowing status">
  <pivotTables>
    <pivotTable tabId="4" name="PivotTable15"/>
  </pivotTables>
  <data>
    <tabular pivotCacheId="397025580">
      <items count="3">
        <i x="1" s="1"/>
        <i x="0"/>
        <i x="2" nd="1"/>
      </items>
    </tabular>
  </data>
</slicerCacheDefinition>
</file>

<file path=xl/slicerCaches/slicerCache18.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Borrowing_status4" xr10:uid="{0DEC7975-1885-4324-9759-5F14C72C678F}" sourceName="Borrowing status">
  <pivotTables>
    <pivotTable tabId="4" name="PivotTable14"/>
  </pivotTables>
  <data>
    <tabular pivotCacheId="397025580">
      <items count="3">
        <i x="1" s="1"/>
        <i x="0"/>
        <i x="2" nd="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Woman_owned_enterprise1" xr10:uid="{78475B94-ED80-4C04-9D4D-0BFCA2380693}" sourceName="Woman-owned enterprise">
  <pivotTables>
    <pivotTable tabId="4" name="PivotTable2"/>
  </pivotTables>
  <data>
    <tabular pivotCacheId="397025580">
      <items count="3">
        <i x="1" s="1"/>
        <i x="0" s="1"/>
        <i x="2" nd="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Woman_owned_enterprise2" xr10:uid="{DBD8616F-B4EB-4414-BF8E-AFACEBAA1704}" sourceName="Woman-owned enterprise">
  <pivotTables>
    <pivotTable tabId="4" name="PivotTable3"/>
  </pivotTables>
  <data>
    <tabular pivotCacheId="397025580">
      <items count="3">
        <i x="1" s="1"/>
        <i x="0" s="1"/>
        <i x="2" nd="1"/>
      </items>
    </tabular>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Woman_owned_enterprise3" xr10:uid="{60501ACD-449D-4454-BF18-66D62E7C954E}" sourceName="Woman-owned enterprise">
  <pivotTables>
    <pivotTable tabId="4" name="PivotTable4"/>
  </pivotTables>
  <data>
    <tabular pivotCacheId="397025580">
      <items count="3">
        <i x="1" s="1"/>
        <i x="0" s="1"/>
        <i x="2" nd="1"/>
      </items>
    </tabular>
  </data>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Woman_owned_enterprise4" xr10:uid="{E973899A-3427-48F6-9ECB-16D37977E92D}" sourceName="Woman-owned enterprise">
  <pivotTables>
    <pivotTable tabId="4" name="PivotTable5"/>
  </pivotTables>
  <data>
    <tabular pivotCacheId="397025580">
      <items count="3">
        <i x="1" s="1"/>
        <i x="0" s="1"/>
        <i x="2" nd="1"/>
      </items>
    </tabular>
  </data>
</slicerCacheDefinition>
</file>

<file path=xl/slicerCaches/slicerCache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Woman_owned_enterprise5" xr10:uid="{6C578525-174D-455E-AE94-182000DE80B5}" sourceName="Woman-owned enterprise">
  <pivotTables>
    <pivotTable tabId="4" name="PivotTable6"/>
  </pivotTables>
  <data>
    <tabular pivotCacheId="397025580">
      <items count="3">
        <i x="1" s="1"/>
        <i x="0" s="1"/>
        <i x="2" s="1" nd="1"/>
      </items>
    </tabular>
  </data>
</slicerCacheDefinition>
</file>

<file path=xl/slicerCaches/slicerCache7.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Woman_owned_enterprise6" xr10:uid="{D3F21AD2-EE16-4266-BE25-049585DB41C6}" sourceName="Woman-owned enterprise">
  <pivotTables>
    <pivotTable tabId="4" name="PivotTable7"/>
  </pivotTables>
  <data>
    <tabular pivotCacheId="397025580">
      <items count="3">
        <i x="1" s="1"/>
        <i x="0" s="1"/>
        <i x="2" nd="1"/>
      </items>
    </tabular>
  </data>
</slicerCacheDefinition>
</file>

<file path=xl/slicerCaches/slicerCache8.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Woman_owned_enterprise7" xr10:uid="{5F0AAC0D-E793-4C45-AF90-3C18B326AC70}" sourceName="Woman-owned enterprise">
  <pivotTables>
    <pivotTable tabId="4" name="PivotTable8"/>
  </pivotTables>
  <data>
    <tabular pivotCacheId="397025580">
      <items count="3">
        <i x="1" s="1"/>
        <i x="0" s="1"/>
        <i x="2" nd="1"/>
      </items>
    </tabular>
  </data>
</slicerCacheDefinition>
</file>

<file path=xl/slicerCaches/slicerCache9.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Industry" xr10:uid="{8D62AB10-7F92-4F12-9B14-EB642EADD8F9}" sourceName="Industry">
  <pivotTables>
    <pivotTable tabId="4" name="PivotTable9"/>
  </pivotTables>
  <data>
    <tabular pivotCacheId="397025580">
      <items count="19">
        <i x="5" s="1"/>
        <i x="2" s="1"/>
        <i x="8" s="1"/>
        <i x="13" s="1"/>
        <i x="4" s="1"/>
        <i x="17" s="1"/>
        <i x="14" s="1"/>
        <i x="15" s="1"/>
        <i x="6" s="1"/>
        <i x="11" s="1"/>
        <i x="1" s="1"/>
        <i x="10" s="1"/>
        <i x="9" s="1"/>
        <i x="3" s="1"/>
        <i x="12" s="1"/>
        <i x="7" s="1"/>
        <i x="16" s="1"/>
        <i x="0" s="1"/>
        <i x="18"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Woman-owned enterprise" xr10:uid="{9E6BD3C6-C990-42D4-B4BE-4E6B85AEF8A4}" cache="Slicer_Woman_owned_enterprise" caption="Woman-owned enterprise" rowHeight="241300"/>
  <slicer name="Woman-owned enterprise 1" xr10:uid="{9210A6CE-9B80-4332-B01B-FFDF5ADC7CA5}" cache="Slicer_Woman_owned_enterprise1" caption="Woman-owned enterprise" rowHeight="241300"/>
  <slicer name="Woman-owned enterprise 2" xr10:uid="{D995E01D-7F07-419B-B02E-5ADCC7C8502A}" cache="Slicer_Woman_owned_enterprise2" caption="Woman-owned enterprise" rowHeight="241300"/>
  <slicer name="Woman-owned enterprise 3" xr10:uid="{1B3779BD-9899-41AE-9FA7-04508B07F690}" cache="Slicer_Woman_owned_enterprise3" caption="Woman-owned enterprise" rowHeight="241300"/>
  <slicer name="Woman-owned enterprise 5" xr10:uid="{DA9A2BD6-73A4-4D93-A5D5-74E9C8F8EFD1}" cache="Slicer_Woman_owned_enterprise4" caption="Woman-owned enterprise" rowHeight="241300"/>
  <slicer name="Woman-owned enterprise 4" xr10:uid="{AC2A1506-1F51-4BA9-814C-425D7A95F2E1}" cache="Slicer_Woman_owned_enterprise5" caption="Woman-owned enterprise" rowHeight="241300"/>
  <slicer name="Woman-owned enterprise 6" xr10:uid="{22D8E20A-243F-4916-B8E5-F49F81FA7629}" cache="Slicer_Woman_owned_enterprise6" caption="Woman-owned enterprise" rowHeight="241300"/>
  <slicer name="Woman-owned enterprise 7" xr10:uid="{173B9E1A-6F04-4C41-B90C-410206736314}" cache="Slicer_Woman_owned_enterprise7" caption="Woman-owned enterprise" rowHeight="241300"/>
  <slicer name="Industry" xr10:uid="{96E62915-05A2-472A-9473-398EB38C7005}" cache="Slicer_Industry" caption="Industry" rowHeight="241300"/>
  <slicer name="Size range (No of employees)" xr10:uid="{2647F1CC-88FC-4C88-8D10-02BE63342AB3}" cache="Slicer_Size_range__No_of_employees" caption="Size range (No of employees)" rowHeight="241300"/>
  <slicer name="Size range (incomes)" xr10:uid="{D894E71E-CDE9-4237-902B-1AFA10F91F9A}" cache="Slicer_Size_range__incomes" caption="Size range (incomes)" rowHeight="241300"/>
  <slicer name="Entity lifespan" xr10:uid="{7DC69FF8-76C6-42B5-A356-D939CFE84BD0}" cache="Slicer_Entity_lifespan" caption="Entity lifespan" rowHeight="241300"/>
  <slicer name="Region" xr10:uid="{50B8B89C-EF87-4D2C-BCAC-01B512607423}" cache="Slicer_Region" caption="Region" startItem="7" rowHeight="241300"/>
  <slicer name="Borrowing status" xr10:uid="{435884E6-2703-4D5F-AD8E-896D0501C93F}" cache="Slicer_Borrowing_status" caption="Borrowing status" rowHeight="241300"/>
  <slicer name="Borrowing status 1" xr10:uid="{0A35045D-7B03-4966-B890-D1604D6F42B3}" cache="Slicer_Borrowing_status1" caption="Borrowing status" rowHeight="241300"/>
  <slicer name="Borrowing status 2" xr10:uid="{64F9293D-73D3-4B18-99CE-F61E6BCC0B57}" cache="Slicer_Borrowing_status2" caption="Borrowing status" rowHeight="241300"/>
  <slicer name="Borrowing status 3" xr10:uid="{7BBA64DC-F3AD-4FB2-965A-F1350BE04E0B}" cache="Slicer_Borrowing_status3" caption="Borrowing status" rowHeight="241300"/>
  <slicer name="Borrowing status 4" xr10:uid="{871F0E73-819C-460E-9461-B1C18F3AE7AA}" cache="Slicer_Borrowing_status4" caption="Borrowing status" rowHeight="241300"/>
</slicer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b:/s/ARGSEG/EangKgkfcPRAs1coKbiqt28BQwzyq9mbTlahbm9aRMEyhA?e=g0w52c"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8" Type="http://schemas.openxmlformats.org/officeDocument/2006/relationships/pivotTable" Target="../pivotTables/pivotTable8.xml"/><Relationship Id="rId13" Type="http://schemas.openxmlformats.org/officeDocument/2006/relationships/pivotTable" Target="../pivotTables/pivotTable13.xml"/><Relationship Id="rId18" Type="http://schemas.openxmlformats.org/officeDocument/2006/relationships/pivotTable" Target="../pivotTables/pivotTable18.xml"/><Relationship Id="rId3" Type="http://schemas.openxmlformats.org/officeDocument/2006/relationships/pivotTable" Target="../pivotTables/pivotTable3.xml"/><Relationship Id="rId21" Type="http://schemas.openxmlformats.org/officeDocument/2006/relationships/pivotTable" Target="../pivotTables/pivotTable21.xml"/><Relationship Id="rId7" Type="http://schemas.openxmlformats.org/officeDocument/2006/relationships/pivotTable" Target="../pivotTables/pivotTable7.xml"/><Relationship Id="rId12" Type="http://schemas.openxmlformats.org/officeDocument/2006/relationships/pivotTable" Target="../pivotTables/pivotTable12.xml"/><Relationship Id="rId17" Type="http://schemas.openxmlformats.org/officeDocument/2006/relationships/pivotTable" Target="../pivotTables/pivotTable17.xml"/><Relationship Id="rId25" Type="http://schemas.microsoft.com/office/2007/relationships/slicer" Target="../slicers/slicer1.xml"/><Relationship Id="rId2" Type="http://schemas.openxmlformats.org/officeDocument/2006/relationships/pivotTable" Target="../pivotTables/pivotTable2.xml"/><Relationship Id="rId16" Type="http://schemas.openxmlformats.org/officeDocument/2006/relationships/pivotTable" Target="../pivotTables/pivotTable16.xml"/><Relationship Id="rId20" Type="http://schemas.openxmlformats.org/officeDocument/2006/relationships/pivotTable" Target="../pivotTables/pivotTable20.xml"/><Relationship Id="rId1" Type="http://schemas.openxmlformats.org/officeDocument/2006/relationships/pivotTable" Target="../pivotTables/pivotTable1.xml"/><Relationship Id="rId6" Type="http://schemas.openxmlformats.org/officeDocument/2006/relationships/pivotTable" Target="../pivotTables/pivotTable6.xml"/><Relationship Id="rId11" Type="http://schemas.openxmlformats.org/officeDocument/2006/relationships/pivotTable" Target="../pivotTables/pivotTable11.xml"/><Relationship Id="rId24" Type="http://schemas.openxmlformats.org/officeDocument/2006/relationships/drawing" Target="../drawings/drawing3.xml"/><Relationship Id="rId5" Type="http://schemas.openxmlformats.org/officeDocument/2006/relationships/pivotTable" Target="../pivotTables/pivotTable5.xml"/><Relationship Id="rId15" Type="http://schemas.openxmlformats.org/officeDocument/2006/relationships/pivotTable" Target="../pivotTables/pivotTable15.xml"/><Relationship Id="rId23" Type="http://schemas.openxmlformats.org/officeDocument/2006/relationships/pivotTable" Target="../pivotTables/pivotTable23.xml"/><Relationship Id="rId10" Type="http://schemas.openxmlformats.org/officeDocument/2006/relationships/pivotTable" Target="../pivotTables/pivotTable10.xml"/><Relationship Id="rId19" Type="http://schemas.openxmlformats.org/officeDocument/2006/relationships/pivotTable" Target="../pivotTables/pivotTable19.xml"/><Relationship Id="rId4" Type="http://schemas.openxmlformats.org/officeDocument/2006/relationships/pivotTable" Target="../pivotTables/pivotTable4.xml"/><Relationship Id="rId9" Type="http://schemas.openxmlformats.org/officeDocument/2006/relationships/pivotTable" Target="../pivotTables/pivotTable9.xml"/><Relationship Id="rId14" Type="http://schemas.openxmlformats.org/officeDocument/2006/relationships/pivotTable" Target="../pivotTables/pivotTable14.xml"/><Relationship Id="rId22" Type="http://schemas.openxmlformats.org/officeDocument/2006/relationships/pivotTable" Target="../pivotTables/pivotTable2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2DAFC5-0887-40A6-B41F-CFC7B5D2D4B0}">
  <sheetPr>
    <tabColor theme="0"/>
  </sheetPr>
  <dimension ref="A1:G27"/>
  <sheetViews>
    <sheetView showGridLines="0" topLeftCell="A6" workbookViewId="0">
      <selection activeCell="B12" sqref="B12"/>
    </sheetView>
  </sheetViews>
  <sheetFormatPr baseColWidth="10" defaultColWidth="8.83203125" defaultRowHeight="15" x14ac:dyDescent="0.2"/>
  <cols>
    <col min="1" max="1" width="5.83203125" style="29" customWidth="1"/>
    <col min="2" max="2" width="95.33203125" customWidth="1"/>
    <col min="3" max="3" width="17.1640625" bestFit="1" customWidth="1"/>
    <col min="4" max="4" width="73.6640625" customWidth="1"/>
  </cols>
  <sheetData>
    <row r="1" spans="1:7" s="34" customFormat="1" ht="96.75" customHeight="1" x14ac:dyDescent="0.2">
      <c r="A1" s="43"/>
    </row>
    <row r="2" spans="1:7" s="34" customFormat="1" ht="19" x14ac:dyDescent="0.25">
      <c r="A2" s="114" t="s">
        <v>0</v>
      </c>
    </row>
    <row r="3" spans="1:7" s="37" customFormat="1" ht="19" x14ac:dyDescent="0.25">
      <c r="A3" s="116" t="s">
        <v>1</v>
      </c>
    </row>
    <row r="4" spans="1:7" s="38" customFormat="1" x14ac:dyDescent="0.2">
      <c r="A4" s="115" t="s">
        <v>2</v>
      </c>
    </row>
    <row r="5" spans="1:7" s="64" customFormat="1" ht="16" thickBot="1" x14ac:dyDescent="0.25"/>
    <row r="6" spans="1:7" ht="172" customHeight="1" x14ac:dyDescent="0.2">
      <c r="A6"/>
      <c r="B6" s="112" t="s">
        <v>3</v>
      </c>
      <c r="G6" s="33"/>
    </row>
    <row r="7" spans="1:7" s="33" customFormat="1" ht="20" customHeight="1" thickBot="1" x14ac:dyDescent="0.25">
      <c r="A7" s="32"/>
      <c r="B7" s="113" t="s">
        <v>4</v>
      </c>
      <c r="F7" s="110"/>
    </row>
    <row r="8" spans="1:7" s="33" customFormat="1" ht="20" customHeight="1" thickBot="1" x14ac:dyDescent="0.25">
      <c r="A8" s="32"/>
      <c r="B8" s="111"/>
      <c r="F8" s="110"/>
    </row>
    <row r="9" spans="1:7" ht="16" x14ac:dyDescent="0.2">
      <c r="B9" s="39" t="s">
        <v>5</v>
      </c>
    </row>
    <row r="10" spans="1:7" ht="16" x14ac:dyDescent="0.2">
      <c r="B10" s="41" t="s">
        <v>6</v>
      </c>
    </row>
    <row r="11" spans="1:7" ht="32" x14ac:dyDescent="0.2">
      <c r="B11" s="41" t="s">
        <v>7</v>
      </c>
    </row>
    <row r="12" spans="1:7" ht="32" x14ac:dyDescent="0.2">
      <c r="B12" s="41" t="s">
        <v>8</v>
      </c>
    </row>
    <row r="13" spans="1:7" ht="48" x14ac:dyDescent="0.2">
      <c r="B13" s="41" t="s">
        <v>9</v>
      </c>
    </row>
    <row r="14" spans="1:7" ht="48" x14ac:dyDescent="0.2">
      <c r="B14" s="41" t="s">
        <v>10</v>
      </c>
    </row>
    <row r="15" spans="1:7" ht="64" x14ac:dyDescent="0.2">
      <c r="B15" s="41" t="s">
        <v>11</v>
      </c>
    </row>
    <row r="16" spans="1:7" s="33" customFormat="1" ht="80" x14ac:dyDescent="0.2">
      <c r="A16" s="32"/>
      <c r="B16" s="41" t="s">
        <v>12</v>
      </c>
    </row>
    <row r="17" spans="2:4" ht="16" x14ac:dyDescent="0.2">
      <c r="B17" s="40" t="s">
        <v>13</v>
      </c>
    </row>
    <row r="18" spans="2:4" ht="16" x14ac:dyDescent="0.2">
      <c r="B18" s="41" t="s">
        <v>14</v>
      </c>
    </row>
    <row r="19" spans="2:4" ht="16" x14ac:dyDescent="0.2">
      <c r="B19" s="41" t="s">
        <v>15</v>
      </c>
    </row>
    <row r="20" spans="2:4" ht="48" x14ac:dyDescent="0.2">
      <c r="B20" s="41" t="s">
        <v>16</v>
      </c>
    </row>
    <row r="21" spans="2:4" ht="32" x14ac:dyDescent="0.2">
      <c r="B21" s="41" t="s">
        <v>17</v>
      </c>
    </row>
    <row r="22" spans="2:4" ht="32" x14ac:dyDescent="0.2">
      <c r="B22" s="42" t="s">
        <v>18</v>
      </c>
    </row>
    <row r="24" spans="2:4" ht="16" x14ac:dyDescent="0.2">
      <c r="B24" s="40" t="s">
        <v>19</v>
      </c>
      <c r="C24" s="40" t="s">
        <v>20</v>
      </c>
      <c r="D24" s="40" t="s">
        <v>21</v>
      </c>
    </row>
    <row r="25" spans="2:4" ht="34" x14ac:dyDescent="0.2">
      <c r="B25" s="118" t="s">
        <v>228</v>
      </c>
      <c r="C25" s="119" t="s">
        <v>22</v>
      </c>
      <c r="D25" s="120" t="s">
        <v>231</v>
      </c>
    </row>
    <row r="26" spans="2:4" ht="51" x14ac:dyDescent="0.2">
      <c r="B26" s="118" t="s">
        <v>229</v>
      </c>
      <c r="C26" s="119" t="s">
        <v>22</v>
      </c>
      <c r="D26" s="120" t="s">
        <v>232</v>
      </c>
    </row>
    <row r="27" spans="2:4" ht="34" x14ac:dyDescent="0.2">
      <c r="B27" s="118" t="s">
        <v>230</v>
      </c>
      <c r="C27" s="119" t="s">
        <v>22</v>
      </c>
      <c r="D27" s="120" t="s">
        <v>233</v>
      </c>
    </row>
  </sheetData>
  <hyperlinks>
    <hyperlink ref="B7" r:id="rId1" display="the WSME Segmentation Toolkit" xr:uid="{F3216475-8531-4AF8-BFFE-DB3D8D07272C}"/>
    <hyperlink ref="C26" location="'Portfolio Analysis'!A1" display="Go to top of sheet" xr:uid="{7F959F58-9DDC-4CDF-8AF5-F8036E12B24D}"/>
    <hyperlink ref="C25" location="'Input Data Here'!A1" display="Go to top of sheet" xr:uid="{E57C6890-4905-4C91-AF67-D7F9292245A2}"/>
    <hyperlink ref="C27" location="Config!A1" display="Go to top of sheet" xr:uid="{E2858C37-6707-4E0F-8F9F-9E60CF8965F0}"/>
  </hyperlinks>
  <pageMargins left="0.7" right="0.7" top="0.75" bottom="0.75" header="0.3" footer="0.3"/>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0.249977111117893"/>
  </sheetPr>
  <dimension ref="A1:CI503"/>
  <sheetViews>
    <sheetView workbookViewId="0">
      <selection activeCell="B4" sqref="B4:D4"/>
    </sheetView>
  </sheetViews>
  <sheetFormatPr baseColWidth="10" defaultColWidth="8.83203125" defaultRowHeight="15" x14ac:dyDescent="0.2"/>
  <cols>
    <col min="1" max="1" width="12.33203125" bestFit="1" customWidth="1"/>
    <col min="2" max="2" width="10.33203125" bestFit="1" customWidth="1"/>
    <col min="3" max="3" width="28.33203125" style="17" bestFit="1" customWidth="1"/>
    <col min="4" max="4" width="27.6640625" bestFit="1" customWidth="1"/>
    <col min="5" max="5" width="22.33203125" bestFit="1" customWidth="1"/>
    <col min="6" max="6" width="31" style="17" bestFit="1" customWidth="1"/>
    <col min="7" max="7" width="24.6640625" style="17" bestFit="1" customWidth="1"/>
    <col min="8" max="8" width="27" bestFit="1" customWidth="1"/>
    <col min="9" max="9" width="26.6640625" bestFit="1" customWidth="1"/>
    <col min="10" max="11" width="26.6640625" style="13" customWidth="1"/>
    <col min="12" max="12" width="14.33203125" bestFit="1" customWidth="1"/>
    <col min="13" max="13" width="12.1640625" style="13" bestFit="1" customWidth="1"/>
    <col min="14" max="14" width="27.6640625" style="13" bestFit="1" customWidth="1"/>
    <col min="15" max="15" width="37.33203125" bestFit="1" customWidth="1"/>
    <col min="16" max="16" width="27.6640625" customWidth="1"/>
    <col min="17" max="17" width="15.33203125" bestFit="1" customWidth="1"/>
    <col min="18" max="18" width="20.83203125" bestFit="1" customWidth="1"/>
    <col min="19" max="19" width="57.83203125" bestFit="1" customWidth="1"/>
    <col min="20" max="27" width="19.83203125" customWidth="1"/>
    <col min="28" max="69" width="19.83203125" hidden="1" customWidth="1"/>
    <col min="70" max="70" width="19.83203125" customWidth="1"/>
    <col min="73" max="73" width="10.1640625" bestFit="1" customWidth="1"/>
    <col min="74" max="74" width="18.33203125" bestFit="1" customWidth="1"/>
    <col min="75" max="75" width="27.83203125" bestFit="1" customWidth="1"/>
    <col min="76" max="76" width="20" bestFit="1" customWidth="1"/>
    <col min="77" max="77" width="15.33203125" bestFit="1" customWidth="1"/>
    <col min="78" max="79" width="24.33203125" bestFit="1" customWidth="1"/>
    <col min="80" max="82" width="14.33203125" bestFit="1" customWidth="1"/>
    <col min="83" max="83" width="13.33203125" bestFit="1" customWidth="1"/>
    <col min="84" max="84" width="17.1640625" bestFit="1" customWidth="1"/>
    <col min="85" max="85" width="28.6640625" bestFit="1" customWidth="1"/>
    <col min="86" max="86" width="31.33203125" bestFit="1" customWidth="1"/>
    <col min="87" max="87" width="23.83203125" bestFit="1" customWidth="1"/>
  </cols>
  <sheetData>
    <row r="1" spans="1:87" s="34" customFormat="1" ht="95.25" customHeight="1" x14ac:dyDescent="0.2">
      <c r="C1" s="44"/>
      <c r="F1" s="44"/>
      <c r="G1" s="44"/>
      <c r="J1" s="45"/>
      <c r="K1" s="45"/>
      <c r="M1" s="45"/>
      <c r="N1" s="45"/>
    </row>
    <row r="2" spans="1:87" s="31" customFormat="1" ht="78" x14ac:dyDescent="0.2">
      <c r="A2" s="101" t="s">
        <v>23</v>
      </c>
      <c r="B2" s="101" t="s">
        <v>24</v>
      </c>
      <c r="C2" s="102" t="s">
        <v>25</v>
      </c>
      <c r="D2" s="101" t="s">
        <v>26</v>
      </c>
      <c r="E2" s="101" t="s">
        <v>27</v>
      </c>
      <c r="F2" s="102" t="s">
        <v>28</v>
      </c>
      <c r="G2" s="46" t="s">
        <v>29</v>
      </c>
      <c r="H2" s="102" t="s">
        <v>30</v>
      </c>
      <c r="I2" s="102" t="s">
        <v>31</v>
      </c>
      <c r="J2" s="102" t="s">
        <v>32</v>
      </c>
      <c r="K2" s="46" t="s">
        <v>29</v>
      </c>
      <c r="L2" s="46" t="s">
        <v>29</v>
      </c>
      <c r="M2" s="102" t="s">
        <v>33</v>
      </c>
      <c r="N2" s="46" t="s">
        <v>29</v>
      </c>
      <c r="O2" s="46" t="s">
        <v>29</v>
      </c>
      <c r="P2" s="102" t="s">
        <v>34</v>
      </c>
      <c r="Q2" s="46" t="s">
        <v>29</v>
      </c>
      <c r="R2" s="46" t="s">
        <v>29</v>
      </c>
      <c r="S2" s="102" t="s">
        <v>35</v>
      </c>
      <c r="T2" s="102" t="s">
        <v>36</v>
      </c>
      <c r="U2" s="102" t="s">
        <v>36</v>
      </c>
      <c r="V2" s="102" t="s">
        <v>36</v>
      </c>
      <c r="W2" s="102" t="s">
        <v>36</v>
      </c>
      <c r="X2" s="102" t="s">
        <v>36</v>
      </c>
      <c r="Y2" s="102" t="s">
        <v>36</v>
      </c>
      <c r="Z2" s="102" t="s">
        <v>36</v>
      </c>
      <c r="AA2" s="102" t="s">
        <v>37</v>
      </c>
      <c r="AB2" s="30"/>
      <c r="AC2" s="30"/>
      <c r="AD2" s="30"/>
      <c r="AE2" s="30"/>
      <c r="AF2" s="30"/>
      <c r="AG2" s="30"/>
      <c r="AH2" s="30"/>
      <c r="AI2" s="30"/>
      <c r="AJ2" s="30"/>
      <c r="AK2" s="30"/>
      <c r="AL2" s="30"/>
      <c r="AM2" s="30"/>
      <c r="AN2" s="30"/>
      <c r="AO2" s="30"/>
      <c r="AP2" s="30"/>
      <c r="AQ2" s="30"/>
      <c r="AR2" s="30"/>
      <c r="AS2" s="30"/>
      <c r="AT2" s="30"/>
      <c r="AU2" s="30"/>
      <c r="AV2" s="30"/>
      <c r="AW2" s="30"/>
      <c r="AX2" s="30"/>
      <c r="AY2" s="30"/>
      <c r="AZ2" s="30"/>
      <c r="BA2" s="30"/>
      <c r="BB2" s="30"/>
      <c r="BC2" s="30"/>
      <c r="BD2" s="30"/>
      <c r="BE2" s="30"/>
      <c r="BF2" s="30"/>
      <c r="BG2" s="30"/>
      <c r="BH2" s="30"/>
      <c r="BI2" s="30"/>
      <c r="BJ2" s="30"/>
      <c r="BK2" s="30"/>
      <c r="BL2" s="30"/>
      <c r="BM2" s="30"/>
      <c r="BN2" s="30"/>
      <c r="BO2" s="30"/>
      <c r="BP2" s="30"/>
      <c r="BQ2" s="30"/>
      <c r="BR2" s="46" t="s">
        <v>29</v>
      </c>
      <c r="BS2" s="46" t="s">
        <v>29</v>
      </c>
      <c r="BT2" s="102" t="s">
        <v>38</v>
      </c>
      <c r="BU2" s="102" t="s">
        <v>39</v>
      </c>
      <c r="BV2" s="102" t="s">
        <v>40</v>
      </c>
      <c r="BW2" s="102" t="s">
        <v>41</v>
      </c>
      <c r="BX2" s="102" t="s">
        <v>42</v>
      </c>
      <c r="BY2" s="46" t="s">
        <v>29</v>
      </c>
      <c r="BZ2" s="102" t="s">
        <v>43</v>
      </c>
      <c r="CA2" s="102" t="s">
        <v>44</v>
      </c>
      <c r="CB2" s="46" t="s">
        <v>29</v>
      </c>
      <c r="CC2" s="102" t="s">
        <v>45</v>
      </c>
      <c r="CD2" s="102" t="s">
        <v>46</v>
      </c>
      <c r="CE2" s="102" t="s">
        <v>47</v>
      </c>
      <c r="CF2" s="46" t="s">
        <v>29</v>
      </c>
      <c r="CG2" s="46" t="s">
        <v>29</v>
      </c>
      <c r="CH2" s="46" t="s">
        <v>29</v>
      </c>
      <c r="CI2" s="102" t="s">
        <v>48</v>
      </c>
    </row>
    <row r="3" spans="1:87" x14ac:dyDescent="0.2">
      <c r="A3" s="1" t="s">
        <v>49</v>
      </c>
      <c r="B3" s="1" t="s">
        <v>50</v>
      </c>
      <c r="C3" s="1" t="s">
        <v>51</v>
      </c>
      <c r="D3" s="1" t="s">
        <v>52</v>
      </c>
      <c r="E3" s="1" t="s">
        <v>53</v>
      </c>
      <c r="F3" s="1" t="s">
        <v>54</v>
      </c>
      <c r="G3" s="1" t="s">
        <v>55</v>
      </c>
      <c r="H3" s="1" t="s">
        <v>56</v>
      </c>
      <c r="I3" s="1" t="s">
        <v>57</v>
      </c>
      <c r="J3" s="1" t="s">
        <v>58</v>
      </c>
      <c r="K3" s="1" t="s">
        <v>59</v>
      </c>
      <c r="L3" s="1" t="s">
        <v>60</v>
      </c>
      <c r="M3" s="2" t="s">
        <v>61</v>
      </c>
      <c r="N3" s="1" t="s">
        <v>62</v>
      </c>
      <c r="O3" s="1" t="s">
        <v>63</v>
      </c>
      <c r="P3" s="1" t="s">
        <v>64</v>
      </c>
      <c r="Q3" s="1" t="s">
        <v>65</v>
      </c>
      <c r="R3" s="1" t="s">
        <v>66</v>
      </c>
      <c r="S3" s="1" t="s">
        <v>67</v>
      </c>
      <c r="T3" s="1" t="s">
        <v>68</v>
      </c>
      <c r="U3" s="1" t="s">
        <v>69</v>
      </c>
      <c r="V3" s="1" t="s">
        <v>70</v>
      </c>
      <c r="W3" s="1" t="s">
        <v>71</v>
      </c>
      <c r="X3" s="1" t="s">
        <v>72</v>
      </c>
      <c r="Y3" s="1" t="s">
        <v>73</v>
      </c>
      <c r="Z3" s="1" t="s">
        <v>74</v>
      </c>
      <c r="AA3" s="1" t="s">
        <v>75</v>
      </c>
      <c r="AB3" s="1" t="s">
        <v>75</v>
      </c>
      <c r="AC3" s="1" t="s">
        <v>75</v>
      </c>
      <c r="AD3" s="1" t="s">
        <v>75</v>
      </c>
      <c r="AE3" s="1" t="s">
        <v>75</v>
      </c>
      <c r="AF3" s="1" t="s">
        <v>75</v>
      </c>
      <c r="AG3" s="1" t="s">
        <v>75</v>
      </c>
      <c r="AH3" s="1" t="s">
        <v>75</v>
      </c>
      <c r="AI3" s="1" t="s">
        <v>75</v>
      </c>
      <c r="AJ3" s="1" t="s">
        <v>75</v>
      </c>
      <c r="AK3" s="1" t="s">
        <v>75</v>
      </c>
      <c r="AL3" s="1" t="s">
        <v>75</v>
      </c>
      <c r="AM3" s="1" t="s">
        <v>75</v>
      </c>
      <c r="AN3" s="1" t="s">
        <v>75</v>
      </c>
      <c r="AO3" s="1" t="s">
        <v>75</v>
      </c>
      <c r="AP3" s="1" t="s">
        <v>75</v>
      </c>
      <c r="AQ3" s="1" t="s">
        <v>75</v>
      </c>
      <c r="AR3" s="1" t="s">
        <v>75</v>
      </c>
      <c r="AS3" s="1" t="s">
        <v>75</v>
      </c>
      <c r="AT3" s="1" t="s">
        <v>75</v>
      </c>
      <c r="AU3" s="1" t="s">
        <v>75</v>
      </c>
      <c r="AV3" s="1" t="s">
        <v>75</v>
      </c>
      <c r="AW3" s="1" t="s">
        <v>75</v>
      </c>
      <c r="AX3" s="1" t="s">
        <v>75</v>
      </c>
      <c r="AY3" s="1" t="s">
        <v>75</v>
      </c>
      <c r="AZ3" s="1" t="s">
        <v>75</v>
      </c>
      <c r="BA3" s="1" t="s">
        <v>75</v>
      </c>
      <c r="BB3" s="1" t="s">
        <v>75</v>
      </c>
      <c r="BC3" s="1" t="s">
        <v>75</v>
      </c>
      <c r="BD3" s="1" t="s">
        <v>75</v>
      </c>
      <c r="BE3" s="1" t="s">
        <v>75</v>
      </c>
      <c r="BF3" s="1" t="s">
        <v>75</v>
      </c>
      <c r="BG3" s="1" t="s">
        <v>75</v>
      </c>
      <c r="BH3" s="1" t="s">
        <v>75</v>
      </c>
      <c r="BI3" s="1" t="s">
        <v>75</v>
      </c>
      <c r="BJ3" s="1" t="s">
        <v>75</v>
      </c>
      <c r="BK3" s="1" t="s">
        <v>75</v>
      </c>
      <c r="BL3" s="1" t="s">
        <v>75</v>
      </c>
      <c r="BM3" s="1" t="s">
        <v>75</v>
      </c>
      <c r="BN3" s="1" t="s">
        <v>75</v>
      </c>
      <c r="BO3" s="1" t="s">
        <v>75</v>
      </c>
      <c r="BP3" s="1" t="s">
        <v>75</v>
      </c>
      <c r="BQ3" s="1" t="s">
        <v>75</v>
      </c>
      <c r="BR3" s="1" t="s">
        <v>76</v>
      </c>
      <c r="BS3" s="1" t="s">
        <v>77</v>
      </c>
      <c r="BT3" s="1" t="s">
        <v>78</v>
      </c>
      <c r="BU3" s="1" t="s">
        <v>79</v>
      </c>
      <c r="BV3" s="1" t="s">
        <v>80</v>
      </c>
      <c r="BW3" s="2" t="s">
        <v>81</v>
      </c>
      <c r="BX3" s="3" t="s">
        <v>82</v>
      </c>
      <c r="BY3" s="3" t="s">
        <v>83</v>
      </c>
      <c r="BZ3" s="4" t="s">
        <v>84</v>
      </c>
      <c r="CA3" s="4" t="s">
        <v>85</v>
      </c>
      <c r="CB3" s="4" t="s">
        <v>86</v>
      </c>
      <c r="CC3" s="4" t="s">
        <v>87</v>
      </c>
      <c r="CD3" s="4" t="s">
        <v>88</v>
      </c>
      <c r="CE3" s="4" t="s">
        <v>89</v>
      </c>
      <c r="CF3" s="4" t="s">
        <v>90</v>
      </c>
      <c r="CG3" s="5" t="s">
        <v>91</v>
      </c>
      <c r="CH3" s="4" t="s">
        <v>92</v>
      </c>
      <c r="CI3" s="4" t="s">
        <v>93</v>
      </c>
    </row>
    <row r="4" spans="1:87" x14ac:dyDescent="0.2">
      <c r="A4" s="6">
        <v>11111</v>
      </c>
      <c r="B4" s="6" t="s">
        <v>94</v>
      </c>
      <c r="C4" s="18">
        <v>0.2</v>
      </c>
      <c r="D4" s="6" t="s">
        <v>95</v>
      </c>
      <c r="E4" s="6" t="s">
        <v>96</v>
      </c>
      <c r="F4" s="18"/>
      <c r="G4" s="18" t="str">
        <f>IF(OR(C4&gt;=51%, AND(C4&gt;=20%, D4="Yes", E4="No"), AND(C4&gt;=20%, D4="Yes", E4="Yes", F4&gt;=30%)), "Yes", "No")</f>
        <v>Yes</v>
      </c>
      <c r="H4" s="6" t="s">
        <v>97</v>
      </c>
      <c r="I4" s="7" t="s">
        <v>97</v>
      </c>
      <c r="J4" s="8">
        <v>45658</v>
      </c>
      <c r="K4" s="6">
        <f ca="1">ROUNDDOWN(((TODAY()-J4)/365),0)</f>
        <v>0</v>
      </c>
      <c r="L4" s="6" t="str">
        <f ca="1">IF(ISBLANK(J4),"",IF(DATEDIF(J4,TODAY(),"Y")&lt;1,"&lt;12 months",
IF(DATEDIF(J4,TODAY(),"Y")&lt;3,"1-3 years",IF(DATEDIF(J4,TODAY(),"Y")&lt;5,"3-5 years",IF(DATEDIF(J4,TODAY(),"Y")&lt;10,"5-10 years",IF(DATEDIF(J4,TODAY(),"Y")&lt;20,"10-20 years","&gt;20 years"))))))</f>
        <v>&lt;12 months</v>
      </c>
      <c r="M4" s="8">
        <v>45658</v>
      </c>
      <c r="N4" s="6">
        <f ca="1">ROUNDDOWN(((TODAY()-M4)/365),0)</f>
        <v>0</v>
      </c>
      <c r="O4" s="6" t="str">
        <f ca="1">IF(ISBLANK(M4),"",IF(DATEDIF(M4,TODAY(),"Y")&lt;1,"&lt;12 months",
IF(DATEDIF(M4,TODAY(),"Y")&lt;3,"1-3 years",IF(DATEDIF(M4,TODAY(),"Y")&lt;5,"3-5 years",IF(DATEDIF(M4,TODAY(),"Y")&lt;10,"5-10 years",IF(DATEDIF(M4,TODAY(),"Y")&lt;20,"10-20 years","&gt;20 years"))))))</f>
        <v>&lt;12 months</v>
      </c>
      <c r="P4" s="8">
        <v>36526</v>
      </c>
      <c r="Q4" s="6">
        <f ca="1">ROUNDDOWN(((TODAY()-P4)/365),0)</f>
        <v>25</v>
      </c>
      <c r="R4" s="6" t="str">
        <f ca="1">IF(Q4="","",IF(Q4&lt;18,"&lt;18",IF(Q4&lt;=24,"18-24",IF(Q4&lt;=34,"25-34",IF(Q4&lt;=44,"35-44",IF(Q4&lt;=54,"45-54",IF(Q4&lt;=64,"55-64","64+")))))))</f>
        <v>25-34</v>
      </c>
      <c r="S4" s="6" t="s">
        <v>98</v>
      </c>
      <c r="T4" s="6"/>
      <c r="U4" s="6">
        <v>1</v>
      </c>
      <c r="V4" s="6">
        <v>1</v>
      </c>
      <c r="W4" s="6">
        <v>1</v>
      </c>
      <c r="X4" s="6">
        <v>1</v>
      </c>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f t="shared" ref="BR4:BR67" si="0">SUM(T4:BQ4)</f>
        <v>4</v>
      </c>
      <c r="BS4" s="6" t="str">
        <f t="shared" ref="BS4:BS67" si="1">IF(T4=1,"Loan","Non Loan")</f>
        <v>Non Loan</v>
      </c>
      <c r="BT4" s="6" t="s">
        <v>99</v>
      </c>
      <c r="BU4" s="6" t="s">
        <v>100</v>
      </c>
      <c r="BV4" s="6" t="s">
        <v>101</v>
      </c>
      <c r="BW4" s="8" t="s">
        <v>96</v>
      </c>
      <c r="BX4" s="9" t="str">
        <f ca="1">IF(T4=1,RANDBETWEEN(0,5000000),"")</f>
        <v/>
      </c>
      <c r="BY4" s="10" t="str">
        <f ca="1">IF(OR(BX4="",ISBLANK(BX4)),"",IF(BX4&gt;5000000,"&gt;5 mil",
IF(BX4&lt;=50000,"&lt;=50k",
IF(AND(BX4&gt;50000,BX4&lt;=100000),"50k-100k",
IF(AND(BX4&gt;100000,BX4&lt;=250000),"100k-250k",
IF(AND(BX4&gt;250000,BX4&lt;=750000),"250k-750k",
IF(AND(BX4&gt;750000,BX4&lt;=5000000),"750k-5 mil","Unknown")))))))</f>
        <v/>
      </c>
      <c r="BZ4" s="7">
        <f ca="1">RANDBETWEEN(0,2000000)</f>
        <v>458260</v>
      </c>
      <c r="CA4" s="7"/>
      <c r="CB4" s="7">
        <f ca="1">BZ4+CA4</f>
        <v>458260</v>
      </c>
      <c r="CC4" s="7"/>
      <c r="CD4" s="7"/>
      <c r="CE4" s="7" t="str">
        <f ca="1">IF(T4=1,RANDBETWEEN(1,10),"")</f>
        <v/>
      </c>
      <c r="CF4" s="7" t="str">
        <f ca="1">IF(OR(BX4="", ISBLANK(BX4)), "", BX4/CE4)</f>
        <v/>
      </c>
      <c r="CG4" s="11" t="str">
        <f ca="1">IF(OR(ISBLANK(BX4), BX4=""), "",
   IF(OR(ISBLANK(CB4), CB4=0), "no deposits", BX4/CB4))</f>
        <v/>
      </c>
      <c r="CH4" s="7"/>
      <c r="CI4" s="7" t="s">
        <v>97</v>
      </c>
    </row>
    <row r="5" spans="1:87" x14ac:dyDescent="0.2">
      <c r="A5">
        <v>11112</v>
      </c>
      <c r="B5" t="s">
        <v>94</v>
      </c>
      <c r="C5" s="17">
        <v>1</v>
      </c>
      <c r="D5" t="s">
        <v>96</v>
      </c>
      <c r="E5" t="s">
        <v>96</v>
      </c>
      <c r="G5" s="17" t="str">
        <f t="shared" ref="G5:G68" si="2">IF(OR(C5&gt;=51%, AND(C5&gt;=20%, D5="Yes", E5="No"), AND(C5&gt;=20%, D5="Yes", E5="Yes", F5&gt;=30%)), "Yes", "No")</f>
        <v>Yes</v>
      </c>
      <c r="H5" t="s">
        <v>102</v>
      </c>
      <c r="I5" s="12" t="s">
        <v>103</v>
      </c>
      <c r="J5" s="13">
        <v>45473</v>
      </c>
      <c r="K5">
        <f t="shared" ref="K5:K68" ca="1" si="3">ROUNDDOWN(((TODAY()-J5)/365),0)</f>
        <v>1</v>
      </c>
      <c r="L5" t="str">
        <f t="shared" ref="L5:L68" ca="1" si="4">IF(ISBLANK(J5),"",IF(DATEDIF(J5,TODAY(),"Y")&lt;1,"&lt;12 months",
IF(DATEDIF(J5,TODAY(),"Y")&lt;3,"1-3 years",IF(DATEDIF(J5,TODAY(),"Y")&lt;5,"3-5 years",IF(DATEDIF(J5,TODAY(),"Y")&lt;10,"5-10 years",IF(DATEDIF(J5,TODAY(),"Y")&lt;20,"10-20 years","&gt;20 years"))))))</f>
        <v>1-3 years</v>
      </c>
      <c r="M5" s="13">
        <v>45473</v>
      </c>
      <c r="N5">
        <f t="shared" ref="N5:N68" ca="1" si="5">ROUNDDOWN(((TODAY()-M5)/365),0)</f>
        <v>1</v>
      </c>
      <c r="O5" t="str">
        <f t="shared" ref="O5:O68" ca="1" si="6">IF(ISBLANK(M5),"",IF(DATEDIF(M5,TODAY(),"Y")&lt;1,"&lt;12 months",
IF(DATEDIF(M5,TODAY(),"Y")&lt;3,"1-3 years",IF(DATEDIF(M5,TODAY(),"Y")&lt;5,"3-5 years",IF(DATEDIF(M5,TODAY(),"Y")&lt;10,"5-10 years",IF(DATEDIF(M5,TODAY(),"Y")&lt;20,"10-20 years","&gt;20 years"))))))</f>
        <v>1-3 years</v>
      </c>
      <c r="P5" s="13">
        <v>34700</v>
      </c>
      <c r="Q5">
        <f t="shared" ref="Q5:Q68" ca="1" si="7">ROUNDDOWN(((TODAY()-P5)/365),0)</f>
        <v>30</v>
      </c>
      <c r="R5" t="str">
        <f t="shared" ref="R5:R68" ca="1" si="8">IF(Q5="","",IF(Q5&lt;18,"&lt;18",IF(Q5&lt;=24,"18-24",IF(Q5&lt;=34,"25-34",IF(Q5&lt;=44,"35-44",IF(Q5&lt;=54,"45-54",IF(Q5&lt;=64,"55-64","64+")))))))</f>
        <v>25-34</v>
      </c>
      <c r="S5" t="s">
        <v>98</v>
      </c>
      <c r="T5">
        <v>1</v>
      </c>
      <c r="V5">
        <v>1</v>
      </c>
      <c r="X5">
        <v>1</v>
      </c>
      <c r="Z5">
        <v>1</v>
      </c>
      <c r="BR5">
        <f t="shared" si="0"/>
        <v>4</v>
      </c>
      <c r="BS5" t="str">
        <f t="shared" si="1"/>
        <v>Loan</v>
      </c>
      <c r="BT5" t="s">
        <v>99</v>
      </c>
      <c r="BU5" t="s">
        <v>104</v>
      </c>
      <c r="BV5" t="s">
        <v>101</v>
      </c>
      <c r="BW5" s="13" t="s">
        <v>96</v>
      </c>
      <c r="BX5" s="14">
        <f ca="1">IF(T5=1,RANDBETWEEN(0,5000000),"")</f>
        <v>4891163</v>
      </c>
      <c r="BY5" s="15" t="str">
        <f t="shared" ref="BY5:BY68" ca="1" si="9">IF(OR(BX5="",ISBLANK(BX5)),"",IF(BX5&gt;5000000,"&gt;5 mil",
IF(BX5&lt;=50000,"&lt;=50k",
IF(AND(BX5&gt;50000,BX5&lt;=100000),"50k-100k",
IF(AND(BX5&gt;100000,BX5&lt;=250000),"100k-250k",
IF(AND(BX5&gt;250000,BX5&lt;=750000),"250k-750k",
IF(AND(BX5&gt;750000,BX5&lt;=5000000),"750k-5 mil","Unknown")))))))</f>
        <v>750k-5 mil</v>
      </c>
      <c r="BZ5" s="12">
        <f t="shared" ref="BZ5:BZ68" ca="1" si="10">RANDBETWEEN(0,2000000)</f>
        <v>106872</v>
      </c>
      <c r="CA5" s="12"/>
      <c r="CB5" s="12">
        <f t="shared" ref="CB5:CB68" ca="1" si="11">BZ5+CA5</f>
        <v>106872</v>
      </c>
      <c r="CC5" s="12" t="s">
        <v>105</v>
      </c>
      <c r="CD5" s="12" t="s">
        <v>106</v>
      </c>
      <c r="CE5" s="12">
        <f t="shared" ref="CE5:CE68" ca="1" si="12">IF(T5=1,RANDBETWEEN(1,10),"")</f>
        <v>2</v>
      </c>
      <c r="CF5" s="12">
        <f ca="1">IF(OR(BX5="", ISBLANK(BX5)), "", BX5/CE5)</f>
        <v>2445581.5</v>
      </c>
      <c r="CG5" s="16">
        <f t="shared" ref="CG5:CG68" ca="1" si="13">IF(OR(ISBLANK(BX5), BX5=""), "",
   IF(OR(ISBLANK(CB5), CB5=0), "no deposits", BX5/CB5))</f>
        <v>45.766552511415526</v>
      </c>
      <c r="CH5" s="12" t="str">
        <f t="shared" ref="CH5:CH68" ca="1" si="14">IF(CG5="","",IF(ISERROR(CG5),"no deposits",IF(CG5&lt;100%,"1x",IF(CG5&lt;500%,"1-5x",IF(CG5&lt;1000%,"5-10x",IF(CG5&lt;2000%,"10-20x",IF(CG5&lt;5000%,"20-50x",IF(CG5&lt;10000%,"50-100x",IF(CG5&lt;50000%,"100-500x","&gt;500x")))))))))</f>
        <v>20-50x</v>
      </c>
      <c r="CI5" s="12" t="s">
        <v>107</v>
      </c>
    </row>
    <row r="6" spans="1:87" x14ac:dyDescent="0.2">
      <c r="A6" s="6">
        <v>11113</v>
      </c>
      <c r="B6" s="6" t="s">
        <v>108</v>
      </c>
      <c r="C6" s="18">
        <v>0</v>
      </c>
      <c r="D6" s="6" t="s">
        <v>95</v>
      </c>
      <c r="E6" s="6" t="s">
        <v>95</v>
      </c>
      <c r="F6" s="18">
        <v>0.15</v>
      </c>
      <c r="G6" s="18" t="str">
        <f t="shared" si="2"/>
        <v>No</v>
      </c>
      <c r="H6" s="6" t="s">
        <v>97</v>
      </c>
      <c r="I6" s="7" t="s">
        <v>97</v>
      </c>
      <c r="J6" s="8">
        <v>45292</v>
      </c>
      <c r="K6" s="6">
        <f t="shared" ca="1" si="3"/>
        <v>1</v>
      </c>
      <c r="L6" s="6" t="str">
        <f t="shared" ca="1" si="4"/>
        <v>1-3 years</v>
      </c>
      <c r="M6" s="8">
        <v>45292</v>
      </c>
      <c r="N6" s="6">
        <f t="shared" ca="1" si="5"/>
        <v>1</v>
      </c>
      <c r="O6" s="6" t="str">
        <f t="shared" ca="1" si="6"/>
        <v>1-3 years</v>
      </c>
      <c r="P6" s="8">
        <v>32874</v>
      </c>
      <c r="Q6" s="6">
        <f t="shared" ca="1" si="7"/>
        <v>35</v>
      </c>
      <c r="R6" s="6" t="str">
        <f t="shared" ca="1" si="8"/>
        <v>35-44</v>
      </c>
      <c r="S6" s="6" t="s">
        <v>109</v>
      </c>
      <c r="T6" s="6"/>
      <c r="U6" s="6">
        <v>1</v>
      </c>
      <c r="V6" s="6"/>
      <c r="W6" s="6">
        <v>1</v>
      </c>
      <c r="X6" s="6"/>
      <c r="Y6" s="6">
        <v>1</v>
      </c>
      <c r="Z6" s="6"/>
      <c r="AA6" s="6"/>
      <c r="AB6" s="6"/>
      <c r="AC6" s="6"/>
      <c r="AD6" s="6"/>
      <c r="AE6" s="6"/>
      <c r="AF6" s="6"/>
      <c r="AG6" s="6"/>
      <c r="AH6" s="6"/>
      <c r="AI6" s="6"/>
      <c r="AJ6" s="6"/>
      <c r="AK6" s="6"/>
      <c r="AL6" s="6"/>
      <c r="AM6" s="6"/>
      <c r="AN6" s="6"/>
      <c r="AO6" s="6"/>
      <c r="AP6" s="6"/>
      <c r="AQ6" s="6"/>
      <c r="AR6" s="6"/>
      <c r="AS6" s="6"/>
      <c r="AT6" s="6"/>
      <c r="AU6" s="6"/>
      <c r="AV6" s="6"/>
      <c r="AW6" s="6"/>
      <c r="AX6" s="6"/>
      <c r="AY6" s="6"/>
      <c r="AZ6" s="6"/>
      <c r="BA6" s="6"/>
      <c r="BB6" s="6"/>
      <c r="BC6" s="6"/>
      <c r="BD6" s="6"/>
      <c r="BE6" s="6"/>
      <c r="BF6" s="6"/>
      <c r="BG6" s="6"/>
      <c r="BH6" s="6"/>
      <c r="BI6" s="6"/>
      <c r="BJ6" s="6"/>
      <c r="BK6" s="6"/>
      <c r="BL6" s="6"/>
      <c r="BM6" s="6"/>
      <c r="BN6" s="6"/>
      <c r="BO6" s="6"/>
      <c r="BP6" s="6"/>
      <c r="BQ6" s="6"/>
      <c r="BR6" s="6">
        <f t="shared" si="0"/>
        <v>3</v>
      </c>
      <c r="BS6" s="6" t="str">
        <f t="shared" si="1"/>
        <v>Non Loan</v>
      </c>
      <c r="BT6" s="6" t="s">
        <v>99</v>
      </c>
      <c r="BU6" s="6" t="s">
        <v>104</v>
      </c>
      <c r="BV6" s="6" t="s">
        <v>101</v>
      </c>
      <c r="BW6" s="8" t="s">
        <v>96</v>
      </c>
      <c r="BX6" s="9" t="str">
        <f t="shared" ref="BX6:BX68" ca="1" si="15">IF(T6=1,RANDBETWEEN(0,5000000),"")</f>
        <v/>
      </c>
      <c r="BY6" s="10" t="str">
        <f t="shared" ca="1" si="9"/>
        <v/>
      </c>
      <c r="BZ6" s="7">
        <f t="shared" ca="1" si="10"/>
        <v>1436391</v>
      </c>
      <c r="CA6" s="7"/>
      <c r="CB6" s="7">
        <f t="shared" ca="1" si="11"/>
        <v>1436391</v>
      </c>
      <c r="CC6" s="7"/>
      <c r="CD6" s="7"/>
      <c r="CE6" s="7" t="str">
        <f t="shared" ca="1" si="12"/>
        <v/>
      </c>
      <c r="CF6" s="7" t="str">
        <f t="shared" ref="CF6:CF68" ca="1" si="16">IF(OR(BX6="", ISBLANK(BX6)), "", BX6/CE6)</f>
        <v/>
      </c>
      <c r="CG6" s="11" t="str">
        <f t="shared" ca="1" si="13"/>
        <v/>
      </c>
      <c r="CH6" s="7" t="str">
        <f t="shared" ca="1" si="14"/>
        <v/>
      </c>
      <c r="CI6" s="7" t="s">
        <v>97</v>
      </c>
    </row>
    <row r="7" spans="1:87" x14ac:dyDescent="0.2">
      <c r="A7">
        <v>11114</v>
      </c>
      <c r="B7" t="s">
        <v>110</v>
      </c>
      <c r="C7" s="17">
        <v>0.4</v>
      </c>
      <c r="D7" t="s">
        <v>96</v>
      </c>
      <c r="E7" t="s">
        <v>95</v>
      </c>
      <c r="F7" s="17">
        <v>0.5</v>
      </c>
      <c r="G7" s="17" t="str">
        <f t="shared" si="2"/>
        <v>No</v>
      </c>
      <c r="H7" t="s">
        <v>111</v>
      </c>
      <c r="I7" s="12" t="s">
        <v>112</v>
      </c>
      <c r="J7" s="13">
        <v>45107</v>
      </c>
      <c r="K7">
        <f t="shared" ca="1" si="3"/>
        <v>2</v>
      </c>
      <c r="L7" t="str">
        <f t="shared" ca="1" si="4"/>
        <v>1-3 years</v>
      </c>
      <c r="M7" s="13">
        <v>45107</v>
      </c>
      <c r="N7">
        <f t="shared" ca="1" si="5"/>
        <v>2</v>
      </c>
      <c r="O7" t="str">
        <f t="shared" ca="1" si="6"/>
        <v>1-3 years</v>
      </c>
      <c r="P7" s="13">
        <v>31048</v>
      </c>
      <c r="Q7">
        <f t="shared" ca="1" si="7"/>
        <v>40</v>
      </c>
      <c r="R7" t="str">
        <f t="shared" ca="1" si="8"/>
        <v>35-44</v>
      </c>
      <c r="S7" t="s">
        <v>113</v>
      </c>
      <c r="T7">
        <v>1</v>
      </c>
      <c r="V7">
        <v>1</v>
      </c>
      <c r="X7">
        <v>1</v>
      </c>
      <c r="Z7">
        <v>1</v>
      </c>
      <c r="BR7">
        <f t="shared" si="0"/>
        <v>4</v>
      </c>
      <c r="BS7" t="str">
        <f t="shared" si="1"/>
        <v>Loan</v>
      </c>
      <c r="BT7" t="s">
        <v>99</v>
      </c>
      <c r="BU7" t="s">
        <v>100</v>
      </c>
      <c r="BV7" t="s">
        <v>101</v>
      </c>
      <c r="BW7" s="13" t="s">
        <v>96</v>
      </c>
      <c r="BX7" s="14">
        <f t="shared" ca="1" si="15"/>
        <v>1794699</v>
      </c>
      <c r="BY7" s="15" t="str">
        <f t="shared" ca="1" si="9"/>
        <v>750k-5 mil</v>
      </c>
      <c r="BZ7" s="12">
        <f t="shared" ca="1" si="10"/>
        <v>1671245</v>
      </c>
      <c r="CA7" s="12"/>
      <c r="CB7" s="12">
        <f t="shared" ca="1" si="11"/>
        <v>1671245</v>
      </c>
      <c r="CC7" s="12" t="s">
        <v>114</v>
      </c>
      <c r="CD7" s="12" t="s">
        <v>106</v>
      </c>
      <c r="CE7" s="12">
        <f t="shared" ca="1" si="12"/>
        <v>4</v>
      </c>
      <c r="CF7" s="12">
        <f t="shared" ca="1" si="16"/>
        <v>448674.75</v>
      </c>
      <c r="CG7" s="16">
        <f t="shared" ca="1" si="13"/>
        <v>1.0738694805369648</v>
      </c>
      <c r="CH7" s="12" t="str">
        <f t="shared" ca="1" si="14"/>
        <v>1-5x</v>
      </c>
      <c r="CI7" s="12" t="s">
        <v>107</v>
      </c>
    </row>
    <row r="8" spans="1:87" x14ac:dyDescent="0.2">
      <c r="A8" s="6">
        <v>11115</v>
      </c>
      <c r="B8" s="6" t="s">
        <v>115</v>
      </c>
      <c r="C8" s="18">
        <v>0.15</v>
      </c>
      <c r="D8" s="6" t="s">
        <v>95</v>
      </c>
      <c r="E8" s="6" t="s">
        <v>96</v>
      </c>
      <c r="F8" s="18"/>
      <c r="G8" s="18" t="str">
        <f t="shared" si="2"/>
        <v>No</v>
      </c>
      <c r="H8" s="6" t="s">
        <v>97</v>
      </c>
      <c r="I8" s="7" t="s">
        <v>97</v>
      </c>
      <c r="J8" s="8">
        <v>44927</v>
      </c>
      <c r="K8" s="6">
        <f t="shared" ca="1" si="3"/>
        <v>2</v>
      </c>
      <c r="L8" s="6" t="str">
        <f t="shared" ca="1" si="4"/>
        <v>1-3 years</v>
      </c>
      <c r="M8" s="8">
        <v>44927</v>
      </c>
      <c r="N8" s="6">
        <f t="shared" ca="1" si="5"/>
        <v>2</v>
      </c>
      <c r="O8" s="6" t="str">
        <f t="shared" ca="1" si="6"/>
        <v>1-3 years</v>
      </c>
      <c r="P8" s="8">
        <v>29221</v>
      </c>
      <c r="Q8" s="6">
        <f t="shared" ca="1" si="7"/>
        <v>45</v>
      </c>
      <c r="R8" s="6" t="str">
        <f t="shared" ca="1" si="8"/>
        <v>45-54</v>
      </c>
      <c r="S8" s="6" t="s">
        <v>116</v>
      </c>
      <c r="T8" s="6"/>
      <c r="U8" s="6">
        <v>1</v>
      </c>
      <c r="V8" s="6">
        <v>1</v>
      </c>
      <c r="W8" s="6">
        <v>1</v>
      </c>
      <c r="X8" s="6">
        <v>1</v>
      </c>
      <c r="Y8" s="6">
        <v>1</v>
      </c>
      <c r="Z8" s="6">
        <v>1</v>
      </c>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f t="shared" si="0"/>
        <v>6</v>
      </c>
      <c r="BS8" s="6" t="str">
        <f t="shared" si="1"/>
        <v>Non Loan</v>
      </c>
      <c r="BT8" s="6" t="s">
        <v>99</v>
      </c>
      <c r="BU8" s="6" t="s">
        <v>117</v>
      </c>
      <c r="BV8" s="6" t="s">
        <v>118</v>
      </c>
      <c r="BW8" s="8" t="s">
        <v>96</v>
      </c>
      <c r="BX8" s="9" t="str">
        <f t="shared" ca="1" si="15"/>
        <v/>
      </c>
      <c r="BY8" s="10" t="str">
        <f t="shared" ca="1" si="9"/>
        <v/>
      </c>
      <c r="BZ8" s="7">
        <f t="shared" ca="1" si="10"/>
        <v>147149</v>
      </c>
      <c r="CA8" s="7"/>
      <c r="CB8" s="7">
        <f t="shared" ca="1" si="11"/>
        <v>147149</v>
      </c>
      <c r="CC8" s="7"/>
      <c r="CD8" s="7"/>
      <c r="CE8" s="7" t="str">
        <f t="shared" ca="1" si="12"/>
        <v/>
      </c>
      <c r="CF8" s="7" t="str">
        <f t="shared" ca="1" si="16"/>
        <v/>
      </c>
      <c r="CG8" s="11" t="str">
        <f t="shared" ca="1" si="13"/>
        <v/>
      </c>
      <c r="CH8" s="7" t="str">
        <f t="shared" ca="1" si="14"/>
        <v/>
      </c>
      <c r="CI8" s="7" t="s">
        <v>97</v>
      </c>
    </row>
    <row r="9" spans="1:87" x14ac:dyDescent="0.2">
      <c r="A9">
        <v>11116</v>
      </c>
      <c r="B9" t="s">
        <v>94</v>
      </c>
      <c r="C9" s="17">
        <v>0.2</v>
      </c>
      <c r="D9" t="s">
        <v>96</v>
      </c>
      <c r="E9" t="s">
        <v>96</v>
      </c>
      <c r="G9" s="17" t="str">
        <f t="shared" si="2"/>
        <v>No</v>
      </c>
      <c r="H9" t="s">
        <v>97</v>
      </c>
      <c r="I9" s="12" t="s">
        <v>103</v>
      </c>
      <c r="J9" s="13">
        <v>44742</v>
      </c>
      <c r="K9">
        <f t="shared" ca="1" si="3"/>
        <v>3</v>
      </c>
      <c r="L9" t="str">
        <f t="shared" ca="1" si="4"/>
        <v>3-5 years</v>
      </c>
      <c r="M9" s="13">
        <v>44742</v>
      </c>
      <c r="N9">
        <f t="shared" ca="1" si="5"/>
        <v>3</v>
      </c>
      <c r="O9" t="str">
        <f t="shared" ca="1" si="6"/>
        <v>3-5 years</v>
      </c>
      <c r="P9" s="13">
        <v>27395</v>
      </c>
      <c r="Q9">
        <f t="shared" ca="1" si="7"/>
        <v>50</v>
      </c>
      <c r="R9" t="str">
        <f t="shared" ca="1" si="8"/>
        <v>45-54</v>
      </c>
      <c r="S9" t="s">
        <v>98</v>
      </c>
      <c r="V9">
        <v>1</v>
      </c>
      <c r="X9">
        <v>1</v>
      </c>
      <c r="Z9">
        <v>1</v>
      </c>
      <c r="BR9">
        <f t="shared" si="0"/>
        <v>3</v>
      </c>
      <c r="BS9" t="str">
        <f t="shared" si="1"/>
        <v>Non Loan</v>
      </c>
      <c r="BT9" t="s">
        <v>99</v>
      </c>
      <c r="BU9" t="s">
        <v>117</v>
      </c>
      <c r="BV9" t="s">
        <v>118</v>
      </c>
      <c r="BW9" s="13" t="s">
        <v>96</v>
      </c>
      <c r="BX9" s="14" t="str">
        <f t="shared" ca="1" si="15"/>
        <v/>
      </c>
      <c r="BY9" s="15" t="str">
        <f t="shared" ca="1" si="9"/>
        <v/>
      </c>
      <c r="BZ9" s="12">
        <f t="shared" ca="1" si="10"/>
        <v>401260</v>
      </c>
      <c r="CA9" s="12"/>
      <c r="CB9" s="12">
        <f t="shared" ca="1" si="11"/>
        <v>401260</v>
      </c>
      <c r="CC9" s="12"/>
      <c r="CD9" s="12"/>
      <c r="CE9" s="12" t="str">
        <f t="shared" ca="1" si="12"/>
        <v/>
      </c>
      <c r="CF9" s="12" t="str">
        <f t="shared" ca="1" si="16"/>
        <v/>
      </c>
      <c r="CG9" s="16" t="str">
        <f t="shared" ca="1" si="13"/>
        <v/>
      </c>
      <c r="CH9" s="12" t="str">
        <f t="shared" ca="1" si="14"/>
        <v/>
      </c>
      <c r="CI9" s="12" t="s">
        <v>97</v>
      </c>
    </row>
    <row r="10" spans="1:87" x14ac:dyDescent="0.2">
      <c r="A10" s="6">
        <v>11117</v>
      </c>
      <c r="B10" s="6" t="s">
        <v>94</v>
      </c>
      <c r="C10" s="18">
        <v>0.3</v>
      </c>
      <c r="D10" s="6" t="s">
        <v>95</v>
      </c>
      <c r="E10" s="6" t="s">
        <v>95</v>
      </c>
      <c r="F10" s="18">
        <v>0.15</v>
      </c>
      <c r="G10" s="18" t="str">
        <f t="shared" si="2"/>
        <v>No</v>
      </c>
      <c r="H10" s="6" t="s">
        <v>102</v>
      </c>
      <c r="I10" s="7" t="s">
        <v>119</v>
      </c>
      <c r="J10" s="8">
        <v>44562</v>
      </c>
      <c r="K10" s="6">
        <f t="shared" ca="1" si="3"/>
        <v>3</v>
      </c>
      <c r="L10" s="6" t="str">
        <f t="shared" ca="1" si="4"/>
        <v>3-5 years</v>
      </c>
      <c r="M10" s="8">
        <v>44562</v>
      </c>
      <c r="N10" s="6">
        <f t="shared" ca="1" si="5"/>
        <v>3</v>
      </c>
      <c r="O10" s="6" t="str">
        <f t="shared" ca="1" si="6"/>
        <v>3-5 years</v>
      </c>
      <c r="P10" s="8">
        <v>25569</v>
      </c>
      <c r="Q10" s="6">
        <f t="shared" ca="1" si="7"/>
        <v>55</v>
      </c>
      <c r="R10" s="6" t="str">
        <f t="shared" ca="1" si="8"/>
        <v>55-64</v>
      </c>
      <c r="S10" s="6" t="s">
        <v>116</v>
      </c>
      <c r="T10" s="6">
        <v>1</v>
      </c>
      <c r="U10" s="6">
        <v>1</v>
      </c>
      <c r="V10" s="6">
        <v>1</v>
      </c>
      <c r="W10" s="6">
        <v>1</v>
      </c>
      <c r="X10" s="6">
        <v>1</v>
      </c>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f t="shared" si="0"/>
        <v>5</v>
      </c>
      <c r="BS10" s="6" t="str">
        <f t="shared" si="1"/>
        <v>Loan</v>
      </c>
      <c r="BT10" s="6" t="s">
        <v>99</v>
      </c>
      <c r="BU10" s="6" t="s">
        <v>100</v>
      </c>
      <c r="BV10" s="6" t="s">
        <v>101</v>
      </c>
      <c r="BW10" s="8" t="s">
        <v>96</v>
      </c>
      <c r="BX10" s="9">
        <f ca="1">IF(T10=1,RANDBETWEEN(0,5000000),"")</f>
        <v>3358096</v>
      </c>
      <c r="BY10" s="10" t="str">
        <f t="shared" ca="1" si="9"/>
        <v>750k-5 mil</v>
      </c>
      <c r="BZ10" s="7">
        <f t="shared" ca="1" si="10"/>
        <v>1752560</v>
      </c>
      <c r="CA10" s="7"/>
      <c r="CB10" s="7">
        <f t="shared" ca="1" si="11"/>
        <v>1752560</v>
      </c>
      <c r="CC10" s="7" t="s">
        <v>114</v>
      </c>
      <c r="CD10" s="7" t="s">
        <v>120</v>
      </c>
      <c r="CE10" s="7">
        <f t="shared" ca="1" si="12"/>
        <v>9</v>
      </c>
      <c r="CF10" s="7">
        <f t="shared" ca="1" si="16"/>
        <v>373121.77777777775</v>
      </c>
      <c r="CG10" s="11">
        <f t="shared" ca="1" si="13"/>
        <v>1.9161090062537089</v>
      </c>
      <c r="CH10" s="7" t="str">
        <f t="shared" ca="1" si="14"/>
        <v>1-5x</v>
      </c>
      <c r="CI10" s="7" t="s">
        <v>107</v>
      </c>
    </row>
    <row r="11" spans="1:87" x14ac:dyDescent="0.2">
      <c r="A11">
        <v>11118</v>
      </c>
      <c r="B11" t="s">
        <v>94</v>
      </c>
      <c r="C11" s="17">
        <v>0.4</v>
      </c>
      <c r="D11" t="s">
        <v>96</v>
      </c>
      <c r="E11" t="s">
        <v>95</v>
      </c>
      <c r="F11" s="17">
        <v>0.3</v>
      </c>
      <c r="G11" s="17" t="str">
        <f t="shared" si="2"/>
        <v>No</v>
      </c>
      <c r="H11" t="s">
        <v>97</v>
      </c>
      <c r="I11" s="12" t="s">
        <v>97</v>
      </c>
      <c r="J11" s="13">
        <v>44377</v>
      </c>
      <c r="K11">
        <f t="shared" ca="1" si="3"/>
        <v>4</v>
      </c>
      <c r="L11" t="str">
        <f t="shared" ca="1" si="4"/>
        <v>3-5 years</v>
      </c>
      <c r="M11" s="13">
        <v>44377</v>
      </c>
      <c r="N11">
        <f t="shared" ca="1" si="5"/>
        <v>4</v>
      </c>
      <c r="O11" t="str">
        <f t="shared" ca="1" si="6"/>
        <v>3-5 years</v>
      </c>
      <c r="P11" s="13">
        <v>23743</v>
      </c>
      <c r="Q11">
        <f t="shared" ca="1" si="7"/>
        <v>60</v>
      </c>
      <c r="R11" t="str">
        <f t="shared" ca="1" si="8"/>
        <v>55-64</v>
      </c>
      <c r="S11" t="s">
        <v>98</v>
      </c>
      <c r="V11">
        <v>1</v>
      </c>
      <c r="X11">
        <v>1</v>
      </c>
      <c r="Z11">
        <v>1</v>
      </c>
      <c r="BR11">
        <f t="shared" si="0"/>
        <v>3</v>
      </c>
      <c r="BS11" t="str">
        <f t="shared" si="1"/>
        <v>Non Loan</v>
      </c>
      <c r="BT11" t="s">
        <v>99</v>
      </c>
      <c r="BU11" t="s">
        <v>100</v>
      </c>
      <c r="BV11" t="s">
        <v>101</v>
      </c>
      <c r="BW11" s="13" t="s">
        <v>96</v>
      </c>
      <c r="BX11" s="14" t="str">
        <f t="shared" ca="1" si="15"/>
        <v/>
      </c>
      <c r="BY11" s="15" t="str">
        <f t="shared" ca="1" si="9"/>
        <v/>
      </c>
      <c r="BZ11" s="12">
        <f t="shared" ca="1" si="10"/>
        <v>1500129</v>
      </c>
      <c r="CA11" s="12"/>
      <c r="CB11" s="12">
        <f t="shared" ca="1" si="11"/>
        <v>1500129</v>
      </c>
      <c r="CC11" s="12"/>
      <c r="CD11" s="12"/>
      <c r="CE11" s="12" t="str">
        <f t="shared" ca="1" si="12"/>
        <v/>
      </c>
      <c r="CF11" s="12" t="str">
        <f t="shared" ca="1" si="16"/>
        <v/>
      </c>
      <c r="CG11" s="16" t="str">
        <f t="shared" ca="1" si="13"/>
        <v/>
      </c>
      <c r="CH11" s="12" t="str">
        <f t="shared" ca="1" si="14"/>
        <v/>
      </c>
      <c r="CI11" s="12" t="s">
        <v>97</v>
      </c>
    </row>
    <row r="12" spans="1:87" x14ac:dyDescent="0.2">
      <c r="A12" s="6">
        <v>11119</v>
      </c>
      <c r="B12" s="6" t="s">
        <v>110</v>
      </c>
      <c r="C12" s="18">
        <v>0.5</v>
      </c>
      <c r="D12" s="6" t="s">
        <v>95</v>
      </c>
      <c r="E12" s="6" t="s">
        <v>96</v>
      </c>
      <c r="F12" s="18"/>
      <c r="G12" s="18" t="str">
        <f t="shared" si="2"/>
        <v>Yes</v>
      </c>
      <c r="H12" s="6" t="s">
        <v>97</v>
      </c>
      <c r="I12" s="7" t="s">
        <v>97</v>
      </c>
      <c r="J12" s="8">
        <v>44197</v>
      </c>
      <c r="K12" s="6">
        <f t="shared" ca="1" si="3"/>
        <v>4</v>
      </c>
      <c r="L12" s="6" t="str">
        <f t="shared" ca="1" si="4"/>
        <v>3-5 years</v>
      </c>
      <c r="M12" s="8">
        <v>44197</v>
      </c>
      <c r="N12" s="6">
        <f t="shared" ca="1" si="5"/>
        <v>4</v>
      </c>
      <c r="O12" s="6" t="str">
        <f t="shared" ca="1" si="6"/>
        <v>3-5 years</v>
      </c>
      <c r="P12" s="8">
        <v>36526</v>
      </c>
      <c r="Q12" s="6">
        <f t="shared" ca="1" si="7"/>
        <v>25</v>
      </c>
      <c r="R12" s="6" t="str">
        <f t="shared" ca="1" si="8"/>
        <v>25-34</v>
      </c>
      <c r="S12" s="6" t="s">
        <v>116</v>
      </c>
      <c r="T12" s="6"/>
      <c r="U12" s="6">
        <v>1</v>
      </c>
      <c r="V12" s="6"/>
      <c r="W12" s="6">
        <v>1</v>
      </c>
      <c r="X12" s="6"/>
      <c r="Y12" s="6">
        <v>1</v>
      </c>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f t="shared" si="0"/>
        <v>3</v>
      </c>
      <c r="BS12" s="6" t="str">
        <f t="shared" si="1"/>
        <v>Non Loan</v>
      </c>
      <c r="BT12" s="6" t="s">
        <v>99</v>
      </c>
      <c r="BU12" s="6" t="s">
        <v>117</v>
      </c>
      <c r="BV12" s="6" t="s">
        <v>118</v>
      </c>
      <c r="BW12" s="8" t="s">
        <v>96</v>
      </c>
      <c r="BX12" s="9" t="str">
        <f t="shared" ca="1" si="15"/>
        <v/>
      </c>
      <c r="BY12" s="10" t="str">
        <f t="shared" ca="1" si="9"/>
        <v/>
      </c>
      <c r="BZ12" s="7">
        <f t="shared" ca="1" si="10"/>
        <v>1718743</v>
      </c>
      <c r="CA12" s="7"/>
      <c r="CB12" s="7">
        <f t="shared" ca="1" si="11"/>
        <v>1718743</v>
      </c>
      <c r="CC12" s="7"/>
      <c r="CD12" s="7"/>
      <c r="CE12" s="7" t="str">
        <f t="shared" ca="1" si="12"/>
        <v/>
      </c>
      <c r="CF12" s="7" t="str">
        <f t="shared" ca="1" si="16"/>
        <v/>
      </c>
      <c r="CG12" s="11" t="str">
        <f t="shared" ca="1" si="13"/>
        <v/>
      </c>
      <c r="CH12" s="7" t="str">
        <f t="shared" ca="1" si="14"/>
        <v/>
      </c>
      <c r="CI12" s="7" t="s">
        <v>97</v>
      </c>
    </row>
    <row r="13" spans="1:87" x14ac:dyDescent="0.2">
      <c r="A13">
        <v>11120</v>
      </c>
      <c r="B13" t="s">
        <v>94</v>
      </c>
      <c r="C13" s="17">
        <v>0.6</v>
      </c>
      <c r="D13" t="s">
        <v>96</v>
      </c>
      <c r="E13" t="s">
        <v>96</v>
      </c>
      <c r="G13" s="17" t="str">
        <f t="shared" si="2"/>
        <v>Yes</v>
      </c>
      <c r="H13" t="s">
        <v>97</v>
      </c>
      <c r="I13" s="12" t="s">
        <v>112</v>
      </c>
      <c r="J13" s="13">
        <v>44012</v>
      </c>
      <c r="K13">
        <f t="shared" ca="1" si="3"/>
        <v>5</v>
      </c>
      <c r="L13" t="str">
        <f t="shared" ca="1" si="4"/>
        <v>5-10 years</v>
      </c>
      <c r="M13" s="13">
        <v>44012</v>
      </c>
      <c r="N13">
        <f t="shared" ca="1" si="5"/>
        <v>5</v>
      </c>
      <c r="O13" t="str">
        <f t="shared" ca="1" si="6"/>
        <v>5-10 years</v>
      </c>
      <c r="P13" s="13">
        <v>34700</v>
      </c>
      <c r="Q13">
        <f t="shared" ca="1" si="7"/>
        <v>30</v>
      </c>
      <c r="R13" t="str">
        <f t="shared" ca="1" si="8"/>
        <v>25-34</v>
      </c>
      <c r="S13" t="s">
        <v>121</v>
      </c>
      <c r="V13">
        <v>1</v>
      </c>
      <c r="X13">
        <v>1</v>
      </c>
      <c r="Z13">
        <v>1</v>
      </c>
      <c r="BR13">
        <f t="shared" si="0"/>
        <v>3</v>
      </c>
      <c r="BS13" t="str">
        <f t="shared" si="1"/>
        <v>Non Loan</v>
      </c>
      <c r="BT13" t="s">
        <v>99</v>
      </c>
      <c r="BU13" t="s">
        <v>117</v>
      </c>
      <c r="BV13" t="s">
        <v>118</v>
      </c>
      <c r="BW13" s="13" t="s">
        <v>96</v>
      </c>
      <c r="BX13" s="14" t="str">
        <f t="shared" ca="1" si="15"/>
        <v/>
      </c>
      <c r="BY13" s="15" t="str">
        <f t="shared" ca="1" si="9"/>
        <v/>
      </c>
      <c r="BZ13" s="12">
        <f t="shared" ca="1" si="10"/>
        <v>78269</v>
      </c>
      <c r="CA13" s="12"/>
      <c r="CB13" s="12">
        <f t="shared" ca="1" si="11"/>
        <v>78269</v>
      </c>
      <c r="CC13" s="12"/>
      <c r="CD13" s="12"/>
      <c r="CE13" s="12" t="str">
        <f t="shared" ca="1" si="12"/>
        <v/>
      </c>
      <c r="CF13" s="12" t="str">
        <f t="shared" ca="1" si="16"/>
        <v/>
      </c>
      <c r="CG13" s="16" t="str">
        <f t="shared" ca="1" si="13"/>
        <v/>
      </c>
      <c r="CH13" s="12" t="str">
        <f t="shared" ca="1" si="14"/>
        <v/>
      </c>
      <c r="CI13" s="12" t="s">
        <v>97</v>
      </c>
    </row>
    <row r="14" spans="1:87" x14ac:dyDescent="0.2">
      <c r="A14" s="6">
        <v>11121</v>
      </c>
      <c r="B14" s="6" t="s">
        <v>94</v>
      </c>
      <c r="C14" s="18">
        <v>0.7</v>
      </c>
      <c r="D14" s="6" t="s">
        <v>95</v>
      </c>
      <c r="E14" s="6" t="s">
        <v>95</v>
      </c>
      <c r="F14" s="18">
        <v>0.4</v>
      </c>
      <c r="G14" s="18" t="str">
        <f t="shared" si="2"/>
        <v>Yes</v>
      </c>
      <c r="H14" s="6" t="s">
        <v>97</v>
      </c>
      <c r="I14" s="7" t="s">
        <v>112</v>
      </c>
      <c r="J14" s="8">
        <v>43831</v>
      </c>
      <c r="K14" s="6">
        <f t="shared" ca="1" si="3"/>
        <v>5</v>
      </c>
      <c r="L14" s="6" t="str">
        <f t="shared" ca="1" si="4"/>
        <v>5-10 years</v>
      </c>
      <c r="M14" s="8">
        <v>43831</v>
      </c>
      <c r="N14" s="6">
        <f t="shared" ca="1" si="5"/>
        <v>5</v>
      </c>
      <c r="O14" s="6" t="str">
        <f t="shared" ca="1" si="6"/>
        <v>5-10 years</v>
      </c>
      <c r="P14" s="8">
        <v>32874</v>
      </c>
      <c r="Q14" s="6">
        <f t="shared" ca="1" si="7"/>
        <v>35</v>
      </c>
      <c r="R14" s="6" t="str">
        <f t="shared" ca="1" si="8"/>
        <v>35-44</v>
      </c>
      <c r="S14" s="6" t="s">
        <v>116</v>
      </c>
      <c r="T14" s="6"/>
      <c r="U14" s="6">
        <v>1</v>
      </c>
      <c r="V14" s="6">
        <v>1</v>
      </c>
      <c r="W14" s="6">
        <v>1</v>
      </c>
      <c r="X14" s="6">
        <v>1</v>
      </c>
      <c r="Y14" s="6">
        <v>1</v>
      </c>
      <c r="Z14" s="6">
        <v>1</v>
      </c>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f t="shared" si="0"/>
        <v>6</v>
      </c>
      <c r="BS14" s="6" t="str">
        <f t="shared" si="1"/>
        <v>Non Loan</v>
      </c>
      <c r="BT14" s="6" t="s">
        <v>99</v>
      </c>
      <c r="BU14" s="6" t="s">
        <v>117</v>
      </c>
      <c r="BV14" s="6" t="s">
        <v>118</v>
      </c>
      <c r="BW14" s="8" t="s">
        <v>96</v>
      </c>
      <c r="BX14" s="9" t="str">
        <f t="shared" ca="1" si="15"/>
        <v/>
      </c>
      <c r="BY14" s="10" t="str">
        <f t="shared" ca="1" si="9"/>
        <v/>
      </c>
      <c r="BZ14" s="7">
        <f t="shared" ca="1" si="10"/>
        <v>1431506</v>
      </c>
      <c r="CA14" s="7"/>
      <c r="CB14" s="7">
        <f t="shared" ca="1" si="11"/>
        <v>1431506</v>
      </c>
      <c r="CC14" s="7"/>
      <c r="CD14" s="7"/>
      <c r="CE14" s="7" t="str">
        <f t="shared" ca="1" si="12"/>
        <v/>
      </c>
      <c r="CF14" s="7" t="str">
        <f t="shared" ca="1" si="16"/>
        <v/>
      </c>
      <c r="CG14" s="11" t="str">
        <f t="shared" ca="1" si="13"/>
        <v/>
      </c>
      <c r="CH14" s="7" t="str">
        <f t="shared" ca="1" si="14"/>
        <v/>
      </c>
      <c r="CI14" s="7" t="s">
        <v>97</v>
      </c>
    </row>
    <row r="15" spans="1:87" x14ac:dyDescent="0.2">
      <c r="A15">
        <v>11122</v>
      </c>
      <c r="B15" t="s">
        <v>122</v>
      </c>
      <c r="C15" s="17">
        <v>0.8</v>
      </c>
      <c r="D15" t="s">
        <v>96</v>
      </c>
      <c r="E15" t="s">
        <v>95</v>
      </c>
      <c r="F15" s="17">
        <v>0.75</v>
      </c>
      <c r="G15" s="17" t="str">
        <f t="shared" si="2"/>
        <v>Yes</v>
      </c>
      <c r="H15" t="s">
        <v>97</v>
      </c>
      <c r="I15" s="12" t="s">
        <v>97</v>
      </c>
      <c r="J15" s="13">
        <v>43646</v>
      </c>
      <c r="K15">
        <f t="shared" ca="1" si="3"/>
        <v>6</v>
      </c>
      <c r="L15" t="str">
        <f t="shared" ca="1" si="4"/>
        <v>5-10 years</v>
      </c>
      <c r="M15" s="13">
        <v>43646</v>
      </c>
      <c r="N15">
        <f t="shared" ca="1" si="5"/>
        <v>6</v>
      </c>
      <c r="O15" t="str">
        <f t="shared" ca="1" si="6"/>
        <v>5-10 years</v>
      </c>
      <c r="P15" s="13">
        <v>31048</v>
      </c>
      <c r="Q15">
        <f t="shared" ca="1" si="7"/>
        <v>40</v>
      </c>
      <c r="R15" t="str">
        <f t="shared" ca="1" si="8"/>
        <v>35-44</v>
      </c>
      <c r="S15" t="s">
        <v>109</v>
      </c>
      <c r="V15">
        <v>1</v>
      </c>
      <c r="X15">
        <v>1</v>
      </c>
      <c r="Z15">
        <v>1</v>
      </c>
      <c r="BR15">
        <f t="shared" si="0"/>
        <v>3</v>
      </c>
      <c r="BS15" t="str">
        <f t="shared" si="1"/>
        <v>Non Loan</v>
      </c>
      <c r="BT15" t="s">
        <v>99</v>
      </c>
      <c r="BU15" t="s">
        <v>100</v>
      </c>
      <c r="BV15" t="s">
        <v>101</v>
      </c>
      <c r="BW15" s="13" t="s">
        <v>96</v>
      </c>
      <c r="BX15" s="14" t="str">
        <f t="shared" ca="1" si="15"/>
        <v/>
      </c>
      <c r="BY15" s="15" t="str">
        <f t="shared" ca="1" si="9"/>
        <v/>
      </c>
      <c r="BZ15" s="12">
        <f t="shared" ca="1" si="10"/>
        <v>1326578</v>
      </c>
      <c r="CA15" s="12"/>
      <c r="CB15" s="12">
        <f t="shared" ca="1" si="11"/>
        <v>1326578</v>
      </c>
      <c r="CC15" s="12"/>
      <c r="CD15" s="12"/>
      <c r="CE15" s="12" t="str">
        <f t="shared" ca="1" si="12"/>
        <v/>
      </c>
      <c r="CF15" s="12" t="str">
        <f t="shared" ca="1" si="16"/>
        <v/>
      </c>
      <c r="CG15" s="16" t="str">
        <f t="shared" ca="1" si="13"/>
        <v/>
      </c>
      <c r="CH15" s="12" t="str">
        <f t="shared" ca="1" si="14"/>
        <v/>
      </c>
      <c r="CI15" s="12" t="s">
        <v>97</v>
      </c>
    </row>
    <row r="16" spans="1:87" x14ac:dyDescent="0.2">
      <c r="A16" s="6">
        <v>11123</v>
      </c>
      <c r="B16" s="6" t="s">
        <v>123</v>
      </c>
      <c r="C16" s="18">
        <v>0.75</v>
      </c>
      <c r="D16" s="6" t="s">
        <v>95</v>
      </c>
      <c r="E16" s="6" t="s">
        <v>96</v>
      </c>
      <c r="F16" s="18"/>
      <c r="G16" s="18" t="str">
        <f t="shared" si="2"/>
        <v>Yes</v>
      </c>
      <c r="H16" s="6" t="s">
        <v>97</v>
      </c>
      <c r="I16" s="7" t="s">
        <v>112</v>
      </c>
      <c r="J16" s="8">
        <v>43466</v>
      </c>
      <c r="K16" s="6">
        <f t="shared" ca="1" si="3"/>
        <v>6</v>
      </c>
      <c r="L16" s="6" t="str">
        <f t="shared" ca="1" si="4"/>
        <v>5-10 years</v>
      </c>
      <c r="M16" s="8">
        <v>43466</v>
      </c>
      <c r="N16" s="6">
        <f t="shared" ca="1" si="5"/>
        <v>6</v>
      </c>
      <c r="O16" s="6" t="str">
        <f t="shared" ca="1" si="6"/>
        <v>5-10 years</v>
      </c>
      <c r="P16" s="8">
        <v>29221</v>
      </c>
      <c r="Q16" s="6">
        <f t="shared" ca="1" si="7"/>
        <v>45</v>
      </c>
      <c r="R16" s="6" t="str">
        <f t="shared" ca="1" si="8"/>
        <v>45-54</v>
      </c>
      <c r="S16" s="6" t="s">
        <v>98</v>
      </c>
      <c r="T16" s="6"/>
      <c r="U16" s="6">
        <v>1</v>
      </c>
      <c r="V16" s="6">
        <v>1</v>
      </c>
      <c r="W16" s="6">
        <v>1</v>
      </c>
      <c r="X16" s="6">
        <v>1</v>
      </c>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f t="shared" si="0"/>
        <v>4</v>
      </c>
      <c r="BS16" s="6" t="str">
        <f t="shared" si="1"/>
        <v>Non Loan</v>
      </c>
      <c r="BT16" s="6" t="s">
        <v>99</v>
      </c>
      <c r="BU16" s="6" t="s">
        <v>117</v>
      </c>
      <c r="BV16" s="6" t="s">
        <v>118</v>
      </c>
      <c r="BW16" s="8" t="s">
        <v>96</v>
      </c>
      <c r="BX16" s="9" t="str">
        <f t="shared" ca="1" si="15"/>
        <v/>
      </c>
      <c r="BY16" s="10" t="str">
        <f t="shared" ca="1" si="9"/>
        <v/>
      </c>
      <c r="BZ16" s="7">
        <f t="shared" ca="1" si="10"/>
        <v>1305629</v>
      </c>
      <c r="CA16" s="7"/>
      <c r="CB16" s="7">
        <f t="shared" ca="1" si="11"/>
        <v>1305629</v>
      </c>
      <c r="CC16" s="7"/>
      <c r="CD16" s="7"/>
      <c r="CE16" s="7" t="str">
        <f t="shared" ca="1" si="12"/>
        <v/>
      </c>
      <c r="CF16" s="7" t="str">
        <f t="shared" ca="1" si="16"/>
        <v/>
      </c>
      <c r="CG16" s="11" t="str">
        <f t="shared" ca="1" si="13"/>
        <v/>
      </c>
      <c r="CH16" s="7" t="str">
        <f t="shared" ca="1" si="14"/>
        <v/>
      </c>
      <c r="CI16" s="7" t="s">
        <v>97</v>
      </c>
    </row>
    <row r="17" spans="1:87" x14ac:dyDescent="0.2">
      <c r="A17">
        <v>11124</v>
      </c>
      <c r="B17" t="s">
        <v>124</v>
      </c>
      <c r="C17" s="17">
        <v>1</v>
      </c>
      <c r="D17" t="s">
        <v>96</v>
      </c>
      <c r="E17" t="s">
        <v>96</v>
      </c>
      <c r="G17" s="17" t="str">
        <f t="shared" si="2"/>
        <v>Yes</v>
      </c>
      <c r="H17" t="s">
        <v>97</v>
      </c>
      <c r="I17" s="12" t="s">
        <v>97</v>
      </c>
      <c r="J17" s="13">
        <v>43281</v>
      </c>
      <c r="K17">
        <f t="shared" ca="1" si="3"/>
        <v>7</v>
      </c>
      <c r="L17" t="str">
        <f t="shared" ca="1" si="4"/>
        <v>5-10 years</v>
      </c>
      <c r="M17" s="13">
        <v>43281</v>
      </c>
      <c r="N17">
        <f t="shared" ca="1" si="5"/>
        <v>7</v>
      </c>
      <c r="O17" t="str">
        <f t="shared" ca="1" si="6"/>
        <v>5-10 years</v>
      </c>
      <c r="P17" s="13">
        <v>27395</v>
      </c>
      <c r="Q17">
        <f t="shared" ca="1" si="7"/>
        <v>50</v>
      </c>
      <c r="R17" t="str">
        <f t="shared" ca="1" si="8"/>
        <v>45-54</v>
      </c>
      <c r="S17" t="s">
        <v>98</v>
      </c>
      <c r="V17">
        <v>1</v>
      </c>
      <c r="X17">
        <v>1</v>
      </c>
      <c r="Z17">
        <v>1</v>
      </c>
      <c r="BR17">
        <f t="shared" si="0"/>
        <v>3</v>
      </c>
      <c r="BS17" t="str">
        <f t="shared" si="1"/>
        <v>Non Loan</v>
      </c>
      <c r="BT17" t="s">
        <v>99</v>
      </c>
      <c r="BU17" t="s">
        <v>117</v>
      </c>
      <c r="BV17" t="s">
        <v>125</v>
      </c>
      <c r="BW17" s="13" t="s">
        <v>96</v>
      </c>
      <c r="BX17" s="14" t="str">
        <f t="shared" ca="1" si="15"/>
        <v/>
      </c>
      <c r="BY17" s="15" t="str">
        <f t="shared" ca="1" si="9"/>
        <v/>
      </c>
      <c r="BZ17" s="12">
        <f t="shared" ca="1" si="10"/>
        <v>192771</v>
      </c>
      <c r="CA17" s="12"/>
      <c r="CB17" s="12">
        <f t="shared" ca="1" si="11"/>
        <v>192771</v>
      </c>
      <c r="CC17" s="12"/>
      <c r="CD17" s="12"/>
      <c r="CE17" s="12" t="str">
        <f t="shared" ca="1" si="12"/>
        <v/>
      </c>
      <c r="CF17" s="12" t="str">
        <f t="shared" ca="1" si="16"/>
        <v/>
      </c>
      <c r="CG17" s="16" t="str">
        <f t="shared" ca="1" si="13"/>
        <v/>
      </c>
      <c r="CH17" s="12" t="str">
        <f t="shared" ca="1" si="14"/>
        <v/>
      </c>
      <c r="CI17" s="12" t="s">
        <v>97</v>
      </c>
    </row>
    <row r="18" spans="1:87" x14ac:dyDescent="0.2">
      <c r="A18" s="6">
        <v>11125</v>
      </c>
      <c r="B18" s="6" t="s">
        <v>115</v>
      </c>
      <c r="C18" s="18">
        <v>0</v>
      </c>
      <c r="D18" s="6" t="s">
        <v>95</v>
      </c>
      <c r="E18" s="6" t="s">
        <v>95</v>
      </c>
      <c r="F18" s="18">
        <v>0.15</v>
      </c>
      <c r="G18" s="18" t="str">
        <f t="shared" si="2"/>
        <v>No</v>
      </c>
      <c r="H18" s="6" t="s">
        <v>97</v>
      </c>
      <c r="I18" s="7" t="s">
        <v>119</v>
      </c>
      <c r="J18" s="8">
        <v>43101</v>
      </c>
      <c r="K18" s="6">
        <f t="shared" ca="1" si="3"/>
        <v>7</v>
      </c>
      <c r="L18" s="6" t="str">
        <f t="shared" ca="1" si="4"/>
        <v>5-10 years</v>
      </c>
      <c r="M18" s="8">
        <v>43101</v>
      </c>
      <c r="N18" s="6">
        <f t="shared" ca="1" si="5"/>
        <v>7</v>
      </c>
      <c r="O18" s="6" t="str">
        <f t="shared" ca="1" si="6"/>
        <v>5-10 years</v>
      </c>
      <c r="P18" s="8">
        <v>25569</v>
      </c>
      <c r="Q18" s="6">
        <f t="shared" ca="1" si="7"/>
        <v>55</v>
      </c>
      <c r="R18" s="6" t="str">
        <f t="shared" ca="1" si="8"/>
        <v>55-64</v>
      </c>
      <c r="S18" s="6" t="s">
        <v>98</v>
      </c>
      <c r="T18" s="6"/>
      <c r="U18" s="6">
        <v>1</v>
      </c>
      <c r="V18" s="6"/>
      <c r="W18" s="6">
        <v>1</v>
      </c>
      <c r="X18" s="6"/>
      <c r="Y18" s="6">
        <v>1</v>
      </c>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f t="shared" si="0"/>
        <v>3</v>
      </c>
      <c r="BS18" s="6" t="str">
        <f t="shared" si="1"/>
        <v>Non Loan</v>
      </c>
      <c r="BT18" s="6" t="s">
        <v>99</v>
      </c>
      <c r="BU18" s="6" t="s">
        <v>117</v>
      </c>
      <c r="BV18" s="6" t="s">
        <v>118</v>
      </c>
      <c r="BW18" s="8" t="s">
        <v>96</v>
      </c>
      <c r="BX18" s="9" t="str">
        <f t="shared" ca="1" si="15"/>
        <v/>
      </c>
      <c r="BY18" s="10" t="str">
        <f t="shared" ca="1" si="9"/>
        <v/>
      </c>
      <c r="BZ18" s="7">
        <f t="shared" ca="1" si="10"/>
        <v>1813396</v>
      </c>
      <c r="CA18" s="7"/>
      <c r="CB18" s="7">
        <f t="shared" ca="1" si="11"/>
        <v>1813396</v>
      </c>
      <c r="CC18" s="7"/>
      <c r="CD18" s="7"/>
      <c r="CE18" s="7" t="str">
        <f t="shared" ca="1" si="12"/>
        <v/>
      </c>
      <c r="CF18" s="7" t="str">
        <f t="shared" ca="1" si="16"/>
        <v/>
      </c>
      <c r="CG18" s="11" t="str">
        <f t="shared" ca="1" si="13"/>
        <v/>
      </c>
      <c r="CH18" s="7" t="str">
        <f t="shared" ca="1" si="14"/>
        <v/>
      </c>
      <c r="CI18" s="7" t="s">
        <v>97</v>
      </c>
    </row>
    <row r="19" spans="1:87" x14ac:dyDescent="0.2">
      <c r="A19">
        <v>11126</v>
      </c>
      <c r="B19" t="s">
        <v>94</v>
      </c>
      <c r="C19" s="17">
        <v>0.4</v>
      </c>
      <c r="D19" t="s">
        <v>96</v>
      </c>
      <c r="E19" t="s">
        <v>95</v>
      </c>
      <c r="F19" s="17">
        <v>0.5</v>
      </c>
      <c r="G19" s="17" t="str">
        <f t="shared" si="2"/>
        <v>No</v>
      </c>
      <c r="H19" t="s">
        <v>97</v>
      </c>
      <c r="I19" s="12" t="s">
        <v>112</v>
      </c>
      <c r="J19" s="13">
        <v>42916</v>
      </c>
      <c r="K19">
        <f t="shared" ca="1" si="3"/>
        <v>8</v>
      </c>
      <c r="L19" t="str">
        <f t="shared" ca="1" si="4"/>
        <v>5-10 years</v>
      </c>
      <c r="M19" s="13">
        <v>42916</v>
      </c>
      <c r="N19">
        <f t="shared" ca="1" si="5"/>
        <v>8</v>
      </c>
      <c r="O19" t="str">
        <f t="shared" ca="1" si="6"/>
        <v>5-10 years</v>
      </c>
      <c r="P19" s="13">
        <v>23743</v>
      </c>
      <c r="Q19">
        <f t="shared" ca="1" si="7"/>
        <v>60</v>
      </c>
      <c r="R19" t="str">
        <f t="shared" ca="1" si="8"/>
        <v>55-64</v>
      </c>
      <c r="S19" t="s">
        <v>126</v>
      </c>
      <c r="V19">
        <v>1</v>
      </c>
      <c r="X19">
        <v>1</v>
      </c>
      <c r="Z19">
        <v>1</v>
      </c>
      <c r="BR19">
        <f t="shared" si="0"/>
        <v>3</v>
      </c>
      <c r="BS19" t="str">
        <f t="shared" si="1"/>
        <v>Non Loan</v>
      </c>
      <c r="BT19" t="s">
        <v>99</v>
      </c>
      <c r="BU19" t="s">
        <v>117</v>
      </c>
      <c r="BV19" t="s">
        <v>118</v>
      </c>
      <c r="BW19" s="13" t="s">
        <v>96</v>
      </c>
      <c r="BX19" s="14" t="str">
        <f t="shared" ca="1" si="15"/>
        <v/>
      </c>
      <c r="BY19" s="15" t="str">
        <f t="shared" ca="1" si="9"/>
        <v/>
      </c>
      <c r="BZ19" s="12">
        <f t="shared" ca="1" si="10"/>
        <v>1631515</v>
      </c>
      <c r="CA19" s="12"/>
      <c r="CB19" s="12">
        <f t="shared" ca="1" si="11"/>
        <v>1631515</v>
      </c>
      <c r="CC19" s="12"/>
      <c r="CD19" s="12"/>
      <c r="CE19" s="12" t="str">
        <f t="shared" ca="1" si="12"/>
        <v/>
      </c>
      <c r="CF19" s="12" t="str">
        <f t="shared" ca="1" si="16"/>
        <v/>
      </c>
      <c r="CG19" s="16" t="str">
        <f t="shared" ca="1" si="13"/>
        <v/>
      </c>
      <c r="CH19" s="12" t="str">
        <f t="shared" ca="1" si="14"/>
        <v/>
      </c>
      <c r="CI19" s="12" t="s">
        <v>97</v>
      </c>
    </row>
    <row r="20" spans="1:87" x14ac:dyDescent="0.2">
      <c r="A20" s="6">
        <v>11127</v>
      </c>
      <c r="B20" s="6" t="s">
        <v>94</v>
      </c>
      <c r="C20" s="18">
        <v>0.15</v>
      </c>
      <c r="D20" s="6" t="s">
        <v>95</v>
      </c>
      <c r="E20" s="6" t="s">
        <v>96</v>
      </c>
      <c r="F20" s="18"/>
      <c r="G20" s="18" t="str">
        <f t="shared" si="2"/>
        <v>No</v>
      </c>
      <c r="H20" s="6" t="s">
        <v>97</v>
      </c>
      <c r="I20" s="7" t="s">
        <v>112</v>
      </c>
      <c r="J20" s="8">
        <v>42736</v>
      </c>
      <c r="K20" s="6">
        <f t="shared" ca="1" si="3"/>
        <v>8</v>
      </c>
      <c r="L20" s="6" t="str">
        <f t="shared" ca="1" si="4"/>
        <v>5-10 years</v>
      </c>
      <c r="M20" s="8">
        <v>42736</v>
      </c>
      <c r="N20" s="6">
        <f t="shared" ca="1" si="5"/>
        <v>8</v>
      </c>
      <c r="O20" s="6" t="str">
        <f t="shared" ca="1" si="6"/>
        <v>5-10 years</v>
      </c>
      <c r="P20" s="8">
        <v>36526</v>
      </c>
      <c r="Q20" s="6">
        <f t="shared" ca="1" si="7"/>
        <v>25</v>
      </c>
      <c r="R20" s="6" t="str">
        <f t="shared" ca="1" si="8"/>
        <v>25-34</v>
      </c>
      <c r="S20" s="6" t="s">
        <v>127</v>
      </c>
      <c r="T20" s="6"/>
      <c r="U20" s="6">
        <v>1</v>
      </c>
      <c r="V20" s="6">
        <v>1</v>
      </c>
      <c r="W20" s="6">
        <v>1</v>
      </c>
      <c r="X20" s="6">
        <v>1</v>
      </c>
      <c r="Y20" s="6">
        <v>1</v>
      </c>
      <c r="Z20" s="6">
        <v>1</v>
      </c>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f t="shared" si="0"/>
        <v>6</v>
      </c>
      <c r="BS20" s="6" t="str">
        <f t="shared" si="1"/>
        <v>Non Loan</v>
      </c>
      <c r="BT20" s="6" t="s">
        <v>99</v>
      </c>
      <c r="BU20" s="6" t="s">
        <v>117</v>
      </c>
      <c r="BV20" s="6" t="s">
        <v>118</v>
      </c>
      <c r="BW20" s="8" t="s">
        <v>96</v>
      </c>
      <c r="BX20" s="9" t="str">
        <f t="shared" ca="1" si="15"/>
        <v/>
      </c>
      <c r="BY20" s="10" t="str">
        <f t="shared" ca="1" si="9"/>
        <v/>
      </c>
      <c r="BZ20" s="7">
        <f t="shared" ca="1" si="10"/>
        <v>1214568</v>
      </c>
      <c r="CA20" s="7"/>
      <c r="CB20" s="7">
        <f t="shared" ca="1" si="11"/>
        <v>1214568</v>
      </c>
      <c r="CC20" s="7"/>
      <c r="CD20" s="7"/>
      <c r="CE20" s="7" t="str">
        <f t="shared" ca="1" si="12"/>
        <v/>
      </c>
      <c r="CF20" s="7" t="str">
        <f t="shared" ca="1" si="16"/>
        <v/>
      </c>
      <c r="CG20" s="11" t="str">
        <f t="shared" ca="1" si="13"/>
        <v/>
      </c>
      <c r="CH20" s="7" t="str">
        <f t="shared" ca="1" si="14"/>
        <v/>
      </c>
      <c r="CI20" s="7" t="s">
        <v>97</v>
      </c>
    </row>
    <row r="21" spans="1:87" x14ac:dyDescent="0.2">
      <c r="A21">
        <v>11128</v>
      </c>
      <c r="B21" t="s">
        <v>123</v>
      </c>
      <c r="C21" s="17">
        <v>0.2</v>
      </c>
      <c r="D21" t="s">
        <v>96</v>
      </c>
      <c r="E21" t="s">
        <v>96</v>
      </c>
      <c r="G21" s="17" t="str">
        <f t="shared" si="2"/>
        <v>No</v>
      </c>
      <c r="H21" t="s">
        <v>111</v>
      </c>
      <c r="I21" s="12" t="s">
        <v>119</v>
      </c>
      <c r="J21" s="13">
        <v>42551</v>
      </c>
      <c r="K21">
        <f t="shared" ca="1" si="3"/>
        <v>9</v>
      </c>
      <c r="L21" t="str">
        <f t="shared" ca="1" si="4"/>
        <v>5-10 years</v>
      </c>
      <c r="M21" s="13">
        <v>42551</v>
      </c>
      <c r="N21">
        <f t="shared" ca="1" si="5"/>
        <v>9</v>
      </c>
      <c r="O21" t="str">
        <f t="shared" ca="1" si="6"/>
        <v>5-10 years</v>
      </c>
      <c r="P21" s="13">
        <v>34700</v>
      </c>
      <c r="Q21">
        <f t="shared" ca="1" si="7"/>
        <v>30</v>
      </c>
      <c r="R21" t="str">
        <f t="shared" ca="1" si="8"/>
        <v>25-34</v>
      </c>
      <c r="S21" t="s">
        <v>121</v>
      </c>
      <c r="T21">
        <v>1</v>
      </c>
      <c r="V21">
        <v>1</v>
      </c>
      <c r="X21">
        <v>1</v>
      </c>
      <c r="Z21">
        <v>1</v>
      </c>
      <c r="BR21">
        <f t="shared" si="0"/>
        <v>4</v>
      </c>
      <c r="BS21" t="str">
        <f t="shared" si="1"/>
        <v>Loan</v>
      </c>
      <c r="BT21" t="s">
        <v>99</v>
      </c>
      <c r="BU21" t="s">
        <v>104</v>
      </c>
      <c r="BV21" t="s">
        <v>101</v>
      </c>
      <c r="BW21" s="13" t="s">
        <v>96</v>
      </c>
      <c r="BX21" s="14">
        <f t="shared" ca="1" si="15"/>
        <v>1038808</v>
      </c>
      <c r="BY21" s="15" t="str">
        <f t="shared" ca="1" si="9"/>
        <v>750k-5 mil</v>
      </c>
      <c r="BZ21" s="12">
        <f t="shared" ca="1" si="10"/>
        <v>968985</v>
      </c>
      <c r="CA21" s="12"/>
      <c r="CB21" s="12">
        <f t="shared" ca="1" si="11"/>
        <v>968985</v>
      </c>
      <c r="CC21" s="12" t="s">
        <v>105</v>
      </c>
      <c r="CD21" s="12" t="s">
        <v>106</v>
      </c>
      <c r="CE21" s="12">
        <f t="shared" ca="1" si="12"/>
        <v>3</v>
      </c>
      <c r="CF21" s="12">
        <f t="shared" ca="1" si="16"/>
        <v>346269.33333333331</v>
      </c>
      <c r="CG21" s="16">
        <f t="shared" ca="1" si="13"/>
        <v>1.0720578749929051</v>
      </c>
      <c r="CH21" s="12" t="str">
        <f t="shared" ca="1" si="14"/>
        <v>1-5x</v>
      </c>
      <c r="CI21" s="12" t="s">
        <v>107</v>
      </c>
    </row>
    <row r="22" spans="1:87" x14ac:dyDescent="0.2">
      <c r="A22" s="6">
        <v>11129</v>
      </c>
      <c r="B22" s="6" t="s">
        <v>94</v>
      </c>
      <c r="C22" s="18">
        <v>0.3</v>
      </c>
      <c r="D22" s="6" t="s">
        <v>95</v>
      </c>
      <c r="E22" s="6" t="s">
        <v>95</v>
      </c>
      <c r="F22" s="18">
        <v>0.15</v>
      </c>
      <c r="G22" s="18" t="str">
        <f t="shared" si="2"/>
        <v>No</v>
      </c>
      <c r="H22" s="6" t="s">
        <v>97</v>
      </c>
      <c r="I22" s="7" t="s">
        <v>112</v>
      </c>
      <c r="J22" s="8">
        <v>42370</v>
      </c>
      <c r="K22" s="6">
        <f t="shared" ca="1" si="3"/>
        <v>9</v>
      </c>
      <c r="L22" s="6" t="str">
        <f t="shared" ca="1" si="4"/>
        <v>5-10 years</v>
      </c>
      <c r="M22" s="8">
        <v>42370</v>
      </c>
      <c r="N22" s="6">
        <f t="shared" ca="1" si="5"/>
        <v>9</v>
      </c>
      <c r="O22" s="6" t="str">
        <f t="shared" ca="1" si="6"/>
        <v>5-10 years</v>
      </c>
      <c r="P22" s="8">
        <v>32874</v>
      </c>
      <c r="Q22" s="6">
        <f t="shared" ca="1" si="7"/>
        <v>35</v>
      </c>
      <c r="R22" s="6" t="str">
        <f t="shared" ca="1" si="8"/>
        <v>35-44</v>
      </c>
      <c r="S22" s="6" t="s">
        <v>116</v>
      </c>
      <c r="T22" s="6"/>
      <c r="U22" s="6">
        <v>1</v>
      </c>
      <c r="V22" s="6">
        <v>1</v>
      </c>
      <c r="W22" s="6">
        <v>1</v>
      </c>
      <c r="X22" s="6">
        <v>1</v>
      </c>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f t="shared" si="0"/>
        <v>4</v>
      </c>
      <c r="BS22" s="6" t="str">
        <f t="shared" si="1"/>
        <v>Non Loan</v>
      </c>
      <c r="BT22" s="6" t="s">
        <v>99</v>
      </c>
      <c r="BU22" s="6" t="s">
        <v>117</v>
      </c>
      <c r="BV22" s="6" t="s">
        <v>118</v>
      </c>
      <c r="BW22" s="8" t="s">
        <v>96</v>
      </c>
      <c r="BX22" s="9" t="str">
        <f t="shared" ca="1" si="15"/>
        <v/>
      </c>
      <c r="BY22" s="10" t="str">
        <f t="shared" ca="1" si="9"/>
        <v/>
      </c>
      <c r="BZ22" s="7">
        <f t="shared" ca="1" si="10"/>
        <v>1877728</v>
      </c>
      <c r="CA22" s="7"/>
      <c r="CB22" s="7">
        <f t="shared" ca="1" si="11"/>
        <v>1877728</v>
      </c>
      <c r="CC22" s="7"/>
      <c r="CD22" s="7"/>
      <c r="CE22" s="7" t="str">
        <f t="shared" ca="1" si="12"/>
        <v/>
      </c>
      <c r="CF22" s="7" t="str">
        <f t="shared" ca="1" si="16"/>
        <v/>
      </c>
      <c r="CG22" s="11" t="str">
        <f t="shared" ca="1" si="13"/>
        <v/>
      </c>
      <c r="CH22" s="7" t="str">
        <f t="shared" ca="1" si="14"/>
        <v/>
      </c>
      <c r="CI22" s="7" t="s">
        <v>97</v>
      </c>
    </row>
    <row r="23" spans="1:87" x14ac:dyDescent="0.2">
      <c r="A23">
        <v>11130</v>
      </c>
      <c r="B23" t="s">
        <v>94</v>
      </c>
      <c r="C23" s="17">
        <v>0.4</v>
      </c>
      <c r="D23" t="s">
        <v>96</v>
      </c>
      <c r="E23" t="s">
        <v>95</v>
      </c>
      <c r="F23" s="17">
        <v>0.3</v>
      </c>
      <c r="G23" s="17" t="str">
        <f t="shared" si="2"/>
        <v>No</v>
      </c>
      <c r="H23" t="s">
        <v>97</v>
      </c>
      <c r="I23" s="12" t="s">
        <v>97</v>
      </c>
      <c r="J23" s="13">
        <v>42185</v>
      </c>
      <c r="K23">
        <f t="shared" ca="1" si="3"/>
        <v>10</v>
      </c>
      <c r="L23" t="str">
        <f t="shared" ca="1" si="4"/>
        <v>10-20 years</v>
      </c>
      <c r="M23" s="13">
        <v>42185</v>
      </c>
      <c r="N23">
        <f t="shared" ca="1" si="5"/>
        <v>10</v>
      </c>
      <c r="O23" t="str">
        <f t="shared" ca="1" si="6"/>
        <v>10-20 years</v>
      </c>
      <c r="P23" s="13">
        <v>31048</v>
      </c>
      <c r="Q23">
        <f t="shared" ca="1" si="7"/>
        <v>40</v>
      </c>
      <c r="R23" t="str">
        <f t="shared" ca="1" si="8"/>
        <v>35-44</v>
      </c>
      <c r="S23" t="s">
        <v>121</v>
      </c>
      <c r="V23">
        <v>1</v>
      </c>
      <c r="X23">
        <v>1</v>
      </c>
      <c r="Z23">
        <v>1</v>
      </c>
      <c r="BR23">
        <f t="shared" si="0"/>
        <v>3</v>
      </c>
      <c r="BS23" t="str">
        <f t="shared" si="1"/>
        <v>Non Loan</v>
      </c>
      <c r="BT23" t="s">
        <v>99</v>
      </c>
      <c r="BU23" t="s">
        <v>104</v>
      </c>
      <c r="BV23" t="s">
        <v>101</v>
      </c>
      <c r="BW23" s="13" t="s">
        <v>96</v>
      </c>
      <c r="BX23" s="14" t="str">
        <f t="shared" ca="1" si="15"/>
        <v/>
      </c>
      <c r="BY23" s="15" t="str">
        <f t="shared" ca="1" si="9"/>
        <v/>
      </c>
      <c r="BZ23" s="12">
        <f t="shared" ca="1" si="10"/>
        <v>64261</v>
      </c>
      <c r="CA23" s="12"/>
      <c r="CB23" s="12">
        <f t="shared" ca="1" si="11"/>
        <v>64261</v>
      </c>
      <c r="CC23" s="12"/>
      <c r="CD23" s="12"/>
      <c r="CE23" s="12" t="str">
        <f t="shared" ca="1" si="12"/>
        <v/>
      </c>
      <c r="CF23" s="12" t="str">
        <f t="shared" ca="1" si="16"/>
        <v/>
      </c>
      <c r="CG23" s="16" t="str">
        <f t="shared" ca="1" si="13"/>
        <v/>
      </c>
      <c r="CH23" s="12" t="str">
        <f t="shared" ca="1" si="14"/>
        <v/>
      </c>
      <c r="CI23" s="12" t="s">
        <v>97</v>
      </c>
    </row>
    <row r="24" spans="1:87" x14ac:dyDescent="0.2">
      <c r="A24" s="6">
        <v>11131</v>
      </c>
      <c r="B24" s="6" t="s">
        <v>94</v>
      </c>
      <c r="C24" s="18">
        <v>0.5</v>
      </c>
      <c r="D24" s="6" t="s">
        <v>95</v>
      </c>
      <c r="E24" s="6" t="s">
        <v>96</v>
      </c>
      <c r="F24" s="18"/>
      <c r="G24" s="18" t="str">
        <f t="shared" si="2"/>
        <v>Yes</v>
      </c>
      <c r="H24" s="6" t="s">
        <v>97</v>
      </c>
      <c r="I24" s="7" t="s">
        <v>97</v>
      </c>
      <c r="J24" s="8">
        <v>42005</v>
      </c>
      <c r="K24" s="6">
        <f t="shared" ca="1" si="3"/>
        <v>10</v>
      </c>
      <c r="L24" s="6" t="str">
        <f t="shared" ca="1" si="4"/>
        <v>10-20 years</v>
      </c>
      <c r="M24" s="8">
        <v>42005</v>
      </c>
      <c r="N24" s="6">
        <f t="shared" ca="1" si="5"/>
        <v>10</v>
      </c>
      <c r="O24" s="6" t="str">
        <f t="shared" ca="1" si="6"/>
        <v>10-20 years</v>
      </c>
      <c r="P24" s="8">
        <v>29221</v>
      </c>
      <c r="Q24" s="6">
        <f t="shared" ca="1" si="7"/>
        <v>45</v>
      </c>
      <c r="R24" s="6" t="str">
        <f t="shared" ca="1" si="8"/>
        <v>45-54</v>
      </c>
      <c r="S24" s="6" t="s">
        <v>98</v>
      </c>
      <c r="T24" s="6"/>
      <c r="U24" s="6">
        <v>1</v>
      </c>
      <c r="V24" s="6"/>
      <c r="W24" s="6">
        <v>1</v>
      </c>
      <c r="X24" s="6"/>
      <c r="Y24" s="6">
        <v>1</v>
      </c>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f t="shared" si="0"/>
        <v>3</v>
      </c>
      <c r="BS24" s="6" t="str">
        <f t="shared" si="1"/>
        <v>Non Loan</v>
      </c>
      <c r="BT24" s="6" t="s">
        <v>99</v>
      </c>
      <c r="BU24" s="6" t="s">
        <v>100</v>
      </c>
      <c r="BV24" s="6" t="s">
        <v>101</v>
      </c>
      <c r="BW24" s="8" t="s">
        <v>96</v>
      </c>
      <c r="BX24" s="9" t="str">
        <f t="shared" ca="1" si="15"/>
        <v/>
      </c>
      <c r="BY24" s="10" t="str">
        <f t="shared" ca="1" si="9"/>
        <v/>
      </c>
      <c r="BZ24" s="7">
        <f t="shared" ca="1" si="10"/>
        <v>839259</v>
      </c>
      <c r="CA24" s="7"/>
      <c r="CB24" s="7">
        <f t="shared" ca="1" si="11"/>
        <v>839259</v>
      </c>
      <c r="CC24" s="7"/>
      <c r="CD24" s="7"/>
      <c r="CE24" s="7" t="str">
        <f t="shared" ca="1" si="12"/>
        <v/>
      </c>
      <c r="CF24" s="7" t="str">
        <f t="shared" ca="1" si="16"/>
        <v/>
      </c>
      <c r="CG24" s="11" t="str">
        <f t="shared" ca="1" si="13"/>
        <v/>
      </c>
      <c r="CH24" s="7" t="str">
        <f t="shared" ca="1" si="14"/>
        <v/>
      </c>
      <c r="CI24" s="7" t="s">
        <v>97</v>
      </c>
    </row>
    <row r="25" spans="1:87" x14ac:dyDescent="0.2">
      <c r="A25">
        <v>11132</v>
      </c>
      <c r="B25" t="s">
        <v>94</v>
      </c>
      <c r="C25" s="17">
        <v>0.6</v>
      </c>
      <c r="D25" t="s">
        <v>96</v>
      </c>
      <c r="E25" t="s">
        <v>96</v>
      </c>
      <c r="G25" s="17" t="str">
        <f t="shared" si="2"/>
        <v>Yes</v>
      </c>
      <c r="H25" t="s">
        <v>97</v>
      </c>
      <c r="I25" s="12" t="s">
        <v>112</v>
      </c>
      <c r="J25" s="13">
        <v>41640</v>
      </c>
      <c r="K25">
        <f t="shared" ca="1" si="3"/>
        <v>11</v>
      </c>
      <c r="L25" t="str">
        <f t="shared" ca="1" si="4"/>
        <v>10-20 years</v>
      </c>
      <c r="M25" s="13">
        <v>41640</v>
      </c>
      <c r="N25">
        <f t="shared" ca="1" si="5"/>
        <v>11</v>
      </c>
      <c r="O25" t="str">
        <f t="shared" ca="1" si="6"/>
        <v>10-20 years</v>
      </c>
      <c r="P25" s="13">
        <v>27395</v>
      </c>
      <c r="Q25">
        <f t="shared" ca="1" si="7"/>
        <v>50</v>
      </c>
      <c r="R25" t="str">
        <f t="shared" ca="1" si="8"/>
        <v>45-54</v>
      </c>
      <c r="S25" t="s">
        <v>128</v>
      </c>
      <c r="V25">
        <v>1</v>
      </c>
      <c r="X25">
        <v>1</v>
      </c>
      <c r="Z25">
        <v>1</v>
      </c>
      <c r="BR25">
        <f t="shared" si="0"/>
        <v>3</v>
      </c>
      <c r="BS25" t="str">
        <f t="shared" si="1"/>
        <v>Non Loan</v>
      </c>
      <c r="BT25" t="s">
        <v>99</v>
      </c>
      <c r="BU25" t="s">
        <v>117</v>
      </c>
      <c r="BV25" t="s">
        <v>129</v>
      </c>
      <c r="BW25" s="13" t="s">
        <v>96</v>
      </c>
      <c r="BX25" s="14" t="str">
        <f t="shared" ca="1" si="15"/>
        <v/>
      </c>
      <c r="BY25" s="15" t="str">
        <f t="shared" ca="1" si="9"/>
        <v/>
      </c>
      <c r="BZ25" s="12">
        <f t="shared" ca="1" si="10"/>
        <v>1295120</v>
      </c>
      <c r="CA25" s="12"/>
      <c r="CB25" s="12">
        <f t="shared" ca="1" si="11"/>
        <v>1295120</v>
      </c>
      <c r="CC25" s="12"/>
      <c r="CD25" s="12"/>
      <c r="CE25" s="12" t="str">
        <f t="shared" ca="1" si="12"/>
        <v/>
      </c>
      <c r="CF25" s="12" t="str">
        <f t="shared" ca="1" si="16"/>
        <v/>
      </c>
      <c r="CG25" s="16" t="str">
        <f t="shared" ca="1" si="13"/>
        <v/>
      </c>
      <c r="CH25" s="12" t="str">
        <f t="shared" ca="1" si="14"/>
        <v/>
      </c>
      <c r="CI25" s="12" t="s">
        <v>97</v>
      </c>
    </row>
    <row r="26" spans="1:87" x14ac:dyDescent="0.2">
      <c r="A26" s="6">
        <v>11133</v>
      </c>
      <c r="B26" s="6" t="s">
        <v>94</v>
      </c>
      <c r="C26" s="18">
        <v>0.7</v>
      </c>
      <c r="D26" s="6" t="s">
        <v>95</v>
      </c>
      <c r="E26" s="6" t="s">
        <v>95</v>
      </c>
      <c r="F26" s="18">
        <v>0.4</v>
      </c>
      <c r="G26" s="18" t="str">
        <f t="shared" si="2"/>
        <v>Yes</v>
      </c>
      <c r="H26" s="6" t="s">
        <v>97</v>
      </c>
      <c r="I26" s="7" t="s">
        <v>97</v>
      </c>
      <c r="J26" s="8">
        <v>41275</v>
      </c>
      <c r="K26" s="6">
        <f t="shared" ca="1" si="3"/>
        <v>12</v>
      </c>
      <c r="L26" s="6" t="str">
        <f t="shared" ca="1" si="4"/>
        <v>10-20 years</v>
      </c>
      <c r="M26" s="8">
        <v>41275</v>
      </c>
      <c r="N26" s="6">
        <f t="shared" ca="1" si="5"/>
        <v>12</v>
      </c>
      <c r="O26" s="6" t="str">
        <f t="shared" ca="1" si="6"/>
        <v>10-20 years</v>
      </c>
      <c r="P26" s="8">
        <v>25569</v>
      </c>
      <c r="Q26" s="6">
        <f t="shared" ca="1" si="7"/>
        <v>55</v>
      </c>
      <c r="R26" s="6" t="str">
        <f t="shared" ca="1" si="8"/>
        <v>55-64</v>
      </c>
      <c r="S26" s="6" t="s">
        <v>128</v>
      </c>
      <c r="T26" s="6">
        <v>1</v>
      </c>
      <c r="U26" s="6">
        <v>1</v>
      </c>
      <c r="V26" s="6">
        <v>1</v>
      </c>
      <c r="W26" s="6">
        <v>1</v>
      </c>
      <c r="X26" s="6">
        <v>1</v>
      </c>
      <c r="Y26" s="6">
        <v>1</v>
      </c>
      <c r="Z26" s="6">
        <v>1</v>
      </c>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f t="shared" si="0"/>
        <v>7</v>
      </c>
      <c r="BS26" s="6" t="str">
        <f t="shared" si="1"/>
        <v>Loan</v>
      </c>
      <c r="BT26" s="6" t="s">
        <v>99</v>
      </c>
      <c r="BU26" s="6" t="s">
        <v>100</v>
      </c>
      <c r="BV26" s="6" t="s">
        <v>130</v>
      </c>
      <c r="BW26" s="8" t="s">
        <v>96</v>
      </c>
      <c r="BX26" s="9">
        <f t="shared" ca="1" si="15"/>
        <v>2986302</v>
      </c>
      <c r="BY26" s="10" t="str">
        <f t="shared" ca="1" si="9"/>
        <v>750k-5 mil</v>
      </c>
      <c r="BZ26" s="7">
        <f t="shared" ca="1" si="10"/>
        <v>1443864</v>
      </c>
      <c r="CA26" s="7"/>
      <c r="CB26" s="7">
        <f t="shared" ca="1" si="11"/>
        <v>1443864</v>
      </c>
      <c r="CC26" s="7" t="s">
        <v>114</v>
      </c>
      <c r="CD26" s="7" t="s">
        <v>120</v>
      </c>
      <c r="CE26" s="7">
        <f t="shared" ca="1" si="12"/>
        <v>10</v>
      </c>
      <c r="CF26" s="7">
        <f t="shared" ca="1" si="16"/>
        <v>298630.2</v>
      </c>
      <c r="CG26" s="11">
        <f t="shared" ca="1" si="13"/>
        <v>2.0682709728894135</v>
      </c>
      <c r="CH26" s="7" t="str">
        <f t="shared" ca="1" si="14"/>
        <v>1-5x</v>
      </c>
      <c r="CI26" s="7" t="s">
        <v>107</v>
      </c>
    </row>
    <row r="27" spans="1:87" x14ac:dyDescent="0.2">
      <c r="A27">
        <v>11134</v>
      </c>
      <c r="B27" t="s">
        <v>94</v>
      </c>
      <c r="C27" s="17">
        <v>0.8</v>
      </c>
      <c r="D27" t="s">
        <v>96</v>
      </c>
      <c r="E27" t="s">
        <v>95</v>
      </c>
      <c r="F27" s="17">
        <v>0.75</v>
      </c>
      <c r="G27" s="17" t="str">
        <f t="shared" si="2"/>
        <v>Yes</v>
      </c>
      <c r="H27" t="s">
        <v>97</v>
      </c>
      <c r="I27" s="12" t="s">
        <v>112</v>
      </c>
      <c r="J27" s="13">
        <v>40909</v>
      </c>
      <c r="K27">
        <f t="shared" ca="1" si="3"/>
        <v>13</v>
      </c>
      <c r="L27" t="str">
        <f t="shared" ca="1" si="4"/>
        <v>10-20 years</v>
      </c>
      <c r="M27" s="13">
        <v>40909</v>
      </c>
      <c r="N27">
        <f t="shared" ca="1" si="5"/>
        <v>13</v>
      </c>
      <c r="O27" t="str">
        <f t="shared" ca="1" si="6"/>
        <v>10-20 years</v>
      </c>
      <c r="P27" s="13">
        <v>23743</v>
      </c>
      <c r="Q27">
        <f t="shared" ca="1" si="7"/>
        <v>60</v>
      </c>
      <c r="R27" t="str">
        <f t="shared" ca="1" si="8"/>
        <v>55-64</v>
      </c>
      <c r="S27" t="s">
        <v>109</v>
      </c>
      <c r="V27">
        <v>1</v>
      </c>
      <c r="X27">
        <v>1</v>
      </c>
      <c r="Z27">
        <v>1</v>
      </c>
      <c r="BR27">
        <f t="shared" si="0"/>
        <v>3</v>
      </c>
      <c r="BS27" t="str">
        <f t="shared" si="1"/>
        <v>Non Loan</v>
      </c>
      <c r="BT27" t="s">
        <v>99</v>
      </c>
      <c r="BU27" t="s">
        <v>117</v>
      </c>
      <c r="BV27" t="s">
        <v>118</v>
      </c>
      <c r="BW27" s="13" t="s">
        <v>96</v>
      </c>
      <c r="BX27" s="14" t="str">
        <f t="shared" ca="1" si="15"/>
        <v/>
      </c>
      <c r="BY27" s="15" t="str">
        <f t="shared" ca="1" si="9"/>
        <v/>
      </c>
      <c r="BZ27" s="12">
        <f t="shared" ca="1" si="10"/>
        <v>1537969</v>
      </c>
      <c r="CA27" s="12"/>
      <c r="CB27" s="12">
        <f t="shared" ca="1" si="11"/>
        <v>1537969</v>
      </c>
      <c r="CC27" s="12"/>
      <c r="CD27" s="12"/>
      <c r="CE27" s="12" t="str">
        <f t="shared" ca="1" si="12"/>
        <v/>
      </c>
      <c r="CF27" s="12" t="str">
        <f t="shared" ca="1" si="16"/>
        <v/>
      </c>
      <c r="CG27" s="16" t="str">
        <f t="shared" ca="1" si="13"/>
        <v/>
      </c>
      <c r="CH27" s="12" t="str">
        <f t="shared" ca="1" si="14"/>
        <v/>
      </c>
      <c r="CI27" s="12" t="s">
        <v>97</v>
      </c>
    </row>
    <row r="28" spans="1:87" x14ac:dyDescent="0.2">
      <c r="A28" s="6">
        <v>11135</v>
      </c>
      <c r="B28" s="6" t="s">
        <v>94</v>
      </c>
      <c r="C28" s="18">
        <v>0.75</v>
      </c>
      <c r="D28" s="6" t="s">
        <v>95</v>
      </c>
      <c r="E28" s="6" t="s">
        <v>96</v>
      </c>
      <c r="F28" s="18"/>
      <c r="G28" s="18" t="str">
        <f t="shared" si="2"/>
        <v>Yes</v>
      </c>
      <c r="H28" s="6" t="s">
        <v>97</v>
      </c>
      <c r="I28" s="7" t="s">
        <v>112</v>
      </c>
      <c r="J28" s="8">
        <v>40544</v>
      </c>
      <c r="K28" s="6">
        <f t="shared" ca="1" si="3"/>
        <v>14</v>
      </c>
      <c r="L28" s="6" t="str">
        <f t="shared" ca="1" si="4"/>
        <v>10-20 years</v>
      </c>
      <c r="M28" s="8">
        <v>40544</v>
      </c>
      <c r="N28" s="6">
        <f t="shared" ca="1" si="5"/>
        <v>14</v>
      </c>
      <c r="O28" s="6" t="str">
        <f t="shared" ca="1" si="6"/>
        <v>10-20 years</v>
      </c>
      <c r="P28" s="8">
        <v>36526</v>
      </c>
      <c r="Q28" s="6">
        <f t="shared" ca="1" si="7"/>
        <v>25</v>
      </c>
      <c r="R28" s="6" t="str">
        <f t="shared" ca="1" si="8"/>
        <v>25-34</v>
      </c>
      <c r="S28" s="6" t="s">
        <v>98</v>
      </c>
      <c r="T28" s="6"/>
      <c r="U28" s="6">
        <v>1</v>
      </c>
      <c r="V28" s="6">
        <v>1</v>
      </c>
      <c r="W28" s="6">
        <v>1</v>
      </c>
      <c r="X28" s="6">
        <v>1</v>
      </c>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f t="shared" si="0"/>
        <v>4</v>
      </c>
      <c r="BS28" s="6" t="str">
        <f t="shared" si="1"/>
        <v>Non Loan</v>
      </c>
      <c r="BT28" s="6" t="s">
        <v>99</v>
      </c>
      <c r="BU28" s="6" t="s">
        <v>117</v>
      </c>
      <c r="BV28" s="6" t="s">
        <v>129</v>
      </c>
      <c r="BW28" s="8" t="s">
        <v>96</v>
      </c>
      <c r="BX28" s="9" t="str">
        <f t="shared" ca="1" si="15"/>
        <v/>
      </c>
      <c r="BY28" s="10" t="str">
        <f t="shared" ca="1" si="9"/>
        <v/>
      </c>
      <c r="BZ28" s="7">
        <f t="shared" ca="1" si="10"/>
        <v>1062159</v>
      </c>
      <c r="CA28" s="7"/>
      <c r="CB28" s="7">
        <f t="shared" ca="1" si="11"/>
        <v>1062159</v>
      </c>
      <c r="CC28" s="7"/>
      <c r="CD28" s="7"/>
      <c r="CE28" s="7" t="str">
        <f t="shared" ca="1" si="12"/>
        <v/>
      </c>
      <c r="CF28" s="7" t="str">
        <f t="shared" ca="1" si="16"/>
        <v/>
      </c>
      <c r="CG28" s="11" t="str">
        <f t="shared" ca="1" si="13"/>
        <v/>
      </c>
      <c r="CH28" s="7" t="str">
        <f t="shared" ca="1" si="14"/>
        <v/>
      </c>
      <c r="CI28" s="7" t="s">
        <v>97</v>
      </c>
    </row>
    <row r="29" spans="1:87" x14ac:dyDescent="0.2">
      <c r="A29">
        <v>11136</v>
      </c>
      <c r="B29" t="s">
        <v>122</v>
      </c>
      <c r="C29" s="17">
        <v>1</v>
      </c>
      <c r="D29" t="s">
        <v>96</v>
      </c>
      <c r="E29" t="s">
        <v>96</v>
      </c>
      <c r="G29" s="17" t="str">
        <f t="shared" si="2"/>
        <v>Yes</v>
      </c>
      <c r="H29" t="s">
        <v>97</v>
      </c>
      <c r="I29" s="12" t="s">
        <v>112</v>
      </c>
      <c r="J29" s="13">
        <v>40179</v>
      </c>
      <c r="K29">
        <f t="shared" ca="1" si="3"/>
        <v>15</v>
      </c>
      <c r="L29" t="str">
        <f t="shared" ca="1" si="4"/>
        <v>10-20 years</v>
      </c>
      <c r="M29" s="13">
        <v>40179</v>
      </c>
      <c r="N29">
        <f t="shared" ca="1" si="5"/>
        <v>15</v>
      </c>
      <c r="O29" t="str">
        <f t="shared" ca="1" si="6"/>
        <v>10-20 years</v>
      </c>
      <c r="P29" s="13">
        <v>34700</v>
      </c>
      <c r="Q29">
        <f t="shared" ca="1" si="7"/>
        <v>30</v>
      </c>
      <c r="R29" t="str">
        <f t="shared" ca="1" si="8"/>
        <v>25-34</v>
      </c>
      <c r="S29" t="s">
        <v>128</v>
      </c>
      <c r="V29">
        <v>1</v>
      </c>
      <c r="X29">
        <v>1</v>
      </c>
      <c r="Z29">
        <v>1</v>
      </c>
      <c r="BR29">
        <f t="shared" si="0"/>
        <v>3</v>
      </c>
      <c r="BS29" t="str">
        <f t="shared" si="1"/>
        <v>Non Loan</v>
      </c>
      <c r="BT29" t="s">
        <v>99</v>
      </c>
      <c r="BU29" t="s">
        <v>117</v>
      </c>
      <c r="BV29" t="s">
        <v>129</v>
      </c>
      <c r="BW29" s="13" t="s">
        <v>96</v>
      </c>
      <c r="BX29" s="14" t="str">
        <f t="shared" ca="1" si="15"/>
        <v/>
      </c>
      <c r="BY29" s="15" t="str">
        <f t="shared" ca="1" si="9"/>
        <v/>
      </c>
      <c r="BZ29" s="12">
        <f t="shared" ca="1" si="10"/>
        <v>1962049</v>
      </c>
      <c r="CA29" s="12"/>
      <c r="CB29" s="12">
        <f t="shared" ca="1" si="11"/>
        <v>1962049</v>
      </c>
      <c r="CC29" s="12"/>
      <c r="CD29" s="12"/>
      <c r="CE29" s="12" t="str">
        <f t="shared" ca="1" si="12"/>
        <v/>
      </c>
      <c r="CF29" s="12" t="str">
        <f t="shared" ca="1" si="16"/>
        <v/>
      </c>
      <c r="CG29" s="16" t="str">
        <f t="shared" ca="1" si="13"/>
        <v/>
      </c>
      <c r="CH29" s="12" t="str">
        <f t="shared" ca="1" si="14"/>
        <v/>
      </c>
      <c r="CI29" s="12" t="s">
        <v>97</v>
      </c>
    </row>
    <row r="30" spans="1:87" x14ac:dyDescent="0.2">
      <c r="A30" s="6">
        <v>11137</v>
      </c>
      <c r="B30" s="6" t="s">
        <v>123</v>
      </c>
      <c r="C30" s="18">
        <v>0</v>
      </c>
      <c r="D30" s="6" t="s">
        <v>95</v>
      </c>
      <c r="E30" s="6" t="s">
        <v>95</v>
      </c>
      <c r="F30" s="18">
        <v>0.15</v>
      </c>
      <c r="G30" s="18" t="str">
        <f t="shared" si="2"/>
        <v>No</v>
      </c>
      <c r="H30" s="6" t="s">
        <v>97</v>
      </c>
      <c r="I30" s="7" t="s">
        <v>97</v>
      </c>
      <c r="J30" s="8">
        <v>39814</v>
      </c>
      <c r="K30" s="6">
        <f t="shared" ca="1" si="3"/>
        <v>16</v>
      </c>
      <c r="L30" s="6" t="str">
        <f t="shared" ca="1" si="4"/>
        <v>10-20 years</v>
      </c>
      <c r="M30" s="8">
        <v>39814</v>
      </c>
      <c r="N30" s="6">
        <f t="shared" ca="1" si="5"/>
        <v>16</v>
      </c>
      <c r="O30" s="6" t="str">
        <f t="shared" ca="1" si="6"/>
        <v>10-20 years</v>
      </c>
      <c r="P30" s="8">
        <v>32874</v>
      </c>
      <c r="Q30" s="6">
        <f t="shared" ca="1" si="7"/>
        <v>35</v>
      </c>
      <c r="R30" s="6" t="str">
        <f t="shared" ca="1" si="8"/>
        <v>35-44</v>
      </c>
      <c r="S30" s="6" t="s">
        <v>98</v>
      </c>
      <c r="T30" s="6"/>
      <c r="U30" s="6">
        <v>1</v>
      </c>
      <c r="V30" s="6"/>
      <c r="W30" s="6">
        <v>1</v>
      </c>
      <c r="X30" s="6"/>
      <c r="Y30" s="6">
        <v>1</v>
      </c>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f t="shared" si="0"/>
        <v>3</v>
      </c>
      <c r="BS30" s="6" t="str">
        <f t="shared" si="1"/>
        <v>Non Loan</v>
      </c>
      <c r="BT30" s="6" t="s">
        <v>99</v>
      </c>
      <c r="BU30" s="6" t="s">
        <v>100</v>
      </c>
      <c r="BV30" s="6" t="s">
        <v>101</v>
      </c>
      <c r="BW30" s="8" t="s">
        <v>96</v>
      </c>
      <c r="BX30" s="9" t="str">
        <f t="shared" ca="1" si="15"/>
        <v/>
      </c>
      <c r="BY30" s="10" t="str">
        <f t="shared" ca="1" si="9"/>
        <v/>
      </c>
      <c r="BZ30" s="7">
        <f t="shared" ca="1" si="10"/>
        <v>1929081</v>
      </c>
      <c r="CA30" s="7"/>
      <c r="CB30" s="7">
        <f t="shared" ca="1" si="11"/>
        <v>1929081</v>
      </c>
      <c r="CC30" s="7"/>
      <c r="CD30" s="7"/>
      <c r="CE30" s="7" t="str">
        <f t="shared" ca="1" si="12"/>
        <v/>
      </c>
      <c r="CF30" s="7" t="str">
        <f t="shared" ca="1" si="16"/>
        <v/>
      </c>
      <c r="CG30" s="11" t="str">
        <f t="shared" ca="1" si="13"/>
        <v/>
      </c>
      <c r="CH30" s="7" t="str">
        <f t="shared" ca="1" si="14"/>
        <v/>
      </c>
      <c r="CI30" s="7" t="s">
        <v>97</v>
      </c>
    </row>
    <row r="31" spans="1:87" x14ac:dyDescent="0.2">
      <c r="A31">
        <v>11138</v>
      </c>
      <c r="B31" t="s">
        <v>94</v>
      </c>
      <c r="C31" s="17">
        <v>0.4</v>
      </c>
      <c r="D31" t="s">
        <v>96</v>
      </c>
      <c r="E31" t="s">
        <v>95</v>
      </c>
      <c r="F31" s="17">
        <v>0.5</v>
      </c>
      <c r="G31" s="17" t="str">
        <f t="shared" si="2"/>
        <v>No</v>
      </c>
      <c r="H31" t="s">
        <v>97</v>
      </c>
      <c r="I31" s="12" t="s">
        <v>112</v>
      </c>
      <c r="J31" s="13">
        <v>39448</v>
      </c>
      <c r="K31">
        <f t="shared" ca="1" si="3"/>
        <v>17</v>
      </c>
      <c r="L31" t="str">
        <f t="shared" ca="1" si="4"/>
        <v>10-20 years</v>
      </c>
      <c r="M31" s="13">
        <v>39448</v>
      </c>
      <c r="N31">
        <f t="shared" ca="1" si="5"/>
        <v>17</v>
      </c>
      <c r="O31" t="str">
        <f t="shared" ca="1" si="6"/>
        <v>10-20 years</v>
      </c>
      <c r="P31" s="13">
        <v>31048</v>
      </c>
      <c r="Q31">
        <f t="shared" ca="1" si="7"/>
        <v>40</v>
      </c>
      <c r="R31" t="str">
        <f t="shared" ca="1" si="8"/>
        <v>35-44</v>
      </c>
      <c r="S31" t="s">
        <v>98</v>
      </c>
      <c r="V31">
        <v>1</v>
      </c>
      <c r="X31">
        <v>1</v>
      </c>
      <c r="Z31">
        <v>1</v>
      </c>
      <c r="BR31">
        <f t="shared" si="0"/>
        <v>3</v>
      </c>
      <c r="BS31" t="str">
        <f t="shared" si="1"/>
        <v>Non Loan</v>
      </c>
      <c r="BT31" t="s">
        <v>99</v>
      </c>
      <c r="BU31" t="s">
        <v>117</v>
      </c>
      <c r="BV31" t="s">
        <v>118</v>
      </c>
      <c r="BW31" s="13" t="s">
        <v>96</v>
      </c>
      <c r="BX31" s="14" t="str">
        <f t="shared" ca="1" si="15"/>
        <v/>
      </c>
      <c r="BY31" s="15" t="str">
        <f t="shared" ca="1" si="9"/>
        <v/>
      </c>
      <c r="BZ31" s="12">
        <f t="shared" ca="1" si="10"/>
        <v>137503</v>
      </c>
      <c r="CA31" s="12"/>
      <c r="CB31" s="12">
        <f t="shared" ca="1" si="11"/>
        <v>137503</v>
      </c>
      <c r="CC31" s="12"/>
      <c r="CD31" s="12"/>
      <c r="CE31" s="12" t="str">
        <f t="shared" ca="1" si="12"/>
        <v/>
      </c>
      <c r="CF31" s="12" t="str">
        <f t="shared" ca="1" si="16"/>
        <v/>
      </c>
      <c r="CG31" s="16" t="str">
        <f t="shared" ca="1" si="13"/>
        <v/>
      </c>
      <c r="CH31" s="12" t="str">
        <f t="shared" ca="1" si="14"/>
        <v/>
      </c>
      <c r="CI31" s="12" t="s">
        <v>97</v>
      </c>
    </row>
    <row r="32" spans="1:87" x14ac:dyDescent="0.2">
      <c r="A32" s="6">
        <v>11139</v>
      </c>
      <c r="B32" s="6" t="s">
        <v>115</v>
      </c>
      <c r="C32" s="18">
        <v>0.15</v>
      </c>
      <c r="D32" s="6" t="s">
        <v>95</v>
      </c>
      <c r="E32" s="6" t="s">
        <v>96</v>
      </c>
      <c r="F32" s="18"/>
      <c r="G32" s="18" t="str">
        <f t="shared" si="2"/>
        <v>No</v>
      </c>
      <c r="H32" s="6" t="s">
        <v>102</v>
      </c>
      <c r="I32" s="7" t="s">
        <v>119</v>
      </c>
      <c r="J32" s="8">
        <v>39083</v>
      </c>
      <c r="K32" s="6">
        <f t="shared" ca="1" si="3"/>
        <v>18</v>
      </c>
      <c r="L32" s="6" t="str">
        <f t="shared" ca="1" si="4"/>
        <v>10-20 years</v>
      </c>
      <c r="M32" s="8">
        <v>39083</v>
      </c>
      <c r="N32" s="6">
        <f t="shared" ca="1" si="5"/>
        <v>18</v>
      </c>
      <c r="O32" s="6" t="str">
        <f t="shared" ca="1" si="6"/>
        <v>10-20 years</v>
      </c>
      <c r="P32" s="8">
        <v>29221</v>
      </c>
      <c r="Q32" s="6">
        <f t="shared" ca="1" si="7"/>
        <v>45</v>
      </c>
      <c r="R32" s="6" t="str">
        <f t="shared" ca="1" si="8"/>
        <v>45-54</v>
      </c>
      <c r="S32" s="6" t="s">
        <v>98</v>
      </c>
      <c r="T32" s="6">
        <v>1</v>
      </c>
      <c r="U32" s="6">
        <v>1</v>
      </c>
      <c r="V32" s="6">
        <v>1</v>
      </c>
      <c r="W32" s="6">
        <v>1</v>
      </c>
      <c r="X32" s="6">
        <v>1</v>
      </c>
      <c r="Y32" s="6">
        <v>1</v>
      </c>
      <c r="Z32" s="6">
        <v>1</v>
      </c>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f t="shared" si="0"/>
        <v>7</v>
      </c>
      <c r="BS32" s="6" t="str">
        <f t="shared" si="1"/>
        <v>Loan</v>
      </c>
      <c r="BT32" s="6" t="s">
        <v>99</v>
      </c>
      <c r="BU32" s="6" t="s">
        <v>117</v>
      </c>
      <c r="BV32" s="6" t="s">
        <v>118</v>
      </c>
      <c r="BW32" s="8" t="s">
        <v>96</v>
      </c>
      <c r="BX32" s="9">
        <f t="shared" ca="1" si="15"/>
        <v>1627847</v>
      </c>
      <c r="BY32" s="10" t="str">
        <f t="shared" ca="1" si="9"/>
        <v>750k-5 mil</v>
      </c>
      <c r="BZ32" s="7">
        <f t="shared" ca="1" si="10"/>
        <v>1725760</v>
      </c>
      <c r="CA32" s="7"/>
      <c r="CB32" s="7">
        <f t="shared" ca="1" si="11"/>
        <v>1725760</v>
      </c>
      <c r="CC32" s="7" t="s">
        <v>105</v>
      </c>
      <c r="CD32" s="7" t="s">
        <v>120</v>
      </c>
      <c r="CE32" s="7">
        <f t="shared" ca="1" si="12"/>
        <v>5</v>
      </c>
      <c r="CF32" s="7">
        <f t="shared" ca="1" si="16"/>
        <v>325569.40000000002</v>
      </c>
      <c r="CG32" s="11">
        <f t="shared" ca="1" si="13"/>
        <v>0.9432638373817912</v>
      </c>
      <c r="CH32" s="7" t="str">
        <f t="shared" ca="1" si="14"/>
        <v>1x</v>
      </c>
      <c r="CI32" s="7" t="s">
        <v>107</v>
      </c>
    </row>
    <row r="33" spans="1:87" x14ac:dyDescent="0.2">
      <c r="A33">
        <v>11140</v>
      </c>
      <c r="B33" t="s">
        <v>115</v>
      </c>
      <c r="C33" s="17">
        <v>0.2</v>
      </c>
      <c r="D33" t="s">
        <v>96</v>
      </c>
      <c r="E33" t="s">
        <v>96</v>
      </c>
      <c r="G33" s="17" t="str">
        <f t="shared" si="2"/>
        <v>No</v>
      </c>
      <c r="H33" t="s">
        <v>97</v>
      </c>
      <c r="I33" s="12" t="s">
        <v>112</v>
      </c>
      <c r="J33" s="13">
        <v>38718</v>
      </c>
      <c r="K33">
        <f t="shared" ca="1" si="3"/>
        <v>19</v>
      </c>
      <c r="L33" t="str">
        <f t="shared" ca="1" si="4"/>
        <v>10-20 years</v>
      </c>
      <c r="M33" s="13">
        <v>38718</v>
      </c>
      <c r="N33">
        <f t="shared" ca="1" si="5"/>
        <v>19</v>
      </c>
      <c r="O33" t="str">
        <f t="shared" ca="1" si="6"/>
        <v>10-20 years</v>
      </c>
      <c r="P33" s="13">
        <v>27395</v>
      </c>
      <c r="Q33">
        <f t="shared" ca="1" si="7"/>
        <v>50</v>
      </c>
      <c r="R33" t="str">
        <f t="shared" ca="1" si="8"/>
        <v>45-54</v>
      </c>
      <c r="S33" t="s">
        <v>128</v>
      </c>
      <c r="T33">
        <v>1</v>
      </c>
      <c r="V33">
        <v>1</v>
      </c>
      <c r="X33">
        <v>1</v>
      </c>
      <c r="Z33">
        <v>1</v>
      </c>
      <c r="BR33">
        <f t="shared" si="0"/>
        <v>4</v>
      </c>
      <c r="BS33" t="str">
        <f t="shared" si="1"/>
        <v>Loan</v>
      </c>
      <c r="BT33" t="s">
        <v>99</v>
      </c>
      <c r="BU33" t="s">
        <v>117</v>
      </c>
      <c r="BV33" t="s">
        <v>118</v>
      </c>
      <c r="BW33" s="13" t="s">
        <v>96</v>
      </c>
      <c r="BX33" s="14">
        <f t="shared" ca="1" si="15"/>
        <v>486163</v>
      </c>
      <c r="BY33" s="15" t="str">
        <f t="shared" ca="1" si="9"/>
        <v>250k-750k</v>
      </c>
      <c r="BZ33" s="12">
        <f t="shared" ca="1" si="10"/>
        <v>255823</v>
      </c>
      <c r="CA33" s="12"/>
      <c r="CB33" s="12">
        <f t="shared" ca="1" si="11"/>
        <v>255823</v>
      </c>
      <c r="CC33" s="12" t="s">
        <v>105</v>
      </c>
      <c r="CD33" s="12" t="s">
        <v>106</v>
      </c>
      <c r="CE33" s="12">
        <f t="shared" ca="1" si="12"/>
        <v>7</v>
      </c>
      <c r="CF33" s="12">
        <f t="shared" ca="1" si="16"/>
        <v>69451.857142857145</v>
      </c>
      <c r="CG33" s="16">
        <f t="shared" ca="1" si="13"/>
        <v>1.9003881590005589</v>
      </c>
      <c r="CH33" s="12" t="str">
        <f t="shared" ca="1" si="14"/>
        <v>1-5x</v>
      </c>
      <c r="CI33" s="12" t="s">
        <v>97</v>
      </c>
    </row>
    <row r="34" spans="1:87" x14ac:dyDescent="0.2">
      <c r="A34" s="6">
        <v>11141</v>
      </c>
      <c r="B34" s="6" t="s">
        <v>94</v>
      </c>
      <c r="C34" s="18">
        <v>0.3</v>
      </c>
      <c r="D34" s="6" t="s">
        <v>95</v>
      </c>
      <c r="E34" s="6" t="s">
        <v>95</v>
      </c>
      <c r="F34" s="18">
        <v>0.15</v>
      </c>
      <c r="G34" s="18" t="str">
        <f t="shared" si="2"/>
        <v>No</v>
      </c>
      <c r="H34" s="6" t="s">
        <v>111</v>
      </c>
      <c r="I34" s="7" t="s">
        <v>112</v>
      </c>
      <c r="J34" s="8">
        <v>38353</v>
      </c>
      <c r="K34" s="6">
        <f t="shared" ca="1" si="3"/>
        <v>20</v>
      </c>
      <c r="L34" s="6" t="str">
        <f t="shared" ca="1" si="4"/>
        <v>&gt;20 years</v>
      </c>
      <c r="M34" s="8">
        <v>38353</v>
      </c>
      <c r="N34" s="6">
        <f t="shared" ca="1" si="5"/>
        <v>20</v>
      </c>
      <c r="O34" s="6" t="str">
        <f t="shared" ca="1" si="6"/>
        <v>&gt;20 years</v>
      </c>
      <c r="P34" s="8">
        <v>25569</v>
      </c>
      <c r="Q34" s="6">
        <f t="shared" ca="1" si="7"/>
        <v>55</v>
      </c>
      <c r="R34" s="6" t="str">
        <f t="shared" ca="1" si="8"/>
        <v>55-64</v>
      </c>
      <c r="S34" s="6" t="s">
        <v>116</v>
      </c>
      <c r="T34" s="6">
        <v>1</v>
      </c>
      <c r="U34" s="6">
        <v>1</v>
      </c>
      <c r="V34" s="6">
        <v>1</v>
      </c>
      <c r="W34" s="6">
        <v>1</v>
      </c>
      <c r="X34" s="6">
        <v>1</v>
      </c>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f t="shared" si="0"/>
        <v>5</v>
      </c>
      <c r="BS34" s="6" t="str">
        <f t="shared" si="1"/>
        <v>Loan</v>
      </c>
      <c r="BT34" s="6" t="s">
        <v>99</v>
      </c>
      <c r="BU34" s="6" t="s">
        <v>117</v>
      </c>
      <c r="BV34" s="6" t="s">
        <v>118</v>
      </c>
      <c r="BW34" s="8" t="s">
        <v>96</v>
      </c>
      <c r="BX34" s="9">
        <f t="shared" ca="1" si="15"/>
        <v>2396590</v>
      </c>
      <c r="BY34" s="10" t="str">
        <f t="shared" ca="1" si="9"/>
        <v>750k-5 mil</v>
      </c>
      <c r="BZ34" s="7">
        <f t="shared" ca="1" si="10"/>
        <v>330094</v>
      </c>
      <c r="CA34" s="7"/>
      <c r="CB34" s="7">
        <f t="shared" ca="1" si="11"/>
        <v>330094</v>
      </c>
      <c r="CC34" s="7" t="s">
        <v>114</v>
      </c>
      <c r="CD34" s="7" t="s">
        <v>120</v>
      </c>
      <c r="CE34" s="7">
        <f t="shared" ca="1" si="12"/>
        <v>9</v>
      </c>
      <c r="CF34" s="7">
        <f t="shared" ca="1" si="16"/>
        <v>266287.77777777775</v>
      </c>
      <c r="CG34" s="11">
        <f t="shared" ca="1" si="13"/>
        <v>7.2603258465770359</v>
      </c>
      <c r="CH34" s="7" t="str">
        <f t="shared" ca="1" si="14"/>
        <v>5-10x</v>
      </c>
      <c r="CI34" s="7" t="s">
        <v>107</v>
      </c>
    </row>
    <row r="35" spans="1:87" x14ac:dyDescent="0.2">
      <c r="A35">
        <v>11142</v>
      </c>
      <c r="B35" t="s">
        <v>110</v>
      </c>
      <c r="C35" s="17">
        <v>0.4</v>
      </c>
      <c r="D35" t="s">
        <v>96</v>
      </c>
      <c r="E35" t="s">
        <v>95</v>
      </c>
      <c r="F35" s="17">
        <v>0.3</v>
      </c>
      <c r="G35" s="17" t="str">
        <f t="shared" si="2"/>
        <v>No</v>
      </c>
      <c r="H35" t="s">
        <v>97</v>
      </c>
      <c r="I35" s="12" t="s">
        <v>97</v>
      </c>
      <c r="J35" s="13">
        <v>37987</v>
      </c>
      <c r="K35">
        <f t="shared" ca="1" si="3"/>
        <v>21</v>
      </c>
      <c r="L35" t="str">
        <f t="shared" ca="1" si="4"/>
        <v>&gt;20 years</v>
      </c>
      <c r="M35" s="13">
        <v>37987</v>
      </c>
      <c r="N35">
        <f t="shared" ca="1" si="5"/>
        <v>21</v>
      </c>
      <c r="O35" t="str">
        <f t="shared" ca="1" si="6"/>
        <v>&gt;20 years</v>
      </c>
      <c r="P35" s="13">
        <v>23743</v>
      </c>
      <c r="Q35">
        <f t="shared" ca="1" si="7"/>
        <v>60</v>
      </c>
      <c r="R35" t="str">
        <f t="shared" ca="1" si="8"/>
        <v>55-64</v>
      </c>
      <c r="S35" t="s">
        <v>98</v>
      </c>
      <c r="V35">
        <v>1</v>
      </c>
      <c r="X35">
        <v>1</v>
      </c>
      <c r="Z35">
        <v>1</v>
      </c>
      <c r="BR35">
        <f t="shared" si="0"/>
        <v>3</v>
      </c>
      <c r="BS35" t="str">
        <f t="shared" si="1"/>
        <v>Non Loan</v>
      </c>
      <c r="BT35" t="s">
        <v>99</v>
      </c>
      <c r="BU35" t="s">
        <v>100</v>
      </c>
      <c r="BV35" t="s">
        <v>101</v>
      </c>
      <c r="BW35" s="13" t="s">
        <v>96</v>
      </c>
      <c r="BX35" s="14" t="str">
        <f t="shared" ca="1" si="15"/>
        <v/>
      </c>
      <c r="BY35" s="15" t="str">
        <f t="shared" ca="1" si="9"/>
        <v/>
      </c>
      <c r="BZ35" s="12">
        <f t="shared" ca="1" si="10"/>
        <v>262481</v>
      </c>
      <c r="CA35" s="12"/>
      <c r="CB35" s="12">
        <f t="shared" ca="1" si="11"/>
        <v>262481</v>
      </c>
      <c r="CC35" s="12"/>
      <c r="CD35" s="12"/>
      <c r="CE35" s="12" t="str">
        <f t="shared" ca="1" si="12"/>
        <v/>
      </c>
      <c r="CF35" s="12" t="str">
        <f t="shared" ca="1" si="16"/>
        <v/>
      </c>
      <c r="CG35" s="16" t="str">
        <f t="shared" ca="1" si="13"/>
        <v/>
      </c>
      <c r="CH35" s="12" t="str">
        <f t="shared" ca="1" si="14"/>
        <v/>
      </c>
      <c r="CI35" s="12" t="s">
        <v>97</v>
      </c>
    </row>
    <row r="36" spans="1:87" x14ac:dyDescent="0.2">
      <c r="A36" s="6">
        <v>11143</v>
      </c>
      <c r="B36" s="6" t="s">
        <v>115</v>
      </c>
      <c r="C36" s="18">
        <v>0.5</v>
      </c>
      <c r="D36" s="6" t="s">
        <v>95</v>
      </c>
      <c r="E36" s="6" t="s">
        <v>96</v>
      </c>
      <c r="F36" s="18"/>
      <c r="G36" s="18" t="str">
        <f t="shared" si="2"/>
        <v>Yes</v>
      </c>
      <c r="H36" s="6" t="s">
        <v>97</v>
      </c>
      <c r="I36" s="7" t="s">
        <v>112</v>
      </c>
      <c r="J36" s="8">
        <v>37622</v>
      </c>
      <c r="K36" s="6">
        <f t="shared" ca="1" si="3"/>
        <v>22</v>
      </c>
      <c r="L36" s="6" t="str">
        <f t="shared" ca="1" si="4"/>
        <v>&gt;20 years</v>
      </c>
      <c r="M36" s="8">
        <v>37622</v>
      </c>
      <c r="N36" s="6">
        <f t="shared" ca="1" si="5"/>
        <v>22</v>
      </c>
      <c r="O36" s="6" t="str">
        <f t="shared" ca="1" si="6"/>
        <v>&gt;20 years</v>
      </c>
      <c r="P36" s="8">
        <v>36526</v>
      </c>
      <c r="Q36" s="6">
        <f t="shared" ca="1" si="7"/>
        <v>25</v>
      </c>
      <c r="R36" s="6" t="str">
        <f t="shared" ca="1" si="8"/>
        <v>25-34</v>
      </c>
      <c r="S36" s="6" t="s">
        <v>98</v>
      </c>
      <c r="T36" s="6"/>
      <c r="U36" s="6">
        <v>1</v>
      </c>
      <c r="V36" s="6"/>
      <c r="W36" s="6">
        <v>1</v>
      </c>
      <c r="X36" s="6"/>
      <c r="Y36" s="6">
        <v>1</v>
      </c>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f t="shared" si="0"/>
        <v>3</v>
      </c>
      <c r="BS36" s="6" t="str">
        <f t="shared" si="1"/>
        <v>Non Loan</v>
      </c>
      <c r="BT36" s="6" t="s">
        <v>99</v>
      </c>
      <c r="BU36" s="6" t="s">
        <v>117</v>
      </c>
      <c r="BV36" s="6" t="s">
        <v>129</v>
      </c>
      <c r="BW36" s="8" t="s">
        <v>96</v>
      </c>
      <c r="BX36" s="9" t="str">
        <f t="shared" ca="1" si="15"/>
        <v/>
      </c>
      <c r="BY36" s="10" t="str">
        <f t="shared" ca="1" si="9"/>
        <v/>
      </c>
      <c r="BZ36" s="7">
        <f t="shared" ca="1" si="10"/>
        <v>1459370</v>
      </c>
      <c r="CA36" s="7"/>
      <c r="CB36" s="7">
        <f t="shared" ca="1" si="11"/>
        <v>1459370</v>
      </c>
      <c r="CC36" s="7"/>
      <c r="CD36" s="7"/>
      <c r="CE36" s="7" t="str">
        <f t="shared" ca="1" si="12"/>
        <v/>
      </c>
      <c r="CF36" s="7" t="str">
        <f t="shared" ca="1" si="16"/>
        <v/>
      </c>
      <c r="CG36" s="11" t="str">
        <f t="shared" ca="1" si="13"/>
        <v/>
      </c>
      <c r="CH36" s="7" t="str">
        <f t="shared" ca="1" si="14"/>
        <v/>
      </c>
      <c r="CI36" s="7" t="s">
        <v>97</v>
      </c>
    </row>
    <row r="37" spans="1:87" x14ac:dyDescent="0.2">
      <c r="A37">
        <v>11144</v>
      </c>
      <c r="B37" t="s">
        <v>131</v>
      </c>
      <c r="C37" s="17">
        <v>0.6</v>
      </c>
      <c r="D37" t="s">
        <v>96</v>
      </c>
      <c r="E37" t="s">
        <v>96</v>
      </c>
      <c r="G37" s="17" t="str">
        <f t="shared" si="2"/>
        <v>Yes</v>
      </c>
      <c r="H37" t="s">
        <v>97</v>
      </c>
      <c r="I37" s="12" t="s">
        <v>97</v>
      </c>
      <c r="J37" s="13">
        <v>37257</v>
      </c>
      <c r="K37">
        <f t="shared" ca="1" si="3"/>
        <v>23</v>
      </c>
      <c r="L37" t="str">
        <f t="shared" ca="1" si="4"/>
        <v>&gt;20 years</v>
      </c>
      <c r="M37" s="13">
        <v>37257</v>
      </c>
      <c r="N37">
        <f t="shared" ca="1" si="5"/>
        <v>23</v>
      </c>
      <c r="O37" t="str">
        <f t="shared" ca="1" si="6"/>
        <v>&gt;20 years</v>
      </c>
      <c r="P37" s="13">
        <v>34700</v>
      </c>
      <c r="Q37">
        <f t="shared" ca="1" si="7"/>
        <v>30</v>
      </c>
      <c r="R37" t="str">
        <f t="shared" ca="1" si="8"/>
        <v>25-34</v>
      </c>
      <c r="S37" t="s">
        <v>132</v>
      </c>
      <c r="V37">
        <v>1</v>
      </c>
      <c r="X37">
        <v>1</v>
      </c>
      <c r="Z37">
        <v>1</v>
      </c>
      <c r="BR37">
        <f t="shared" si="0"/>
        <v>3</v>
      </c>
      <c r="BS37" t="str">
        <f t="shared" si="1"/>
        <v>Non Loan</v>
      </c>
      <c r="BT37" t="s">
        <v>99</v>
      </c>
      <c r="BU37" t="s">
        <v>117</v>
      </c>
      <c r="BV37" t="s">
        <v>129</v>
      </c>
      <c r="BW37" s="13" t="s">
        <v>96</v>
      </c>
      <c r="BX37" s="14" t="str">
        <f t="shared" ca="1" si="15"/>
        <v/>
      </c>
      <c r="BY37" s="15" t="str">
        <f t="shared" ca="1" si="9"/>
        <v/>
      </c>
      <c r="BZ37" s="12">
        <f t="shared" ca="1" si="10"/>
        <v>1644151</v>
      </c>
      <c r="CA37" s="12"/>
      <c r="CB37" s="12">
        <f t="shared" ca="1" si="11"/>
        <v>1644151</v>
      </c>
      <c r="CC37" s="12"/>
      <c r="CD37" s="12"/>
      <c r="CE37" s="12" t="str">
        <f t="shared" ca="1" si="12"/>
        <v/>
      </c>
      <c r="CF37" s="12" t="str">
        <f t="shared" ca="1" si="16"/>
        <v/>
      </c>
      <c r="CG37" s="16" t="str">
        <f t="shared" ca="1" si="13"/>
        <v/>
      </c>
      <c r="CH37" s="12" t="str">
        <f t="shared" ca="1" si="14"/>
        <v/>
      </c>
      <c r="CI37" s="12" t="s">
        <v>97</v>
      </c>
    </row>
    <row r="38" spans="1:87" x14ac:dyDescent="0.2">
      <c r="A38" s="6">
        <v>11145</v>
      </c>
      <c r="B38" s="6" t="s">
        <v>94</v>
      </c>
      <c r="C38" s="18">
        <v>0.7</v>
      </c>
      <c r="D38" s="6" t="s">
        <v>95</v>
      </c>
      <c r="E38" s="6" t="s">
        <v>95</v>
      </c>
      <c r="F38" s="18">
        <v>0.4</v>
      </c>
      <c r="G38" s="18" t="str">
        <f t="shared" si="2"/>
        <v>Yes</v>
      </c>
      <c r="H38" s="6" t="s">
        <v>97</v>
      </c>
      <c r="I38" s="7" t="s">
        <v>112</v>
      </c>
      <c r="J38" s="8">
        <v>36892</v>
      </c>
      <c r="K38" s="6">
        <f t="shared" ca="1" si="3"/>
        <v>24</v>
      </c>
      <c r="L38" s="6" t="str">
        <f t="shared" ca="1" si="4"/>
        <v>&gt;20 years</v>
      </c>
      <c r="M38" s="8">
        <v>36892</v>
      </c>
      <c r="N38" s="6">
        <f t="shared" ca="1" si="5"/>
        <v>24</v>
      </c>
      <c r="O38" s="6" t="str">
        <f t="shared" ca="1" si="6"/>
        <v>&gt;20 years</v>
      </c>
      <c r="P38" s="8">
        <v>32874</v>
      </c>
      <c r="Q38" s="6">
        <f t="shared" ca="1" si="7"/>
        <v>35</v>
      </c>
      <c r="R38" s="6" t="str">
        <f t="shared" ca="1" si="8"/>
        <v>35-44</v>
      </c>
      <c r="S38" s="6" t="s">
        <v>98</v>
      </c>
      <c r="T38" s="6"/>
      <c r="U38" s="6">
        <v>1</v>
      </c>
      <c r="V38" s="6">
        <v>1</v>
      </c>
      <c r="W38" s="6">
        <v>1</v>
      </c>
      <c r="X38" s="6">
        <v>1</v>
      </c>
      <c r="Y38" s="6">
        <v>1</v>
      </c>
      <c r="Z38" s="6">
        <v>1</v>
      </c>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BN38" s="6"/>
      <c r="BO38" s="6"/>
      <c r="BP38" s="6"/>
      <c r="BQ38" s="6"/>
      <c r="BR38" s="6">
        <f t="shared" si="0"/>
        <v>6</v>
      </c>
      <c r="BS38" s="6" t="str">
        <f t="shared" si="1"/>
        <v>Non Loan</v>
      </c>
      <c r="BT38" s="6" t="s">
        <v>99</v>
      </c>
      <c r="BU38" s="6" t="s">
        <v>117</v>
      </c>
      <c r="BV38" s="6" t="s">
        <v>118</v>
      </c>
      <c r="BW38" s="8" t="s">
        <v>96</v>
      </c>
      <c r="BX38" s="9" t="str">
        <f t="shared" ca="1" si="15"/>
        <v/>
      </c>
      <c r="BY38" s="10" t="str">
        <f t="shared" ca="1" si="9"/>
        <v/>
      </c>
      <c r="BZ38" s="7">
        <f t="shared" ca="1" si="10"/>
        <v>410461</v>
      </c>
      <c r="CA38" s="7"/>
      <c r="CB38" s="7">
        <f t="shared" ca="1" si="11"/>
        <v>410461</v>
      </c>
      <c r="CC38" s="7"/>
      <c r="CD38" s="7"/>
      <c r="CE38" s="7" t="str">
        <f t="shared" ca="1" si="12"/>
        <v/>
      </c>
      <c r="CF38" s="7" t="str">
        <f t="shared" ca="1" si="16"/>
        <v/>
      </c>
      <c r="CG38" s="11" t="str">
        <f t="shared" ca="1" si="13"/>
        <v/>
      </c>
      <c r="CH38" s="7" t="str">
        <f t="shared" ca="1" si="14"/>
        <v/>
      </c>
      <c r="CI38" s="7" t="s">
        <v>97</v>
      </c>
    </row>
    <row r="39" spans="1:87" x14ac:dyDescent="0.2">
      <c r="A39">
        <v>11146</v>
      </c>
      <c r="B39" t="s">
        <v>110</v>
      </c>
      <c r="C39" s="17">
        <v>0.8</v>
      </c>
      <c r="D39" t="s">
        <v>96</v>
      </c>
      <c r="E39" t="s">
        <v>95</v>
      </c>
      <c r="F39" s="17">
        <v>0.75</v>
      </c>
      <c r="G39" s="17" t="str">
        <f t="shared" si="2"/>
        <v>Yes</v>
      </c>
      <c r="H39" t="s">
        <v>97</v>
      </c>
      <c r="I39" s="12" t="s">
        <v>112</v>
      </c>
      <c r="J39" s="13">
        <v>36526</v>
      </c>
      <c r="K39">
        <f t="shared" ca="1" si="3"/>
        <v>25</v>
      </c>
      <c r="L39" t="str">
        <f t="shared" ca="1" si="4"/>
        <v>&gt;20 years</v>
      </c>
      <c r="M39" s="13">
        <v>36526</v>
      </c>
      <c r="N39">
        <f t="shared" ca="1" si="5"/>
        <v>25</v>
      </c>
      <c r="O39" t="str">
        <f t="shared" ca="1" si="6"/>
        <v>&gt;20 years</v>
      </c>
      <c r="P39" s="13">
        <v>31048</v>
      </c>
      <c r="Q39">
        <f t="shared" ca="1" si="7"/>
        <v>40</v>
      </c>
      <c r="R39" t="str">
        <f t="shared" ca="1" si="8"/>
        <v>35-44</v>
      </c>
      <c r="S39" t="s">
        <v>128</v>
      </c>
      <c r="V39">
        <v>1</v>
      </c>
      <c r="X39">
        <v>1</v>
      </c>
      <c r="Z39">
        <v>1</v>
      </c>
      <c r="BR39">
        <f t="shared" si="0"/>
        <v>3</v>
      </c>
      <c r="BS39" t="str">
        <f t="shared" si="1"/>
        <v>Non Loan</v>
      </c>
      <c r="BT39" t="s">
        <v>99</v>
      </c>
      <c r="BU39" t="s">
        <v>117</v>
      </c>
      <c r="BV39" t="s">
        <v>118</v>
      </c>
      <c r="BW39" s="13" t="s">
        <v>96</v>
      </c>
      <c r="BX39" s="14" t="str">
        <f t="shared" ca="1" si="15"/>
        <v/>
      </c>
      <c r="BY39" s="15" t="str">
        <f t="shared" ca="1" si="9"/>
        <v/>
      </c>
      <c r="BZ39" s="12">
        <f t="shared" ca="1" si="10"/>
        <v>689564</v>
      </c>
      <c r="CA39" s="12"/>
      <c r="CB39" s="12">
        <f t="shared" ca="1" si="11"/>
        <v>689564</v>
      </c>
      <c r="CC39" s="12"/>
      <c r="CD39" s="12"/>
      <c r="CE39" s="12" t="str">
        <f t="shared" ca="1" si="12"/>
        <v/>
      </c>
      <c r="CF39" s="12" t="str">
        <f t="shared" ca="1" si="16"/>
        <v/>
      </c>
      <c r="CG39" s="16" t="str">
        <f t="shared" ca="1" si="13"/>
        <v/>
      </c>
      <c r="CH39" s="12" t="str">
        <f t="shared" ca="1" si="14"/>
        <v/>
      </c>
      <c r="CI39" s="12" t="s">
        <v>97</v>
      </c>
    </row>
    <row r="40" spans="1:87" x14ac:dyDescent="0.2">
      <c r="A40" s="6">
        <v>11147</v>
      </c>
      <c r="B40" s="6" t="s">
        <v>94</v>
      </c>
      <c r="C40" s="18">
        <v>0.75</v>
      </c>
      <c r="D40" s="6" t="s">
        <v>95</v>
      </c>
      <c r="E40" s="6" t="s">
        <v>96</v>
      </c>
      <c r="F40" s="18"/>
      <c r="G40" s="18" t="str">
        <f t="shared" si="2"/>
        <v>Yes</v>
      </c>
      <c r="H40" s="6" t="s">
        <v>97</v>
      </c>
      <c r="I40" s="7" t="s">
        <v>97</v>
      </c>
      <c r="J40" s="8">
        <v>36161</v>
      </c>
      <c r="K40" s="6">
        <f t="shared" ca="1" si="3"/>
        <v>26</v>
      </c>
      <c r="L40" s="6" t="str">
        <f t="shared" ca="1" si="4"/>
        <v>&gt;20 years</v>
      </c>
      <c r="M40" s="8">
        <v>36161</v>
      </c>
      <c r="N40" s="6">
        <f t="shared" ca="1" si="5"/>
        <v>26</v>
      </c>
      <c r="O40" s="6" t="str">
        <f t="shared" ca="1" si="6"/>
        <v>&gt;20 years</v>
      </c>
      <c r="P40" s="8">
        <v>29221</v>
      </c>
      <c r="Q40" s="6">
        <f t="shared" ca="1" si="7"/>
        <v>45</v>
      </c>
      <c r="R40" s="6" t="str">
        <f t="shared" ca="1" si="8"/>
        <v>45-54</v>
      </c>
      <c r="S40" s="6" t="s">
        <v>133</v>
      </c>
      <c r="T40" s="6"/>
      <c r="U40" s="6">
        <v>1</v>
      </c>
      <c r="V40" s="6">
        <v>1</v>
      </c>
      <c r="W40" s="6">
        <v>1</v>
      </c>
      <c r="X40" s="6">
        <v>1</v>
      </c>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6"/>
      <c r="BH40" s="6"/>
      <c r="BI40" s="6"/>
      <c r="BJ40" s="6"/>
      <c r="BK40" s="6"/>
      <c r="BL40" s="6"/>
      <c r="BM40" s="6"/>
      <c r="BN40" s="6"/>
      <c r="BO40" s="6"/>
      <c r="BP40" s="6"/>
      <c r="BQ40" s="6"/>
      <c r="BR40" s="6">
        <f t="shared" si="0"/>
        <v>4</v>
      </c>
      <c r="BS40" s="6" t="str">
        <f t="shared" si="1"/>
        <v>Non Loan</v>
      </c>
      <c r="BT40" s="6" t="s">
        <v>99</v>
      </c>
      <c r="BU40" s="6" t="s">
        <v>117</v>
      </c>
      <c r="BV40" s="6" t="s">
        <v>129</v>
      </c>
      <c r="BW40" s="8" t="s">
        <v>96</v>
      </c>
      <c r="BX40" s="9" t="str">
        <f t="shared" ca="1" si="15"/>
        <v/>
      </c>
      <c r="BY40" s="10" t="str">
        <f t="shared" ca="1" si="9"/>
        <v/>
      </c>
      <c r="BZ40" s="7">
        <f t="shared" ca="1" si="10"/>
        <v>58919</v>
      </c>
      <c r="CA40" s="7"/>
      <c r="CB40" s="7">
        <f t="shared" ca="1" si="11"/>
        <v>58919</v>
      </c>
      <c r="CC40" s="7"/>
      <c r="CD40" s="7"/>
      <c r="CE40" s="7" t="str">
        <f t="shared" ca="1" si="12"/>
        <v/>
      </c>
      <c r="CF40" s="7" t="str">
        <f t="shared" ca="1" si="16"/>
        <v/>
      </c>
      <c r="CG40" s="11" t="str">
        <f t="shared" ca="1" si="13"/>
        <v/>
      </c>
      <c r="CH40" s="7" t="str">
        <f t="shared" ca="1" si="14"/>
        <v/>
      </c>
      <c r="CI40" s="7" t="s">
        <v>97</v>
      </c>
    </row>
    <row r="41" spans="1:87" x14ac:dyDescent="0.2">
      <c r="A41">
        <v>11148</v>
      </c>
      <c r="B41" t="s">
        <v>94</v>
      </c>
      <c r="C41" s="17">
        <v>1</v>
      </c>
      <c r="D41" t="s">
        <v>96</v>
      </c>
      <c r="E41" t="s">
        <v>96</v>
      </c>
      <c r="G41" s="17" t="str">
        <f t="shared" si="2"/>
        <v>Yes</v>
      </c>
      <c r="H41" t="s">
        <v>97</v>
      </c>
      <c r="I41" s="12" t="s">
        <v>97</v>
      </c>
      <c r="J41" s="13">
        <v>45658</v>
      </c>
      <c r="K41">
        <f t="shared" ca="1" si="3"/>
        <v>0</v>
      </c>
      <c r="L41" t="str">
        <f t="shared" ca="1" si="4"/>
        <v>&lt;12 months</v>
      </c>
      <c r="M41" s="13">
        <v>45658</v>
      </c>
      <c r="N41">
        <f t="shared" ca="1" si="5"/>
        <v>0</v>
      </c>
      <c r="O41" t="str">
        <f t="shared" ca="1" si="6"/>
        <v>&lt;12 months</v>
      </c>
      <c r="P41" s="13">
        <v>27395</v>
      </c>
      <c r="Q41">
        <f t="shared" ca="1" si="7"/>
        <v>50</v>
      </c>
      <c r="R41" t="str">
        <f t="shared" ca="1" si="8"/>
        <v>45-54</v>
      </c>
      <c r="S41" t="s">
        <v>116</v>
      </c>
      <c r="V41">
        <v>1</v>
      </c>
      <c r="X41">
        <v>1</v>
      </c>
      <c r="Z41">
        <v>1</v>
      </c>
      <c r="BR41">
        <f t="shared" si="0"/>
        <v>3</v>
      </c>
      <c r="BS41" t="str">
        <f t="shared" si="1"/>
        <v>Non Loan</v>
      </c>
      <c r="BT41" t="s">
        <v>99</v>
      </c>
      <c r="BU41" t="s">
        <v>104</v>
      </c>
      <c r="BV41" t="s">
        <v>101</v>
      </c>
      <c r="BW41" s="13" t="s">
        <v>96</v>
      </c>
      <c r="BX41" s="14" t="str">
        <f t="shared" ca="1" si="15"/>
        <v/>
      </c>
      <c r="BY41" s="15" t="str">
        <f t="shared" ca="1" si="9"/>
        <v/>
      </c>
      <c r="BZ41" s="12">
        <f t="shared" ca="1" si="10"/>
        <v>1074631</v>
      </c>
      <c r="CA41" s="12"/>
      <c r="CB41" s="12">
        <f t="shared" ca="1" si="11"/>
        <v>1074631</v>
      </c>
      <c r="CC41" s="12"/>
      <c r="CD41" s="12"/>
      <c r="CE41" s="12" t="str">
        <f t="shared" ca="1" si="12"/>
        <v/>
      </c>
      <c r="CF41" s="12" t="str">
        <f t="shared" ca="1" si="16"/>
        <v/>
      </c>
      <c r="CG41" s="16" t="str">
        <f t="shared" ca="1" si="13"/>
        <v/>
      </c>
      <c r="CH41" s="12" t="str">
        <f t="shared" ca="1" si="14"/>
        <v/>
      </c>
      <c r="CI41" s="12" t="s">
        <v>97</v>
      </c>
    </row>
    <row r="42" spans="1:87" x14ac:dyDescent="0.2">
      <c r="A42" s="6">
        <v>11149</v>
      </c>
      <c r="B42" s="6" t="s">
        <v>94</v>
      </c>
      <c r="C42" s="18">
        <v>0</v>
      </c>
      <c r="D42" s="6" t="s">
        <v>95</v>
      </c>
      <c r="E42" s="6" t="s">
        <v>95</v>
      </c>
      <c r="F42" s="18">
        <v>0.15</v>
      </c>
      <c r="G42" s="18" t="str">
        <f t="shared" si="2"/>
        <v>No</v>
      </c>
      <c r="H42" s="6" t="s">
        <v>97</v>
      </c>
      <c r="I42" s="7" t="s">
        <v>112</v>
      </c>
      <c r="J42" s="8">
        <v>45658</v>
      </c>
      <c r="K42" s="6">
        <f t="shared" ca="1" si="3"/>
        <v>0</v>
      </c>
      <c r="L42" s="6" t="str">
        <f t="shared" ca="1" si="4"/>
        <v>&lt;12 months</v>
      </c>
      <c r="M42" s="8">
        <v>45658</v>
      </c>
      <c r="N42" s="6">
        <f t="shared" ca="1" si="5"/>
        <v>0</v>
      </c>
      <c r="O42" s="6" t="str">
        <f t="shared" ca="1" si="6"/>
        <v>&lt;12 months</v>
      </c>
      <c r="P42" s="8">
        <v>25569</v>
      </c>
      <c r="Q42" s="6">
        <f t="shared" ca="1" si="7"/>
        <v>55</v>
      </c>
      <c r="R42" s="6" t="str">
        <f t="shared" ca="1" si="8"/>
        <v>55-64</v>
      </c>
      <c r="S42" s="6" t="s">
        <v>116</v>
      </c>
      <c r="T42" s="6"/>
      <c r="U42" s="6">
        <v>1</v>
      </c>
      <c r="V42" s="6"/>
      <c r="W42" s="6">
        <v>1</v>
      </c>
      <c r="X42" s="6"/>
      <c r="Y42" s="6">
        <v>1</v>
      </c>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f t="shared" si="0"/>
        <v>3</v>
      </c>
      <c r="BS42" s="6" t="str">
        <f t="shared" si="1"/>
        <v>Non Loan</v>
      </c>
      <c r="BT42" s="6" t="s">
        <v>99</v>
      </c>
      <c r="BU42" s="6" t="s">
        <v>117</v>
      </c>
      <c r="BV42" s="6" t="s">
        <v>118</v>
      </c>
      <c r="BW42" s="8" t="s">
        <v>96</v>
      </c>
      <c r="BX42" s="9" t="str">
        <f t="shared" ca="1" si="15"/>
        <v/>
      </c>
      <c r="BY42" s="10" t="str">
        <f t="shared" ca="1" si="9"/>
        <v/>
      </c>
      <c r="BZ42" s="7">
        <f t="shared" ca="1" si="10"/>
        <v>754989</v>
      </c>
      <c r="CA42" s="7"/>
      <c r="CB42" s="7">
        <f t="shared" ca="1" si="11"/>
        <v>754989</v>
      </c>
      <c r="CC42" s="7"/>
      <c r="CD42" s="7"/>
      <c r="CE42" s="7" t="str">
        <f t="shared" ca="1" si="12"/>
        <v/>
      </c>
      <c r="CF42" s="7" t="str">
        <f t="shared" ca="1" si="16"/>
        <v/>
      </c>
      <c r="CG42" s="11" t="str">
        <f t="shared" ca="1" si="13"/>
        <v/>
      </c>
      <c r="CH42" s="7" t="str">
        <f t="shared" ca="1" si="14"/>
        <v/>
      </c>
      <c r="CI42" s="7" t="s">
        <v>97</v>
      </c>
    </row>
    <row r="43" spans="1:87" x14ac:dyDescent="0.2">
      <c r="A43">
        <v>11150</v>
      </c>
      <c r="B43" t="s">
        <v>94</v>
      </c>
      <c r="C43" s="17">
        <v>0.4</v>
      </c>
      <c r="D43" t="s">
        <v>96</v>
      </c>
      <c r="E43" t="s">
        <v>95</v>
      </c>
      <c r="F43" s="17">
        <v>0.5</v>
      </c>
      <c r="G43" s="17" t="str">
        <f t="shared" si="2"/>
        <v>No</v>
      </c>
      <c r="H43" t="s">
        <v>111</v>
      </c>
      <c r="I43" s="12" t="s">
        <v>119</v>
      </c>
      <c r="J43" s="13">
        <v>45473</v>
      </c>
      <c r="K43">
        <f t="shared" ca="1" si="3"/>
        <v>1</v>
      </c>
      <c r="L43" t="str">
        <f t="shared" ca="1" si="4"/>
        <v>1-3 years</v>
      </c>
      <c r="M43" s="13">
        <v>45473</v>
      </c>
      <c r="N43">
        <f t="shared" ca="1" si="5"/>
        <v>1</v>
      </c>
      <c r="O43" t="str">
        <f t="shared" ca="1" si="6"/>
        <v>1-3 years</v>
      </c>
      <c r="P43" s="13">
        <v>23743</v>
      </c>
      <c r="Q43">
        <f t="shared" ca="1" si="7"/>
        <v>60</v>
      </c>
      <c r="R43" t="str">
        <f t="shared" ca="1" si="8"/>
        <v>55-64</v>
      </c>
      <c r="S43" t="s">
        <v>98</v>
      </c>
      <c r="T43">
        <v>1</v>
      </c>
      <c r="V43">
        <v>1</v>
      </c>
      <c r="X43">
        <v>1</v>
      </c>
      <c r="Z43">
        <v>1</v>
      </c>
      <c r="BR43">
        <f t="shared" si="0"/>
        <v>4</v>
      </c>
      <c r="BS43" t="str">
        <f t="shared" si="1"/>
        <v>Loan</v>
      </c>
      <c r="BT43" t="s">
        <v>99</v>
      </c>
      <c r="BU43" t="s">
        <v>100</v>
      </c>
      <c r="BV43" t="s">
        <v>101</v>
      </c>
      <c r="BW43" s="13" t="s">
        <v>96</v>
      </c>
      <c r="BX43" s="14">
        <f t="shared" ca="1" si="15"/>
        <v>4113263</v>
      </c>
      <c r="BY43" s="15" t="str">
        <f t="shared" ca="1" si="9"/>
        <v>750k-5 mil</v>
      </c>
      <c r="BZ43" s="12">
        <f t="shared" ca="1" si="10"/>
        <v>95251</v>
      </c>
      <c r="CA43" s="12"/>
      <c r="CB43" s="12">
        <f t="shared" ca="1" si="11"/>
        <v>95251</v>
      </c>
      <c r="CC43" s="12" t="s">
        <v>114</v>
      </c>
      <c r="CD43" s="12" t="s">
        <v>106</v>
      </c>
      <c r="CE43" s="12">
        <f t="shared" ca="1" si="12"/>
        <v>2</v>
      </c>
      <c r="CF43" s="12">
        <f t="shared" ca="1" si="16"/>
        <v>2056631.5</v>
      </c>
      <c r="CG43" s="16">
        <f t="shared" ca="1" si="13"/>
        <v>43.18341014792496</v>
      </c>
      <c r="CH43" s="12" t="str">
        <f t="shared" ca="1" si="14"/>
        <v>20-50x</v>
      </c>
      <c r="CI43" s="12" t="s">
        <v>107</v>
      </c>
    </row>
    <row r="44" spans="1:87" x14ac:dyDescent="0.2">
      <c r="A44" s="6">
        <v>11151</v>
      </c>
      <c r="B44" s="6" t="s">
        <v>131</v>
      </c>
      <c r="C44" s="18">
        <v>0.15</v>
      </c>
      <c r="D44" s="6" t="s">
        <v>95</v>
      </c>
      <c r="E44" s="6" t="s">
        <v>96</v>
      </c>
      <c r="F44" s="18"/>
      <c r="G44" s="18" t="str">
        <f t="shared" si="2"/>
        <v>No</v>
      </c>
      <c r="H44" s="6" t="s">
        <v>111</v>
      </c>
      <c r="I44" s="7" t="s">
        <v>112</v>
      </c>
      <c r="J44" s="8">
        <v>45292</v>
      </c>
      <c r="K44" s="6">
        <f t="shared" ca="1" si="3"/>
        <v>1</v>
      </c>
      <c r="L44" s="6" t="str">
        <f t="shared" ca="1" si="4"/>
        <v>1-3 years</v>
      </c>
      <c r="M44" s="8">
        <v>45292</v>
      </c>
      <c r="N44" s="6">
        <f t="shared" ca="1" si="5"/>
        <v>1</v>
      </c>
      <c r="O44" s="6" t="str">
        <f t="shared" ca="1" si="6"/>
        <v>1-3 years</v>
      </c>
      <c r="P44" s="8">
        <v>36526</v>
      </c>
      <c r="Q44" s="6">
        <f t="shared" ca="1" si="7"/>
        <v>25</v>
      </c>
      <c r="R44" s="6" t="str">
        <f t="shared" ca="1" si="8"/>
        <v>25-34</v>
      </c>
      <c r="S44" s="6" t="s">
        <v>98</v>
      </c>
      <c r="T44" s="6">
        <v>1</v>
      </c>
      <c r="U44" s="6">
        <v>1</v>
      </c>
      <c r="V44" s="6">
        <v>1</v>
      </c>
      <c r="W44" s="6">
        <v>1</v>
      </c>
      <c r="X44" s="6">
        <v>1</v>
      </c>
      <c r="Y44" s="6">
        <v>1</v>
      </c>
      <c r="Z44" s="6">
        <v>1</v>
      </c>
      <c r="AA44" s="6"/>
      <c r="AB44" s="6"/>
      <c r="AC44" s="6"/>
      <c r="AD44" s="6"/>
      <c r="AE44" s="6"/>
      <c r="AF44" s="6"/>
      <c r="AG44" s="6"/>
      <c r="AH44" s="6"/>
      <c r="AI44" s="6"/>
      <c r="AJ44" s="6"/>
      <c r="AK44" s="6"/>
      <c r="AL44" s="6"/>
      <c r="AM44" s="6"/>
      <c r="AN44" s="6"/>
      <c r="AO44" s="6"/>
      <c r="AP44" s="6"/>
      <c r="AQ44" s="6"/>
      <c r="AR44" s="6"/>
      <c r="AS44" s="6"/>
      <c r="AT44" s="6"/>
      <c r="AU44" s="6"/>
      <c r="AV44" s="6"/>
      <c r="AW44" s="6"/>
      <c r="AX44" s="6"/>
      <c r="AY44" s="6"/>
      <c r="AZ44" s="6"/>
      <c r="BA44" s="6"/>
      <c r="BB44" s="6"/>
      <c r="BC44" s="6"/>
      <c r="BD44" s="6"/>
      <c r="BE44" s="6"/>
      <c r="BF44" s="6"/>
      <c r="BG44" s="6"/>
      <c r="BH44" s="6"/>
      <c r="BI44" s="6"/>
      <c r="BJ44" s="6"/>
      <c r="BK44" s="6"/>
      <c r="BL44" s="6"/>
      <c r="BM44" s="6"/>
      <c r="BN44" s="6"/>
      <c r="BO44" s="6"/>
      <c r="BP44" s="6"/>
      <c r="BQ44" s="6"/>
      <c r="BR44" s="6">
        <f t="shared" si="0"/>
        <v>7</v>
      </c>
      <c r="BS44" s="6" t="str">
        <f t="shared" si="1"/>
        <v>Loan</v>
      </c>
      <c r="BT44" s="6" t="s">
        <v>99</v>
      </c>
      <c r="BU44" s="6" t="s">
        <v>117</v>
      </c>
      <c r="BV44" s="6" t="s">
        <v>118</v>
      </c>
      <c r="BW44" s="8" t="s">
        <v>96</v>
      </c>
      <c r="BX44" s="9">
        <f t="shared" ca="1" si="15"/>
        <v>621219</v>
      </c>
      <c r="BY44" s="10" t="str">
        <f t="shared" ca="1" si="9"/>
        <v>250k-750k</v>
      </c>
      <c r="BZ44" s="7">
        <f t="shared" ca="1" si="10"/>
        <v>740481</v>
      </c>
      <c r="CA44" s="7"/>
      <c r="CB44" s="7">
        <f t="shared" ca="1" si="11"/>
        <v>740481</v>
      </c>
      <c r="CC44" s="7" t="s">
        <v>105</v>
      </c>
      <c r="CD44" s="7" t="s">
        <v>120</v>
      </c>
      <c r="CE44" s="7">
        <f t="shared" ca="1" si="12"/>
        <v>7</v>
      </c>
      <c r="CF44" s="7">
        <f t="shared" ca="1" si="16"/>
        <v>88745.571428571435</v>
      </c>
      <c r="CG44" s="11">
        <f t="shared" ca="1" si="13"/>
        <v>0.83893982424937308</v>
      </c>
      <c r="CH44" s="7" t="str">
        <f t="shared" ca="1" si="14"/>
        <v>1x</v>
      </c>
      <c r="CI44" s="7" t="s">
        <v>107</v>
      </c>
    </row>
    <row r="45" spans="1:87" x14ac:dyDescent="0.2">
      <c r="A45">
        <v>11152</v>
      </c>
      <c r="B45" t="s">
        <v>115</v>
      </c>
      <c r="C45" s="17">
        <v>0.2</v>
      </c>
      <c r="D45" t="s">
        <v>96</v>
      </c>
      <c r="E45" t="s">
        <v>96</v>
      </c>
      <c r="G45" s="17" t="str">
        <f t="shared" si="2"/>
        <v>No</v>
      </c>
      <c r="H45" t="s">
        <v>97</v>
      </c>
      <c r="I45" s="12" t="s">
        <v>112</v>
      </c>
      <c r="J45" s="13">
        <v>45107</v>
      </c>
      <c r="K45">
        <f t="shared" ca="1" si="3"/>
        <v>2</v>
      </c>
      <c r="L45" t="str">
        <f t="shared" ca="1" si="4"/>
        <v>1-3 years</v>
      </c>
      <c r="M45" s="13">
        <v>45107</v>
      </c>
      <c r="N45">
        <f t="shared" ca="1" si="5"/>
        <v>2</v>
      </c>
      <c r="O45" t="str">
        <f t="shared" ca="1" si="6"/>
        <v>1-3 years</v>
      </c>
      <c r="P45" s="13">
        <v>34700</v>
      </c>
      <c r="Q45">
        <f t="shared" ca="1" si="7"/>
        <v>30</v>
      </c>
      <c r="R45" t="str">
        <f t="shared" ca="1" si="8"/>
        <v>25-34</v>
      </c>
      <c r="S45" t="s">
        <v>128</v>
      </c>
      <c r="V45">
        <v>1</v>
      </c>
      <c r="X45">
        <v>1</v>
      </c>
      <c r="Z45">
        <v>1</v>
      </c>
      <c r="BR45">
        <f t="shared" si="0"/>
        <v>3</v>
      </c>
      <c r="BS45" t="str">
        <f t="shared" si="1"/>
        <v>Non Loan</v>
      </c>
      <c r="BT45" t="s">
        <v>99</v>
      </c>
      <c r="BU45" t="s">
        <v>117</v>
      </c>
      <c r="BV45" t="s">
        <v>118</v>
      </c>
      <c r="BW45" s="13" t="s">
        <v>96</v>
      </c>
      <c r="BX45" s="14" t="str">
        <f t="shared" ca="1" si="15"/>
        <v/>
      </c>
      <c r="BY45" s="15" t="str">
        <f t="shared" ca="1" si="9"/>
        <v/>
      </c>
      <c r="BZ45" s="12">
        <f t="shared" ca="1" si="10"/>
        <v>438016</v>
      </c>
      <c r="CA45" s="12"/>
      <c r="CB45" s="12">
        <f t="shared" ca="1" si="11"/>
        <v>438016</v>
      </c>
      <c r="CC45" s="12"/>
      <c r="CD45" s="12"/>
      <c r="CE45" s="12" t="str">
        <f t="shared" ca="1" si="12"/>
        <v/>
      </c>
      <c r="CF45" s="12" t="str">
        <f t="shared" ca="1" si="16"/>
        <v/>
      </c>
      <c r="CG45" s="16" t="str">
        <f t="shared" ca="1" si="13"/>
        <v/>
      </c>
      <c r="CH45" s="12" t="str">
        <f t="shared" ca="1" si="14"/>
        <v/>
      </c>
      <c r="CI45" s="12" t="s">
        <v>97</v>
      </c>
    </row>
    <row r="46" spans="1:87" x14ac:dyDescent="0.2">
      <c r="A46" s="6">
        <v>11153</v>
      </c>
      <c r="B46" s="6" t="s">
        <v>94</v>
      </c>
      <c r="C46" s="18">
        <v>0.3</v>
      </c>
      <c r="D46" s="6" t="s">
        <v>95</v>
      </c>
      <c r="E46" s="6" t="s">
        <v>95</v>
      </c>
      <c r="F46" s="18">
        <v>0.15</v>
      </c>
      <c r="G46" s="18" t="str">
        <f t="shared" si="2"/>
        <v>No</v>
      </c>
      <c r="H46" s="6" t="s">
        <v>97</v>
      </c>
      <c r="I46" s="7" t="s">
        <v>112</v>
      </c>
      <c r="J46" s="8">
        <v>44927</v>
      </c>
      <c r="K46" s="6">
        <f t="shared" ca="1" si="3"/>
        <v>2</v>
      </c>
      <c r="L46" s="6" t="str">
        <f t="shared" ca="1" si="4"/>
        <v>1-3 years</v>
      </c>
      <c r="M46" s="8">
        <v>44927</v>
      </c>
      <c r="N46" s="6">
        <f t="shared" ca="1" si="5"/>
        <v>2</v>
      </c>
      <c r="O46" s="6" t="str">
        <f t="shared" ca="1" si="6"/>
        <v>1-3 years</v>
      </c>
      <c r="P46" s="8">
        <v>32874</v>
      </c>
      <c r="Q46" s="6">
        <f t="shared" ca="1" si="7"/>
        <v>35</v>
      </c>
      <c r="R46" s="6" t="str">
        <f t="shared" ca="1" si="8"/>
        <v>35-44</v>
      </c>
      <c r="S46" s="6" t="s">
        <v>98</v>
      </c>
      <c r="T46" s="6"/>
      <c r="U46" s="6">
        <v>1</v>
      </c>
      <c r="V46" s="6">
        <v>1</v>
      </c>
      <c r="W46" s="6">
        <v>1</v>
      </c>
      <c r="X46" s="6">
        <v>1</v>
      </c>
      <c r="Y46" s="6"/>
      <c r="Z46" s="6"/>
      <c r="AA46" s="6"/>
      <c r="AB46" s="6"/>
      <c r="AC46" s="6"/>
      <c r="AD46" s="6"/>
      <c r="AE46" s="6"/>
      <c r="AF46" s="6"/>
      <c r="AG46" s="6"/>
      <c r="AH46" s="6"/>
      <c r="AI46" s="6"/>
      <c r="AJ46" s="6"/>
      <c r="AK46" s="6"/>
      <c r="AL46" s="6"/>
      <c r="AM46" s="6"/>
      <c r="AN46" s="6"/>
      <c r="AO46" s="6"/>
      <c r="AP46" s="6"/>
      <c r="AQ46" s="6"/>
      <c r="AR46" s="6"/>
      <c r="AS46" s="6"/>
      <c r="AT46" s="6"/>
      <c r="AU46" s="6"/>
      <c r="AV46" s="6"/>
      <c r="AW46" s="6"/>
      <c r="AX46" s="6"/>
      <c r="AY46" s="6"/>
      <c r="AZ46" s="6"/>
      <c r="BA46" s="6"/>
      <c r="BB46" s="6"/>
      <c r="BC46" s="6"/>
      <c r="BD46" s="6"/>
      <c r="BE46" s="6"/>
      <c r="BF46" s="6"/>
      <c r="BG46" s="6"/>
      <c r="BH46" s="6"/>
      <c r="BI46" s="6"/>
      <c r="BJ46" s="6"/>
      <c r="BK46" s="6"/>
      <c r="BL46" s="6"/>
      <c r="BM46" s="6"/>
      <c r="BN46" s="6"/>
      <c r="BO46" s="6"/>
      <c r="BP46" s="6"/>
      <c r="BQ46" s="6"/>
      <c r="BR46" s="6">
        <f t="shared" si="0"/>
        <v>4</v>
      </c>
      <c r="BS46" s="6" t="str">
        <f t="shared" si="1"/>
        <v>Non Loan</v>
      </c>
      <c r="BT46" s="6" t="s">
        <v>99</v>
      </c>
      <c r="BU46" s="6" t="s">
        <v>117</v>
      </c>
      <c r="BV46" s="6" t="s">
        <v>118</v>
      </c>
      <c r="BW46" s="8" t="s">
        <v>96</v>
      </c>
      <c r="BX46" s="9" t="str">
        <f t="shared" ca="1" si="15"/>
        <v/>
      </c>
      <c r="BY46" s="10" t="str">
        <f t="shared" ca="1" si="9"/>
        <v/>
      </c>
      <c r="BZ46" s="7">
        <f t="shared" ca="1" si="10"/>
        <v>1566904</v>
      </c>
      <c r="CA46" s="7"/>
      <c r="CB46" s="7">
        <f t="shared" ca="1" si="11"/>
        <v>1566904</v>
      </c>
      <c r="CC46" s="7"/>
      <c r="CD46" s="7"/>
      <c r="CE46" s="7" t="str">
        <f t="shared" ca="1" si="12"/>
        <v/>
      </c>
      <c r="CF46" s="7" t="str">
        <f t="shared" ca="1" si="16"/>
        <v/>
      </c>
      <c r="CG46" s="11" t="str">
        <f t="shared" ca="1" si="13"/>
        <v/>
      </c>
      <c r="CH46" s="7" t="str">
        <f t="shared" ca="1" si="14"/>
        <v/>
      </c>
      <c r="CI46" s="7" t="s">
        <v>97</v>
      </c>
    </row>
    <row r="47" spans="1:87" x14ac:dyDescent="0.2">
      <c r="A47">
        <v>11154</v>
      </c>
      <c r="B47" t="s">
        <v>134</v>
      </c>
      <c r="C47" s="17">
        <v>0.4</v>
      </c>
      <c r="D47" t="s">
        <v>96</v>
      </c>
      <c r="E47" t="s">
        <v>95</v>
      </c>
      <c r="F47" s="17">
        <v>0.3</v>
      </c>
      <c r="G47" s="17" t="str">
        <f t="shared" si="2"/>
        <v>No</v>
      </c>
      <c r="H47" t="s">
        <v>97</v>
      </c>
      <c r="I47" s="12" t="s">
        <v>97</v>
      </c>
      <c r="J47" s="13">
        <v>44742</v>
      </c>
      <c r="K47">
        <f t="shared" ca="1" si="3"/>
        <v>3</v>
      </c>
      <c r="L47" t="str">
        <f t="shared" ca="1" si="4"/>
        <v>3-5 years</v>
      </c>
      <c r="M47" s="13">
        <v>44742</v>
      </c>
      <c r="N47">
        <f t="shared" ca="1" si="5"/>
        <v>3</v>
      </c>
      <c r="O47" t="str">
        <f t="shared" ca="1" si="6"/>
        <v>3-5 years</v>
      </c>
      <c r="P47" s="13">
        <v>31048</v>
      </c>
      <c r="Q47">
        <f t="shared" ca="1" si="7"/>
        <v>40</v>
      </c>
      <c r="R47" t="str">
        <f t="shared" ca="1" si="8"/>
        <v>35-44</v>
      </c>
      <c r="S47" t="s">
        <v>109</v>
      </c>
      <c r="V47">
        <v>1</v>
      </c>
      <c r="X47">
        <v>1</v>
      </c>
      <c r="Z47">
        <v>1</v>
      </c>
      <c r="BR47">
        <f t="shared" si="0"/>
        <v>3</v>
      </c>
      <c r="BS47" t="str">
        <f t="shared" si="1"/>
        <v>Non Loan</v>
      </c>
      <c r="BT47" t="s">
        <v>99</v>
      </c>
      <c r="BU47" t="s">
        <v>104</v>
      </c>
      <c r="BV47" t="s">
        <v>135</v>
      </c>
      <c r="BW47" s="13" t="s">
        <v>96</v>
      </c>
      <c r="BX47" s="14" t="str">
        <f t="shared" ca="1" si="15"/>
        <v/>
      </c>
      <c r="BY47" s="15" t="str">
        <f t="shared" ca="1" si="9"/>
        <v/>
      </c>
      <c r="BZ47" s="12">
        <f t="shared" ca="1" si="10"/>
        <v>853438</v>
      </c>
      <c r="CA47" s="12"/>
      <c r="CB47" s="12">
        <f t="shared" ca="1" si="11"/>
        <v>853438</v>
      </c>
      <c r="CC47" s="12"/>
      <c r="CD47" s="12"/>
      <c r="CE47" s="12" t="str">
        <f t="shared" ca="1" si="12"/>
        <v/>
      </c>
      <c r="CF47" s="12" t="str">
        <f t="shared" ca="1" si="16"/>
        <v/>
      </c>
      <c r="CG47" s="16" t="str">
        <f t="shared" ca="1" si="13"/>
        <v/>
      </c>
      <c r="CH47" s="12" t="str">
        <f t="shared" ca="1" si="14"/>
        <v/>
      </c>
      <c r="CI47" s="12" t="s">
        <v>97</v>
      </c>
    </row>
    <row r="48" spans="1:87" x14ac:dyDescent="0.2">
      <c r="A48" s="6">
        <v>11155</v>
      </c>
      <c r="B48" s="6" t="s">
        <v>124</v>
      </c>
      <c r="C48" s="18">
        <v>0.5</v>
      </c>
      <c r="D48" s="6" t="s">
        <v>95</v>
      </c>
      <c r="E48" s="6" t="s">
        <v>96</v>
      </c>
      <c r="F48" s="18"/>
      <c r="G48" s="18" t="str">
        <f t="shared" si="2"/>
        <v>Yes</v>
      </c>
      <c r="H48" s="6" t="s">
        <v>97</v>
      </c>
      <c r="I48" s="7" t="s">
        <v>112</v>
      </c>
      <c r="J48" s="8">
        <v>44562</v>
      </c>
      <c r="K48" s="6">
        <f t="shared" ca="1" si="3"/>
        <v>3</v>
      </c>
      <c r="L48" s="6" t="str">
        <f t="shared" ca="1" si="4"/>
        <v>3-5 years</v>
      </c>
      <c r="M48" s="8">
        <v>44562</v>
      </c>
      <c r="N48" s="6">
        <f t="shared" ca="1" si="5"/>
        <v>3</v>
      </c>
      <c r="O48" s="6" t="str">
        <f t="shared" ca="1" si="6"/>
        <v>3-5 years</v>
      </c>
      <c r="P48" s="8">
        <v>29221</v>
      </c>
      <c r="Q48" s="6">
        <f t="shared" ca="1" si="7"/>
        <v>45</v>
      </c>
      <c r="R48" s="6" t="str">
        <f t="shared" ca="1" si="8"/>
        <v>45-54</v>
      </c>
      <c r="S48" s="6" t="s">
        <v>116</v>
      </c>
      <c r="T48" s="6"/>
      <c r="U48" s="6">
        <v>1</v>
      </c>
      <c r="V48" s="6"/>
      <c r="W48" s="6">
        <v>1</v>
      </c>
      <c r="X48" s="6"/>
      <c r="Y48" s="6">
        <v>1</v>
      </c>
      <c r="Z48" s="6"/>
      <c r="AA48" s="6"/>
      <c r="AB48" s="6"/>
      <c r="AC48" s="6"/>
      <c r="AD48" s="6"/>
      <c r="AE48" s="6"/>
      <c r="AF48" s="6"/>
      <c r="AG48" s="6"/>
      <c r="AH48" s="6"/>
      <c r="AI48" s="6"/>
      <c r="AJ48" s="6"/>
      <c r="AK48" s="6"/>
      <c r="AL48" s="6"/>
      <c r="AM48" s="6"/>
      <c r="AN48" s="6"/>
      <c r="AO48" s="6"/>
      <c r="AP48" s="6"/>
      <c r="AQ48" s="6"/>
      <c r="AR48" s="6"/>
      <c r="AS48" s="6"/>
      <c r="AT48" s="6"/>
      <c r="AU48" s="6"/>
      <c r="AV48" s="6"/>
      <c r="AW48" s="6"/>
      <c r="AX48" s="6"/>
      <c r="AY48" s="6"/>
      <c r="AZ48" s="6"/>
      <c r="BA48" s="6"/>
      <c r="BB48" s="6"/>
      <c r="BC48" s="6"/>
      <c r="BD48" s="6"/>
      <c r="BE48" s="6"/>
      <c r="BF48" s="6"/>
      <c r="BG48" s="6"/>
      <c r="BH48" s="6"/>
      <c r="BI48" s="6"/>
      <c r="BJ48" s="6"/>
      <c r="BK48" s="6"/>
      <c r="BL48" s="6"/>
      <c r="BM48" s="6"/>
      <c r="BN48" s="6"/>
      <c r="BO48" s="6"/>
      <c r="BP48" s="6"/>
      <c r="BQ48" s="6"/>
      <c r="BR48" s="6">
        <f t="shared" si="0"/>
        <v>3</v>
      </c>
      <c r="BS48" s="6" t="str">
        <f t="shared" si="1"/>
        <v>Non Loan</v>
      </c>
      <c r="BT48" s="6" t="s">
        <v>99</v>
      </c>
      <c r="BU48" s="6" t="s">
        <v>117</v>
      </c>
      <c r="BV48" s="6" t="s">
        <v>118</v>
      </c>
      <c r="BW48" s="8" t="s">
        <v>96</v>
      </c>
      <c r="BX48" s="9" t="str">
        <f t="shared" ca="1" si="15"/>
        <v/>
      </c>
      <c r="BY48" s="10" t="str">
        <f t="shared" ca="1" si="9"/>
        <v/>
      </c>
      <c r="BZ48" s="7">
        <f t="shared" ca="1" si="10"/>
        <v>1532182</v>
      </c>
      <c r="CA48" s="7"/>
      <c r="CB48" s="7">
        <f t="shared" ca="1" si="11"/>
        <v>1532182</v>
      </c>
      <c r="CC48" s="7"/>
      <c r="CD48" s="7"/>
      <c r="CE48" s="7" t="str">
        <f t="shared" ca="1" si="12"/>
        <v/>
      </c>
      <c r="CF48" s="7" t="str">
        <f t="shared" ca="1" si="16"/>
        <v/>
      </c>
      <c r="CG48" s="11" t="str">
        <f t="shared" ca="1" si="13"/>
        <v/>
      </c>
      <c r="CH48" s="7" t="str">
        <f t="shared" ca="1" si="14"/>
        <v/>
      </c>
      <c r="CI48" s="7" t="s">
        <v>97</v>
      </c>
    </row>
    <row r="49" spans="1:87" x14ac:dyDescent="0.2">
      <c r="A49">
        <v>11156</v>
      </c>
      <c r="B49" t="s">
        <v>110</v>
      </c>
      <c r="C49" s="17">
        <v>0.6</v>
      </c>
      <c r="D49" t="s">
        <v>96</v>
      </c>
      <c r="E49" t="s">
        <v>96</v>
      </c>
      <c r="G49" s="17" t="str">
        <f t="shared" si="2"/>
        <v>Yes</v>
      </c>
      <c r="H49" t="s">
        <v>97</v>
      </c>
      <c r="I49" s="12" t="s">
        <v>97</v>
      </c>
      <c r="J49" s="13">
        <v>44377</v>
      </c>
      <c r="K49">
        <f t="shared" ca="1" si="3"/>
        <v>4</v>
      </c>
      <c r="L49" t="str">
        <f t="shared" ca="1" si="4"/>
        <v>3-5 years</v>
      </c>
      <c r="M49" s="13">
        <v>44377</v>
      </c>
      <c r="N49">
        <f t="shared" ca="1" si="5"/>
        <v>4</v>
      </c>
      <c r="O49" t="str">
        <f t="shared" ca="1" si="6"/>
        <v>3-5 years</v>
      </c>
      <c r="P49" s="13">
        <v>27395</v>
      </c>
      <c r="Q49">
        <f t="shared" ca="1" si="7"/>
        <v>50</v>
      </c>
      <c r="R49" t="str">
        <f t="shared" ca="1" si="8"/>
        <v>45-54</v>
      </c>
      <c r="S49" t="s">
        <v>98</v>
      </c>
      <c r="V49">
        <v>1</v>
      </c>
      <c r="X49">
        <v>1</v>
      </c>
      <c r="Z49">
        <v>1</v>
      </c>
      <c r="BR49">
        <f t="shared" si="0"/>
        <v>3</v>
      </c>
      <c r="BS49" t="str">
        <f t="shared" si="1"/>
        <v>Non Loan</v>
      </c>
      <c r="BT49" t="s">
        <v>99</v>
      </c>
      <c r="BU49" t="s">
        <v>100</v>
      </c>
      <c r="BV49" t="s">
        <v>101</v>
      </c>
      <c r="BW49" s="13" t="s">
        <v>96</v>
      </c>
      <c r="BX49" s="14" t="str">
        <f t="shared" ca="1" si="15"/>
        <v/>
      </c>
      <c r="BY49" s="15" t="str">
        <f t="shared" ca="1" si="9"/>
        <v/>
      </c>
      <c r="BZ49" s="12">
        <f t="shared" ca="1" si="10"/>
        <v>1047376</v>
      </c>
      <c r="CA49" s="12"/>
      <c r="CB49" s="12">
        <f t="shared" ca="1" si="11"/>
        <v>1047376</v>
      </c>
      <c r="CC49" s="12"/>
      <c r="CD49" s="12"/>
      <c r="CE49" s="12" t="str">
        <f t="shared" ca="1" si="12"/>
        <v/>
      </c>
      <c r="CF49" s="12" t="str">
        <f t="shared" ca="1" si="16"/>
        <v/>
      </c>
      <c r="CG49" s="16" t="str">
        <f t="shared" ca="1" si="13"/>
        <v/>
      </c>
      <c r="CH49" s="12" t="str">
        <f t="shared" ca="1" si="14"/>
        <v/>
      </c>
      <c r="CI49" s="12" t="s">
        <v>97</v>
      </c>
    </row>
    <row r="50" spans="1:87" x14ac:dyDescent="0.2">
      <c r="A50" s="6">
        <v>11157</v>
      </c>
      <c r="B50" s="6" t="s">
        <v>110</v>
      </c>
      <c r="C50" s="18">
        <v>0.7</v>
      </c>
      <c r="D50" s="6" t="s">
        <v>95</v>
      </c>
      <c r="E50" s="6" t="s">
        <v>95</v>
      </c>
      <c r="F50" s="18">
        <v>0.4</v>
      </c>
      <c r="G50" s="18" t="str">
        <f t="shared" si="2"/>
        <v>Yes</v>
      </c>
      <c r="H50" s="6" t="s">
        <v>97</v>
      </c>
      <c r="I50" s="7" t="s">
        <v>112</v>
      </c>
      <c r="J50" s="8">
        <v>44197</v>
      </c>
      <c r="K50" s="6">
        <f t="shared" ca="1" si="3"/>
        <v>4</v>
      </c>
      <c r="L50" s="6" t="str">
        <f t="shared" ca="1" si="4"/>
        <v>3-5 years</v>
      </c>
      <c r="M50" s="8">
        <v>44197</v>
      </c>
      <c r="N50" s="6">
        <f t="shared" ca="1" si="5"/>
        <v>4</v>
      </c>
      <c r="O50" s="6" t="str">
        <f t="shared" ca="1" si="6"/>
        <v>3-5 years</v>
      </c>
      <c r="P50" s="8">
        <v>25569</v>
      </c>
      <c r="Q50" s="6">
        <f t="shared" ca="1" si="7"/>
        <v>55</v>
      </c>
      <c r="R50" s="6" t="str">
        <f t="shared" ca="1" si="8"/>
        <v>55-64</v>
      </c>
      <c r="S50" s="6" t="s">
        <v>136</v>
      </c>
      <c r="T50" s="6"/>
      <c r="U50" s="6">
        <v>1</v>
      </c>
      <c r="V50" s="6">
        <v>1</v>
      </c>
      <c r="W50" s="6">
        <v>1</v>
      </c>
      <c r="X50" s="6">
        <v>1</v>
      </c>
      <c r="Y50" s="6">
        <v>1</v>
      </c>
      <c r="Z50" s="6">
        <v>1</v>
      </c>
      <c r="AA50" s="6"/>
      <c r="AB50" s="6"/>
      <c r="AC50" s="6"/>
      <c r="AD50" s="6"/>
      <c r="AE50" s="6"/>
      <c r="AF50" s="6"/>
      <c r="AG50" s="6"/>
      <c r="AH50" s="6"/>
      <c r="AI50" s="6"/>
      <c r="AJ50" s="6"/>
      <c r="AK50" s="6"/>
      <c r="AL50" s="6"/>
      <c r="AM50" s="6"/>
      <c r="AN50" s="6"/>
      <c r="AO50" s="6"/>
      <c r="AP50" s="6"/>
      <c r="AQ50" s="6"/>
      <c r="AR50" s="6"/>
      <c r="AS50" s="6"/>
      <c r="AT50" s="6"/>
      <c r="AU50" s="6"/>
      <c r="AV50" s="6"/>
      <c r="AW50" s="6"/>
      <c r="AX50" s="6"/>
      <c r="AY50" s="6"/>
      <c r="AZ50" s="6"/>
      <c r="BA50" s="6"/>
      <c r="BB50" s="6"/>
      <c r="BC50" s="6"/>
      <c r="BD50" s="6"/>
      <c r="BE50" s="6"/>
      <c r="BF50" s="6"/>
      <c r="BG50" s="6"/>
      <c r="BH50" s="6"/>
      <c r="BI50" s="6"/>
      <c r="BJ50" s="6"/>
      <c r="BK50" s="6"/>
      <c r="BL50" s="6"/>
      <c r="BM50" s="6"/>
      <c r="BN50" s="6"/>
      <c r="BO50" s="6"/>
      <c r="BP50" s="6"/>
      <c r="BQ50" s="6"/>
      <c r="BR50" s="6">
        <f t="shared" si="0"/>
        <v>6</v>
      </c>
      <c r="BS50" s="6" t="str">
        <f t="shared" si="1"/>
        <v>Non Loan</v>
      </c>
      <c r="BT50" s="6" t="s">
        <v>99</v>
      </c>
      <c r="BU50" s="6" t="s">
        <v>117</v>
      </c>
      <c r="BV50" s="6" t="s">
        <v>125</v>
      </c>
      <c r="BW50" s="8" t="s">
        <v>96</v>
      </c>
      <c r="BX50" s="9" t="str">
        <f t="shared" ca="1" si="15"/>
        <v/>
      </c>
      <c r="BY50" s="10" t="str">
        <f t="shared" ca="1" si="9"/>
        <v/>
      </c>
      <c r="BZ50" s="7">
        <f t="shared" ca="1" si="10"/>
        <v>1462559</v>
      </c>
      <c r="CA50" s="7"/>
      <c r="CB50" s="7">
        <f t="shared" ca="1" si="11"/>
        <v>1462559</v>
      </c>
      <c r="CC50" s="7"/>
      <c r="CD50" s="7"/>
      <c r="CE50" s="7" t="str">
        <f t="shared" ca="1" si="12"/>
        <v/>
      </c>
      <c r="CF50" s="7" t="str">
        <f t="shared" ca="1" si="16"/>
        <v/>
      </c>
      <c r="CG50" s="11" t="str">
        <f t="shared" ca="1" si="13"/>
        <v/>
      </c>
      <c r="CH50" s="7" t="str">
        <f t="shared" ca="1" si="14"/>
        <v/>
      </c>
      <c r="CI50" s="7" t="s">
        <v>97</v>
      </c>
    </row>
    <row r="51" spans="1:87" x14ac:dyDescent="0.2">
      <c r="A51">
        <v>11158</v>
      </c>
      <c r="B51" t="s">
        <v>137</v>
      </c>
      <c r="C51" s="17">
        <v>0.8</v>
      </c>
      <c r="D51" t="s">
        <v>96</v>
      </c>
      <c r="E51" t="s">
        <v>95</v>
      </c>
      <c r="F51" s="17">
        <v>0.75</v>
      </c>
      <c r="G51" s="17" t="str">
        <f t="shared" si="2"/>
        <v>Yes</v>
      </c>
      <c r="H51" t="s">
        <v>97</v>
      </c>
      <c r="I51" s="12" t="s">
        <v>97</v>
      </c>
      <c r="J51" s="13">
        <v>44012</v>
      </c>
      <c r="K51">
        <f t="shared" ca="1" si="3"/>
        <v>5</v>
      </c>
      <c r="L51" t="str">
        <f t="shared" ca="1" si="4"/>
        <v>5-10 years</v>
      </c>
      <c r="M51" s="13">
        <v>44012</v>
      </c>
      <c r="N51">
        <f t="shared" ca="1" si="5"/>
        <v>5</v>
      </c>
      <c r="O51" t="str">
        <f t="shared" ca="1" si="6"/>
        <v>5-10 years</v>
      </c>
      <c r="P51" s="13">
        <v>23743</v>
      </c>
      <c r="Q51">
        <f t="shared" ca="1" si="7"/>
        <v>60</v>
      </c>
      <c r="R51" t="str">
        <f t="shared" ca="1" si="8"/>
        <v>55-64</v>
      </c>
      <c r="S51" t="s">
        <v>98</v>
      </c>
      <c r="V51">
        <v>1</v>
      </c>
      <c r="X51">
        <v>1</v>
      </c>
      <c r="Z51">
        <v>1</v>
      </c>
      <c r="BR51">
        <f t="shared" si="0"/>
        <v>3</v>
      </c>
      <c r="BS51" t="str">
        <f t="shared" si="1"/>
        <v>Non Loan</v>
      </c>
      <c r="BT51" t="s">
        <v>99</v>
      </c>
      <c r="BU51" t="s">
        <v>100</v>
      </c>
      <c r="BV51" t="s">
        <v>101</v>
      </c>
      <c r="BW51" s="13" t="s">
        <v>96</v>
      </c>
      <c r="BX51" s="14" t="str">
        <f t="shared" ca="1" si="15"/>
        <v/>
      </c>
      <c r="BY51" s="15" t="str">
        <f t="shared" ca="1" si="9"/>
        <v/>
      </c>
      <c r="BZ51" s="12">
        <f t="shared" ca="1" si="10"/>
        <v>1231386</v>
      </c>
      <c r="CA51" s="12"/>
      <c r="CB51" s="12">
        <f t="shared" ca="1" si="11"/>
        <v>1231386</v>
      </c>
      <c r="CC51" s="12"/>
      <c r="CD51" s="12"/>
      <c r="CE51" s="12" t="str">
        <f t="shared" ca="1" si="12"/>
        <v/>
      </c>
      <c r="CF51" s="12" t="str">
        <f t="shared" ca="1" si="16"/>
        <v/>
      </c>
      <c r="CG51" s="16" t="str">
        <f t="shared" ca="1" si="13"/>
        <v/>
      </c>
      <c r="CH51" s="12" t="str">
        <f t="shared" ca="1" si="14"/>
        <v/>
      </c>
      <c r="CI51" s="12" t="s">
        <v>97</v>
      </c>
    </row>
    <row r="52" spans="1:87" x14ac:dyDescent="0.2">
      <c r="A52" s="6">
        <v>11159</v>
      </c>
      <c r="B52" s="6" t="s">
        <v>134</v>
      </c>
      <c r="C52" s="18">
        <v>0.75</v>
      </c>
      <c r="D52" s="6" t="s">
        <v>95</v>
      </c>
      <c r="E52" s="6" t="s">
        <v>96</v>
      </c>
      <c r="F52" s="18"/>
      <c r="G52" s="18" t="str">
        <f t="shared" si="2"/>
        <v>Yes</v>
      </c>
      <c r="H52" s="6" t="s">
        <v>97</v>
      </c>
      <c r="I52" s="7" t="s">
        <v>97</v>
      </c>
      <c r="J52" s="8">
        <v>43831</v>
      </c>
      <c r="K52" s="6">
        <f t="shared" ca="1" si="3"/>
        <v>5</v>
      </c>
      <c r="L52" s="6" t="str">
        <f t="shared" ca="1" si="4"/>
        <v>5-10 years</v>
      </c>
      <c r="M52" s="8">
        <v>43831</v>
      </c>
      <c r="N52" s="6">
        <f t="shared" ca="1" si="5"/>
        <v>5</v>
      </c>
      <c r="O52" s="6" t="str">
        <f t="shared" ca="1" si="6"/>
        <v>5-10 years</v>
      </c>
      <c r="P52" s="8">
        <v>36526</v>
      </c>
      <c r="Q52" s="6">
        <f t="shared" ca="1" si="7"/>
        <v>25</v>
      </c>
      <c r="R52" s="6" t="str">
        <f t="shared" ca="1" si="8"/>
        <v>25-34</v>
      </c>
      <c r="S52" s="6" t="s">
        <v>109</v>
      </c>
      <c r="T52" s="6"/>
      <c r="U52" s="6">
        <v>1</v>
      </c>
      <c r="V52" s="6">
        <v>1</v>
      </c>
      <c r="W52" s="6">
        <v>1</v>
      </c>
      <c r="X52" s="6">
        <v>1</v>
      </c>
      <c r="Y52" s="6"/>
      <c r="Z52" s="6"/>
      <c r="AA52" s="6"/>
      <c r="AB52" s="6"/>
      <c r="AC52" s="6"/>
      <c r="AD52" s="6"/>
      <c r="AE52" s="6"/>
      <c r="AF52" s="6"/>
      <c r="AG52" s="6"/>
      <c r="AH52" s="6"/>
      <c r="AI52" s="6"/>
      <c r="AJ52" s="6"/>
      <c r="AK52" s="6"/>
      <c r="AL52" s="6"/>
      <c r="AM52" s="6"/>
      <c r="AN52" s="6"/>
      <c r="AO52" s="6"/>
      <c r="AP52" s="6"/>
      <c r="AQ52" s="6"/>
      <c r="AR52" s="6"/>
      <c r="AS52" s="6"/>
      <c r="AT52" s="6"/>
      <c r="AU52" s="6"/>
      <c r="AV52" s="6"/>
      <c r="AW52" s="6"/>
      <c r="AX52" s="6"/>
      <c r="AY52" s="6"/>
      <c r="AZ52" s="6"/>
      <c r="BA52" s="6"/>
      <c r="BB52" s="6"/>
      <c r="BC52" s="6"/>
      <c r="BD52" s="6"/>
      <c r="BE52" s="6"/>
      <c r="BF52" s="6"/>
      <c r="BG52" s="6"/>
      <c r="BH52" s="6"/>
      <c r="BI52" s="6"/>
      <c r="BJ52" s="6"/>
      <c r="BK52" s="6"/>
      <c r="BL52" s="6"/>
      <c r="BM52" s="6"/>
      <c r="BN52" s="6"/>
      <c r="BO52" s="6"/>
      <c r="BP52" s="6"/>
      <c r="BQ52" s="6"/>
      <c r="BR52" s="6">
        <f t="shared" si="0"/>
        <v>4</v>
      </c>
      <c r="BS52" s="6" t="str">
        <f t="shared" si="1"/>
        <v>Non Loan</v>
      </c>
      <c r="BT52" s="6" t="s">
        <v>99</v>
      </c>
      <c r="BU52" s="6" t="s">
        <v>104</v>
      </c>
      <c r="BV52" s="6" t="s">
        <v>101</v>
      </c>
      <c r="BW52" s="8" t="s">
        <v>96</v>
      </c>
      <c r="BX52" s="9" t="str">
        <f t="shared" ca="1" si="15"/>
        <v/>
      </c>
      <c r="BY52" s="10" t="str">
        <f t="shared" ca="1" si="9"/>
        <v/>
      </c>
      <c r="BZ52" s="7">
        <f t="shared" ca="1" si="10"/>
        <v>1134928</v>
      </c>
      <c r="CA52" s="7"/>
      <c r="CB52" s="7">
        <f t="shared" ca="1" si="11"/>
        <v>1134928</v>
      </c>
      <c r="CC52" s="7"/>
      <c r="CD52" s="7"/>
      <c r="CE52" s="7" t="str">
        <f t="shared" ca="1" si="12"/>
        <v/>
      </c>
      <c r="CF52" s="7" t="str">
        <f t="shared" ca="1" si="16"/>
        <v/>
      </c>
      <c r="CG52" s="11" t="str">
        <f t="shared" ca="1" si="13"/>
        <v/>
      </c>
      <c r="CH52" s="7" t="str">
        <f t="shared" ca="1" si="14"/>
        <v/>
      </c>
      <c r="CI52" s="7" t="s">
        <v>97</v>
      </c>
    </row>
    <row r="53" spans="1:87" x14ac:dyDescent="0.2">
      <c r="A53">
        <v>11160</v>
      </c>
      <c r="B53" t="s">
        <v>94</v>
      </c>
      <c r="C53" s="17">
        <v>1</v>
      </c>
      <c r="D53" t="s">
        <v>96</v>
      </c>
      <c r="E53" t="s">
        <v>96</v>
      </c>
      <c r="G53" s="17" t="str">
        <f t="shared" si="2"/>
        <v>Yes</v>
      </c>
      <c r="H53" t="s">
        <v>97</v>
      </c>
      <c r="I53" s="12" t="s">
        <v>97</v>
      </c>
      <c r="J53" s="13">
        <v>43646</v>
      </c>
      <c r="K53">
        <f t="shared" ca="1" si="3"/>
        <v>6</v>
      </c>
      <c r="L53" t="str">
        <f t="shared" ca="1" si="4"/>
        <v>5-10 years</v>
      </c>
      <c r="M53" s="13">
        <v>43646</v>
      </c>
      <c r="N53">
        <f t="shared" ca="1" si="5"/>
        <v>6</v>
      </c>
      <c r="O53" t="str">
        <f t="shared" ca="1" si="6"/>
        <v>5-10 years</v>
      </c>
      <c r="P53" s="13">
        <v>34700</v>
      </c>
      <c r="Q53">
        <f t="shared" ca="1" si="7"/>
        <v>30</v>
      </c>
      <c r="R53" t="str">
        <f t="shared" ca="1" si="8"/>
        <v>25-34</v>
      </c>
      <c r="S53" t="s">
        <v>98</v>
      </c>
      <c r="V53">
        <v>1</v>
      </c>
      <c r="X53">
        <v>1</v>
      </c>
      <c r="Z53">
        <v>1</v>
      </c>
      <c r="BR53">
        <f t="shared" si="0"/>
        <v>3</v>
      </c>
      <c r="BS53" t="str">
        <f t="shared" si="1"/>
        <v>Non Loan</v>
      </c>
      <c r="BT53" t="s">
        <v>99</v>
      </c>
      <c r="BU53" t="s">
        <v>100</v>
      </c>
      <c r="BV53" t="s">
        <v>101</v>
      </c>
      <c r="BW53" s="13" t="s">
        <v>96</v>
      </c>
      <c r="BX53" s="14" t="str">
        <f t="shared" ca="1" si="15"/>
        <v/>
      </c>
      <c r="BY53" s="15" t="str">
        <f t="shared" ca="1" si="9"/>
        <v/>
      </c>
      <c r="BZ53" s="12">
        <f t="shared" ca="1" si="10"/>
        <v>562454</v>
      </c>
      <c r="CA53" s="12"/>
      <c r="CB53" s="12">
        <f t="shared" ca="1" si="11"/>
        <v>562454</v>
      </c>
      <c r="CC53" s="12"/>
      <c r="CD53" s="12"/>
      <c r="CE53" s="12" t="str">
        <f t="shared" ca="1" si="12"/>
        <v/>
      </c>
      <c r="CF53" s="12" t="str">
        <f t="shared" ca="1" si="16"/>
        <v/>
      </c>
      <c r="CG53" s="16" t="str">
        <f t="shared" ca="1" si="13"/>
        <v/>
      </c>
      <c r="CH53" s="12" t="str">
        <f t="shared" ca="1" si="14"/>
        <v/>
      </c>
      <c r="CI53" s="12" t="s">
        <v>97</v>
      </c>
    </row>
    <row r="54" spans="1:87" x14ac:dyDescent="0.2">
      <c r="A54" s="6">
        <v>11161</v>
      </c>
      <c r="B54" s="6" t="s">
        <v>94</v>
      </c>
      <c r="C54" s="18">
        <v>0</v>
      </c>
      <c r="D54" s="6" t="s">
        <v>95</v>
      </c>
      <c r="E54" s="6" t="s">
        <v>95</v>
      </c>
      <c r="F54" s="18">
        <v>0.15</v>
      </c>
      <c r="G54" s="18" t="str">
        <f t="shared" si="2"/>
        <v>No</v>
      </c>
      <c r="H54" s="6" t="s">
        <v>97</v>
      </c>
      <c r="I54" s="7" t="s">
        <v>97</v>
      </c>
      <c r="J54" s="8">
        <v>43466</v>
      </c>
      <c r="K54" s="6">
        <f t="shared" ca="1" si="3"/>
        <v>6</v>
      </c>
      <c r="L54" s="6" t="str">
        <f t="shared" ca="1" si="4"/>
        <v>5-10 years</v>
      </c>
      <c r="M54" s="8">
        <v>43466</v>
      </c>
      <c r="N54" s="6">
        <f t="shared" ca="1" si="5"/>
        <v>6</v>
      </c>
      <c r="O54" s="6" t="str">
        <f t="shared" ca="1" si="6"/>
        <v>5-10 years</v>
      </c>
      <c r="P54" s="8">
        <v>32874</v>
      </c>
      <c r="Q54" s="6">
        <f t="shared" ca="1" si="7"/>
        <v>35</v>
      </c>
      <c r="R54" s="6" t="str">
        <f t="shared" ca="1" si="8"/>
        <v>35-44</v>
      </c>
      <c r="S54" s="6" t="s">
        <v>116</v>
      </c>
      <c r="T54" s="6">
        <v>1</v>
      </c>
      <c r="U54" s="6">
        <v>1</v>
      </c>
      <c r="V54" s="6"/>
      <c r="W54" s="6">
        <v>1</v>
      </c>
      <c r="X54" s="6"/>
      <c r="Y54" s="6">
        <v>1</v>
      </c>
      <c r="Z54" s="6"/>
      <c r="AA54" s="6"/>
      <c r="AB54" s="6"/>
      <c r="AC54" s="6"/>
      <c r="AD54" s="6"/>
      <c r="AE54" s="6"/>
      <c r="AF54" s="6"/>
      <c r="AG54" s="6"/>
      <c r="AH54" s="6"/>
      <c r="AI54" s="6"/>
      <c r="AJ54" s="6"/>
      <c r="AK54" s="6"/>
      <c r="AL54" s="6"/>
      <c r="AM54" s="6"/>
      <c r="AN54" s="6"/>
      <c r="AO54" s="6"/>
      <c r="AP54" s="6"/>
      <c r="AQ54" s="6"/>
      <c r="AR54" s="6"/>
      <c r="AS54" s="6"/>
      <c r="AT54" s="6"/>
      <c r="AU54" s="6"/>
      <c r="AV54" s="6"/>
      <c r="AW54" s="6"/>
      <c r="AX54" s="6"/>
      <c r="AY54" s="6"/>
      <c r="AZ54" s="6"/>
      <c r="BA54" s="6"/>
      <c r="BB54" s="6"/>
      <c r="BC54" s="6"/>
      <c r="BD54" s="6"/>
      <c r="BE54" s="6"/>
      <c r="BF54" s="6"/>
      <c r="BG54" s="6"/>
      <c r="BH54" s="6"/>
      <c r="BI54" s="6"/>
      <c r="BJ54" s="6"/>
      <c r="BK54" s="6"/>
      <c r="BL54" s="6"/>
      <c r="BM54" s="6"/>
      <c r="BN54" s="6"/>
      <c r="BO54" s="6"/>
      <c r="BP54" s="6"/>
      <c r="BQ54" s="6"/>
      <c r="BR54" s="6">
        <f t="shared" si="0"/>
        <v>4</v>
      </c>
      <c r="BS54" s="6" t="str">
        <f t="shared" si="1"/>
        <v>Loan</v>
      </c>
      <c r="BT54" s="6" t="s">
        <v>99</v>
      </c>
      <c r="BU54" s="6" t="s">
        <v>117</v>
      </c>
      <c r="BV54" s="6" t="s">
        <v>118</v>
      </c>
      <c r="BW54" s="8" t="s">
        <v>96</v>
      </c>
      <c r="BX54" s="9">
        <f t="shared" ca="1" si="15"/>
        <v>3499847</v>
      </c>
      <c r="BY54" s="10" t="str">
        <f t="shared" ca="1" si="9"/>
        <v>750k-5 mil</v>
      </c>
      <c r="BZ54" s="7">
        <f t="shared" ca="1" si="10"/>
        <v>789020</v>
      </c>
      <c r="CA54" s="7"/>
      <c r="CB54" s="7">
        <f t="shared" ca="1" si="11"/>
        <v>789020</v>
      </c>
      <c r="CC54" s="7" t="s">
        <v>114</v>
      </c>
      <c r="CD54" s="7" t="s">
        <v>120</v>
      </c>
      <c r="CE54" s="7">
        <f t="shared" ca="1" si="12"/>
        <v>9</v>
      </c>
      <c r="CF54" s="7">
        <f t="shared" ca="1" si="16"/>
        <v>388871.88888888888</v>
      </c>
      <c r="CG54" s="11">
        <f t="shared" ca="1" si="13"/>
        <v>4.4356885757015032</v>
      </c>
      <c r="CH54" s="7" t="str">
        <f t="shared" ca="1" si="14"/>
        <v>1-5x</v>
      </c>
      <c r="CI54" s="7" t="s">
        <v>107</v>
      </c>
    </row>
    <row r="55" spans="1:87" x14ac:dyDescent="0.2">
      <c r="A55">
        <v>11162</v>
      </c>
      <c r="B55" t="s">
        <v>94</v>
      </c>
      <c r="C55" s="17">
        <v>0.4</v>
      </c>
      <c r="D55" t="s">
        <v>96</v>
      </c>
      <c r="E55" t="s">
        <v>95</v>
      </c>
      <c r="F55" s="17">
        <v>0.5</v>
      </c>
      <c r="G55" s="17" t="str">
        <f t="shared" si="2"/>
        <v>No</v>
      </c>
      <c r="H55" t="s">
        <v>97</v>
      </c>
      <c r="I55" s="12" t="s">
        <v>97</v>
      </c>
      <c r="J55" s="13">
        <v>43281</v>
      </c>
      <c r="K55">
        <f t="shared" ca="1" si="3"/>
        <v>7</v>
      </c>
      <c r="L55" t="str">
        <f t="shared" ca="1" si="4"/>
        <v>5-10 years</v>
      </c>
      <c r="M55" s="13">
        <v>43281</v>
      </c>
      <c r="N55">
        <f t="shared" ca="1" si="5"/>
        <v>7</v>
      </c>
      <c r="O55" t="str">
        <f t="shared" ca="1" si="6"/>
        <v>5-10 years</v>
      </c>
      <c r="P55" s="13">
        <v>31048</v>
      </c>
      <c r="Q55">
        <f t="shared" ca="1" si="7"/>
        <v>40</v>
      </c>
      <c r="R55" t="str">
        <f t="shared" ca="1" si="8"/>
        <v>35-44</v>
      </c>
      <c r="S55" t="s">
        <v>116</v>
      </c>
      <c r="V55">
        <v>1</v>
      </c>
      <c r="X55">
        <v>1</v>
      </c>
      <c r="Z55">
        <v>1</v>
      </c>
      <c r="BR55">
        <f t="shared" si="0"/>
        <v>3</v>
      </c>
      <c r="BS55" t="str">
        <f t="shared" si="1"/>
        <v>Non Loan</v>
      </c>
      <c r="BT55" t="s">
        <v>99</v>
      </c>
      <c r="BU55" t="s">
        <v>117</v>
      </c>
      <c r="BV55" t="s">
        <v>118</v>
      </c>
      <c r="BW55" s="13" t="s">
        <v>96</v>
      </c>
      <c r="BX55" s="14" t="str">
        <f t="shared" ca="1" si="15"/>
        <v/>
      </c>
      <c r="BY55" s="15" t="str">
        <f t="shared" ca="1" si="9"/>
        <v/>
      </c>
      <c r="BZ55" s="12">
        <f t="shared" ca="1" si="10"/>
        <v>1854522</v>
      </c>
      <c r="CA55" s="12"/>
      <c r="CB55" s="12">
        <f t="shared" ca="1" si="11"/>
        <v>1854522</v>
      </c>
      <c r="CC55" s="12"/>
      <c r="CD55" s="12"/>
      <c r="CE55" s="12" t="str">
        <f t="shared" ca="1" si="12"/>
        <v/>
      </c>
      <c r="CF55" s="12" t="str">
        <f t="shared" ca="1" si="16"/>
        <v/>
      </c>
      <c r="CG55" s="16" t="str">
        <f t="shared" ca="1" si="13"/>
        <v/>
      </c>
      <c r="CH55" s="12" t="str">
        <f t="shared" ca="1" si="14"/>
        <v/>
      </c>
      <c r="CI55" s="12" t="s">
        <v>97</v>
      </c>
    </row>
    <row r="56" spans="1:87" x14ac:dyDescent="0.2">
      <c r="A56" s="6">
        <v>11163</v>
      </c>
      <c r="B56" s="6" t="s">
        <v>131</v>
      </c>
      <c r="C56" s="18">
        <v>0.15</v>
      </c>
      <c r="D56" s="6" t="s">
        <v>95</v>
      </c>
      <c r="E56" s="6" t="s">
        <v>96</v>
      </c>
      <c r="F56" s="18"/>
      <c r="G56" s="18" t="str">
        <f t="shared" si="2"/>
        <v>No</v>
      </c>
      <c r="H56" s="6" t="s">
        <v>111</v>
      </c>
      <c r="I56" s="7" t="s">
        <v>119</v>
      </c>
      <c r="J56" s="8">
        <v>43101</v>
      </c>
      <c r="K56" s="6">
        <f t="shared" ca="1" si="3"/>
        <v>7</v>
      </c>
      <c r="L56" s="6" t="str">
        <f t="shared" ca="1" si="4"/>
        <v>5-10 years</v>
      </c>
      <c r="M56" s="8">
        <v>43101</v>
      </c>
      <c r="N56" s="6">
        <f t="shared" ca="1" si="5"/>
        <v>7</v>
      </c>
      <c r="O56" s="6" t="str">
        <f t="shared" ca="1" si="6"/>
        <v>5-10 years</v>
      </c>
      <c r="P56" s="8">
        <v>29221</v>
      </c>
      <c r="Q56" s="6">
        <f t="shared" ca="1" si="7"/>
        <v>45</v>
      </c>
      <c r="R56" s="6" t="str">
        <f t="shared" ca="1" si="8"/>
        <v>45-54</v>
      </c>
      <c r="S56" s="6" t="s">
        <v>98</v>
      </c>
      <c r="T56" s="6">
        <v>1</v>
      </c>
      <c r="U56" s="6">
        <v>1</v>
      </c>
      <c r="V56" s="6">
        <v>1</v>
      </c>
      <c r="W56" s="6">
        <v>1</v>
      </c>
      <c r="X56" s="6">
        <v>1</v>
      </c>
      <c r="Y56" s="6">
        <v>1</v>
      </c>
      <c r="Z56" s="6">
        <v>1</v>
      </c>
      <c r="AA56" s="6"/>
      <c r="AB56" s="6"/>
      <c r="AC56" s="6"/>
      <c r="AD56" s="6"/>
      <c r="AE56" s="6"/>
      <c r="AF56" s="6"/>
      <c r="AG56" s="6"/>
      <c r="AH56" s="6"/>
      <c r="AI56" s="6"/>
      <c r="AJ56" s="6"/>
      <c r="AK56" s="6"/>
      <c r="AL56" s="6"/>
      <c r="AM56" s="6"/>
      <c r="AN56" s="6"/>
      <c r="AO56" s="6"/>
      <c r="AP56" s="6"/>
      <c r="AQ56" s="6"/>
      <c r="AR56" s="6"/>
      <c r="AS56" s="6"/>
      <c r="AT56" s="6"/>
      <c r="AU56" s="6"/>
      <c r="AV56" s="6"/>
      <c r="AW56" s="6"/>
      <c r="AX56" s="6"/>
      <c r="AY56" s="6"/>
      <c r="AZ56" s="6"/>
      <c r="BA56" s="6"/>
      <c r="BB56" s="6"/>
      <c r="BC56" s="6"/>
      <c r="BD56" s="6"/>
      <c r="BE56" s="6"/>
      <c r="BF56" s="6"/>
      <c r="BG56" s="6"/>
      <c r="BH56" s="6"/>
      <c r="BI56" s="6"/>
      <c r="BJ56" s="6"/>
      <c r="BK56" s="6"/>
      <c r="BL56" s="6"/>
      <c r="BM56" s="6"/>
      <c r="BN56" s="6"/>
      <c r="BO56" s="6"/>
      <c r="BP56" s="6"/>
      <c r="BQ56" s="6"/>
      <c r="BR56" s="6">
        <f t="shared" si="0"/>
        <v>7</v>
      </c>
      <c r="BS56" s="6" t="str">
        <f t="shared" si="1"/>
        <v>Loan</v>
      </c>
      <c r="BT56" s="6" t="s">
        <v>99</v>
      </c>
      <c r="BU56" s="6" t="s">
        <v>100</v>
      </c>
      <c r="BV56" s="6" t="s">
        <v>101</v>
      </c>
      <c r="BW56" s="8" t="s">
        <v>96</v>
      </c>
      <c r="BX56" s="9">
        <f t="shared" ca="1" si="15"/>
        <v>662951</v>
      </c>
      <c r="BY56" s="10" t="str">
        <f t="shared" ca="1" si="9"/>
        <v>250k-750k</v>
      </c>
      <c r="BZ56" s="7">
        <f t="shared" ca="1" si="10"/>
        <v>1345869</v>
      </c>
      <c r="CA56" s="7"/>
      <c r="CB56" s="7">
        <f t="shared" ca="1" si="11"/>
        <v>1345869</v>
      </c>
      <c r="CC56" s="7" t="s">
        <v>105</v>
      </c>
      <c r="CD56" s="7" t="s">
        <v>120</v>
      </c>
      <c r="CE56" s="7">
        <f t="shared" ca="1" si="12"/>
        <v>7</v>
      </c>
      <c r="CF56" s="7">
        <f t="shared" ca="1" si="16"/>
        <v>94707.28571428571</v>
      </c>
      <c r="CG56" s="11">
        <f t="shared" ca="1" si="13"/>
        <v>0.49258211609005037</v>
      </c>
      <c r="CH56" s="7" t="str">
        <f t="shared" ca="1" si="14"/>
        <v>1x</v>
      </c>
      <c r="CI56" s="7" t="s">
        <v>107</v>
      </c>
    </row>
    <row r="57" spans="1:87" x14ac:dyDescent="0.2">
      <c r="A57">
        <v>11164</v>
      </c>
      <c r="B57" t="s">
        <v>94</v>
      </c>
      <c r="C57" s="17">
        <v>0.2</v>
      </c>
      <c r="D57" t="s">
        <v>96</v>
      </c>
      <c r="E57" t="s">
        <v>96</v>
      </c>
      <c r="G57" s="17" t="str">
        <f t="shared" si="2"/>
        <v>No</v>
      </c>
      <c r="H57" t="s">
        <v>111</v>
      </c>
      <c r="I57" s="12" t="s">
        <v>103</v>
      </c>
      <c r="J57" s="13">
        <v>42916</v>
      </c>
      <c r="K57">
        <f t="shared" ca="1" si="3"/>
        <v>8</v>
      </c>
      <c r="L57" t="str">
        <f t="shared" ca="1" si="4"/>
        <v>5-10 years</v>
      </c>
      <c r="M57" s="13">
        <v>42916</v>
      </c>
      <c r="N57">
        <f t="shared" ca="1" si="5"/>
        <v>8</v>
      </c>
      <c r="O57" t="str">
        <f t="shared" ca="1" si="6"/>
        <v>5-10 years</v>
      </c>
      <c r="P57" s="13">
        <v>27395</v>
      </c>
      <c r="Q57">
        <f t="shared" ca="1" si="7"/>
        <v>50</v>
      </c>
      <c r="R57" t="str">
        <f t="shared" ca="1" si="8"/>
        <v>45-54</v>
      </c>
      <c r="S57" t="s">
        <v>98</v>
      </c>
      <c r="T57">
        <v>1</v>
      </c>
      <c r="V57">
        <v>1</v>
      </c>
      <c r="X57">
        <v>1</v>
      </c>
      <c r="Z57">
        <v>1</v>
      </c>
      <c r="BR57">
        <f t="shared" si="0"/>
        <v>4</v>
      </c>
      <c r="BS57" t="str">
        <f t="shared" si="1"/>
        <v>Loan</v>
      </c>
      <c r="BT57" t="s">
        <v>99</v>
      </c>
      <c r="BU57" t="s">
        <v>117</v>
      </c>
      <c r="BV57" t="s">
        <v>118</v>
      </c>
      <c r="BW57" s="13" t="s">
        <v>96</v>
      </c>
      <c r="BX57" s="14">
        <f t="shared" ca="1" si="15"/>
        <v>1119391</v>
      </c>
      <c r="BY57" s="15" t="str">
        <f t="shared" ca="1" si="9"/>
        <v>750k-5 mil</v>
      </c>
      <c r="BZ57" s="12">
        <f t="shared" ca="1" si="10"/>
        <v>775827</v>
      </c>
      <c r="CA57" s="12"/>
      <c r="CB57" s="12">
        <f t="shared" ca="1" si="11"/>
        <v>775827</v>
      </c>
      <c r="CC57" s="12" t="s">
        <v>105</v>
      </c>
      <c r="CD57" s="12" t="s">
        <v>106</v>
      </c>
      <c r="CE57" s="12">
        <f t="shared" ca="1" si="12"/>
        <v>8</v>
      </c>
      <c r="CF57" s="12">
        <f t="shared" ca="1" si="16"/>
        <v>139923.875</v>
      </c>
      <c r="CG57" s="16">
        <f t="shared" ca="1" si="13"/>
        <v>1.442835838402118</v>
      </c>
      <c r="CH57" s="12" t="str">
        <f t="shared" ca="1" si="14"/>
        <v>1-5x</v>
      </c>
      <c r="CI57" s="12" t="s">
        <v>107</v>
      </c>
    </row>
    <row r="58" spans="1:87" x14ac:dyDescent="0.2">
      <c r="A58" s="6">
        <v>11165</v>
      </c>
      <c r="B58" s="6" t="s">
        <v>94</v>
      </c>
      <c r="C58" s="18">
        <v>0.3</v>
      </c>
      <c r="D58" s="6" t="s">
        <v>95</v>
      </c>
      <c r="E58" s="6" t="s">
        <v>95</v>
      </c>
      <c r="F58" s="18">
        <v>0.15</v>
      </c>
      <c r="G58" s="18" t="str">
        <f t="shared" si="2"/>
        <v>No</v>
      </c>
      <c r="H58" s="6" t="s">
        <v>97</v>
      </c>
      <c r="I58" s="7" t="s">
        <v>97</v>
      </c>
      <c r="J58" s="8">
        <v>42736</v>
      </c>
      <c r="K58" s="6">
        <f t="shared" ca="1" si="3"/>
        <v>8</v>
      </c>
      <c r="L58" s="6" t="str">
        <f t="shared" ca="1" si="4"/>
        <v>5-10 years</v>
      </c>
      <c r="M58" s="8">
        <v>42736</v>
      </c>
      <c r="N58" s="6">
        <f t="shared" ca="1" si="5"/>
        <v>8</v>
      </c>
      <c r="O58" s="6" t="str">
        <f t="shared" ca="1" si="6"/>
        <v>5-10 years</v>
      </c>
      <c r="P58" s="8">
        <v>25569</v>
      </c>
      <c r="Q58" s="6">
        <f t="shared" ca="1" si="7"/>
        <v>55</v>
      </c>
      <c r="R58" s="6" t="str">
        <f t="shared" ca="1" si="8"/>
        <v>55-64</v>
      </c>
      <c r="S58" s="6" t="s">
        <v>98</v>
      </c>
      <c r="T58" s="6"/>
      <c r="U58" s="6">
        <v>1</v>
      </c>
      <c r="V58" s="6">
        <v>1</v>
      </c>
      <c r="W58" s="6">
        <v>1</v>
      </c>
      <c r="X58" s="6">
        <v>1</v>
      </c>
      <c r="Y58" s="6"/>
      <c r="Z58" s="6"/>
      <c r="AA58" s="6"/>
      <c r="AB58" s="6"/>
      <c r="AC58" s="6"/>
      <c r="AD58" s="6"/>
      <c r="AE58" s="6"/>
      <c r="AF58" s="6"/>
      <c r="AG58" s="6"/>
      <c r="AH58" s="6"/>
      <c r="AI58" s="6"/>
      <c r="AJ58" s="6"/>
      <c r="AK58" s="6"/>
      <c r="AL58" s="6"/>
      <c r="AM58" s="6"/>
      <c r="AN58" s="6"/>
      <c r="AO58" s="6"/>
      <c r="AP58" s="6"/>
      <c r="AQ58" s="6"/>
      <c r="AR58" s="6"/>
      <c r="AS58" s="6"/>
      <c r="AT58" s="6"/>
      <c r="AU58" s="6"/>
      <c r="AV58" s="6"/>
      <c r="AW58" s="6"/>
      <c r="AX58" s="6"/>
      <c r="AY58" s="6"/>
      <c r="AZ58" s="6"/>
      <c r="BA58" s="6"/>
      <c r="BB58" s="6"/>
      <c r="BC58" s="6"/>
      <c r="BD58" s="6"/>
      <c r="BE58" s="6"/>
      <c r="BF58" s="6"/>
      <c r="BG58" s="6"/>
      <c r="BH58" s="6"/>
      <c r="BI58" s="6"/>
      <c r="BJ58" s="6"/>
      <c r="BK58" s="6"/>
      <c r="BL58" s="6"/>
      <c r="BM58" s="6"/>
      <c r="BN58" s="6"/>
      <c r="BO58" s="6"/>
      <c r="BP58" s="6"/>
      <c r="BQ58" s="6"/>
      <c r="BR58" s="6">
        <f t="shared" si="0"/>
        <v>4</v>
      </c>
      <c r="BS58" s="6" t="str">
        <f t="shared" si="1"/>
        <v>Non Loan</v>
      </c>
      <c r="BT58" s="6" t="s">
        <v>99</v>
      </c>
      <c r="BU58" s="6" t="s">
        <v>100</v>
      </c>
      <c r="BV58" s="6" t="s">
        <v>101</v>
      </c>
      <c r="BW58" s="8" t="s">
        <v>96</v>
      </c>
      <c r="BX58" s="9" t="str">
        <f t="shared" ca="1" si="15"/>
        <v/>
      </c>
      <c r="BY58" s="10" t="str">
        <f t="shared" ca="1" si="9"/>
        <v/>
      </c>
      <c r="BZ58" s="7">
        <f t="shared" ca="1" si="10"/>
        <v>835977</v>
      </c>
      <c r="CA58" s="7"/>
      <c r="CB58" s="7">
        <f t="shared" ca="1" si="11"/>
        <v>835977</v>
      </c>
      <c r="CC58" s="7"/>
      <c r="CD58" s="7"/>
      <c r="CE58" s="7" t="str">
        <f t="shared" ca="1" si="12"/>
        <v/>
      </c>
      <c r="CF58" s="7" t="str">
        <f t="shared" ca="1" si="16"/>
        <v/>
      </c>
      <c r="CG58" s="11" t="str">
        <f t="shared" ca="1" si="13"/>
        <v/>
      </c>
      <c r="CH58" s="7" t="str">
        <f t="shared" ca="1" si="14"/>
        <v/>
      </c>
      <c r="CI58" s="7" t="s">
        <v>97</v>
      </c>
    </row>
    <row r="59" spans="1:87" x14ac:dyDescent="0.2">
      <c r="A59">
        <v>11166</v>
      </c>
      <c r="B59" t="s">
        <v>94</v>
      </c>
      <c r="C59" s="17">
        <v>0.4</v>
      </c>
      <c r="D59" t="s">
        <v>96</v>
      </c>
      <c r="E59" t="s">
        <v>95</v>
      </c>
      <c r="F59" s="17">
        <v>0.3</v>
      </c>
      <c r="G59" s="17" t="str">
        <f t="shared" si="2"/>
        <v>No</v>
      </c>
      <c r="H59" t="s">
        <v>97</v>
      </c>
      <c r="I59" s="12" t="s">
        <v>97</v>
      </c>
      <c r="J59" s="13">
        <v>42551</v>
      </c>
      <c r="K59">
        <f t="shared" ca="1" si="3"/>
        <v>9</v>
      </c>
      <c r="L59" t="str">
        <f t="shared" ca="1" si="4"/>
        <v>5-10 years</v>
      </c>
      <c r="M59" s="13">
        <v>42551</v>
      </c>
      <c r="N59">
        <f t="shared" ca="1" si="5"/>
        <v>9</v>
      </c>
      <c r="O59" t="str">
        <f t="shared" ca="1" si="6"/>
        <v>5-10 years</v>
      </c>
      <c r="P59" s="13">
        <v>23743</v>
      </c>
      <c r="Q59">
        <f t="shared" ca="1" si="7"/>
        <v>60</v>
      </c>
      <c r="R59" t="str">
        <f t="shared" ca="1" si="8"/>
        <v>55-64</v>
      </c>
      <c r="S59" t="s">
        <v>133</v>
      </c>
      <c r="V59">
        <v>1</v>
      </c>
      <c r="X59">
        <v>1</v>
      </c>
      <c r="Z59">
        <v>1</v>
      </c>
      <c r="BR59">
        <f t="shared" si="0"/>
        <v>3</v>
      </c>
      <c r="BS59" t="str">
        <f t="shared" si="1"/>
        <v>Non Loan</v>
      </c>
      <c r="BT59" t="s">
        <v>99</v>
      </c>
      <c r="BU59" t="s">
        <v>100</v>
      </c>
      <c r="BV59" t="s">
        <v>129</v>
      </c>
      <c r="BW59" s="13" t="s">
        <v>96</v>
      </c>
      <c r="BX59" s="14" t="str">
        <f t="shared" ca="1" si="15"/>
        <v/>
      </c>
      <c r="BY59" s="15" t="str">
        <f t="shared" ca="1" si="9"/>
        <v/>
      </c>
      <c r="BZ59" s="12">
        <f t="shared" ca="1" si="10"/>
        <v>508021</v>
      </c>
      <c r="CA59" s="12"/>
      <c r="CB59" s="12">
        <f t="shared" ca="1" si="11"/>
        <v>508021</v>
      </c>
      <c r="CC59" s="12"/>
      <c r="CD59" s="12"/>
      <c r="CE59" s="12" t="str">
        <f t="shared" ca="1" si="12"/>
        <v/>
      </c>
      <c r="CF59" s="12" t="str">
        <f t="shared" ca="1" si="16"/>
        <v/>
      </c>
      <c r="CG59" s="16" t="str">
        <f t="shared" ca="1" si="13"/>
        <v/>
      </c>
      <c r="CH59" s="12" t="str">
        <f t="shared" ca="1" si="14"/>
        <v/>
      </c>
      <c r="CI59" s="12" t="s">
        <v>97</v>
      </c>
    </row>
    <row r="60" spans="1:87" x14ac:dyDescent="0.2">
      <c r="A60" s="6">
        <v>11167</v>
      </c>
      <c r="B60" s="6" t="s">
        <v>94</v>
      </c>
      <c r="C60" s="18">
        <v>0.5</v>
      </c>
      <c r="D60" s="6" t="s">
        <v>95</v>
      </c>
      <c r="E60" s="6" t="s">
        <v>96</v>
      </c>
      <c r="F60" s="18"/>
      <c r="G60" s="18" t="str">
        <f t="shared" si="2"/>
        <v>Yes</v>
      </c>
      <c r="H60" s="6" t="s">
        <v>97</v>
      </c>
      <c r="I60" s="7" t="s">
        <v>112</v>
      </c>
      <c r="J60" s="8">
        <v>42370</v>
      </c>
      <c r="K60" s="6">
        <f t="shared" ca="1" si="3"/>
        <v>9</v>
      </c>
      <c r="L60" s="6" t="str">
        <f t="shared" ca="1" si="4"/>
        <v>5-10 years</v>
      </c>
      <c r="M60" s="8">
        <v>42370</v>
      </c>
      <c r="N60" s="6">
        <f t="shared" ca="1" si="5"/>
        <v>9</v>
      </c>
      <c r="O60" s="6" t="str">
        <f t="shared" ca="1" si="6"/>
        <v>5-10 years</v>
      </c>
      <c r="P60" s="8">
        <v>36526</v>
      </c>
      <c r="Q60" s="6">
        <f t="shared" ca="1" si="7"/>
        <v>25</v>
      </c>
      <c r="R60" s="6" t="str">
        <f t="shared" ca="1" si="8"/>
        <v>25-34</v>
      </c>
      <c r="S60" s="6" t="s">
        <v>128</v>
      </c>
      <c r="T60" s="6"/>
      <c r="U60" s="6">
        <v>1</v>
      </c>
      <c r="V60" s="6"/>
      <c r="W60" s="6">
        <v>1</v>
      </c>
      <c r="X60" s="6"/>
      <c r="Y60" s="6">
        <v>1</v>
      </c>
      <c r="Z60" s="6"/>
      <c r="AA60" s="6"/>
      <c r="AB60" s="6"/>
      <c r="AC60" s="6"/>
      <c r="AD60" s="6"/>
      <c r="AE60" s="6"/>
      <c r="AF60" s="6"/>
      <c r="AG60" s="6"/>
      <c r="AH60" s="6"/>
      <c r="AI60" s="6"/>
      <c r="AJ60" s="6"/>
      <c r="AK60" s="6"/>
      <c r="AL60" s="6"/>
      <c r="AM60" s="6"/>
      <c r="AN60" s="6"/>
      <c r="AO60" s="6"/>
      <c r="AP60" s="6"/>
      <c r="AQ60" s="6"/>
      <c r="AR60" s="6"/>
      <c r="AS60" s="6"/>
      <c r="AT60" s="6"/>
      <c r="AU60" s="6"/>
      <c r="AV60" s="6"/>
      <c r="AW60" s="6"/>
      <c r="AX60" s="6"/>
      <c r="AY60" s="6"/>
      <c r="AZ60" s="6"/>
      <c r="BA60" s="6"/>
      <c r="BB60" s="6"/>
      <c r="BC60" s="6"/>
      <c r="BD60" s="6"/>
      <c r="BE60" s="6"/>
      <c r="BF60" s="6"/>
      <c r="BG60" s="6"/>
      <c r="BH60" s="6"/>
      <c r="BI60" s="6"/>
      <c r="BJ60" s="6"/>
      <c r="BK60" s="6"/>
      <c r="BL60" s="6"/>
      <c r="BM60" s="6"/>
      <c r="BN60" s="6"/>
      <c r="BO60" s="6"/>
      <c r="BP60" s="6"/>
      <c r="BQ60" s="6"/>
      <c r="BR60" s="6">
        <f t="shared" si="0"/>
        <v>3</v>
      </c>
      <c r="BS60" s="6" t="str">
        <f t="shared" si="1"/>
        <v>Non Loan</v>
      </c>
      <c r="BT60" s="6" t="s">
        <v>99</v>
      </c>
      <c r="BU60" s="6" t="s">
        <v>117</v>
      </c>
      <c r="BV60" s="6" t="s">
        <v>129</v>
      </c>
      <c r="BW60" s="8" t="s">
        <v>96</v>
      </c>
      <c r="BX60" s="9" t="str">
        <f t="shared" ca="1" si="15"/>
        <v/>
      </c>
      <c r="BY60" s="10" t="str">
        <f t="shared" ca="1" si="9"/>
        <v/>
      </c>
      <c r="BZ60" s="7">
        <f t="shared" ca="1" si="10"/>
        <v>1718220</v>
      </c>
      <c r="CA60" s="7"/>
      <c r="CB60" s="7">
        <f t="shared" ca="1" si="11"/>
        <v>1718220</v>
      </c>
      <c r="CC60" s="7"/>
      <c r="CD60" s="7"/>
      <c r="CE60" s="7" t="str">
        <f t="shared" ca="1" si="12"/>
        <v/>
      </c>
      <c r="CF60" s="7" t="str">
        <f t="shared" ca="1" si="16"/>
        <v/>
      </c>
      <c r="CG60" s="11" t="str">
        <f t="shared" ca="1" si="13"/>
        <v/>
      </c>
      <c r="CH60" s="7" t="str">
        <f t="shared" ca="1" si="14"/>
        <v/>
      </c>
      <c r="CI60" s="7" t="s">
        <v>97</v>
      </c>
    </row>
    <row r="61" spans="1:87" x14ac:dyDescent="0.2">
      <c r="A61">
        <v>11168</v>
      </c>
      <c r="B61" t="s">
        <v>94</v>
      </c>
      <c r="C61" s="17">
        <v>0.6</v>
      </c>
      <c r="D61" t="s">
        <v>96</v>
      </c>
      <c r="E61" t="s">
        <v>96</v>
      </c>
      <c r="G61" s="17" t="str">
        <f t="shared" si="2"/>
        <v>Yes</v>
      </c>
      <c r="H61" t="s">
        <v>102</v>
      </c>
      <c r="I61" s="12" t="s">
        <v>119</v>
      </c>
      <c r="J61" s="13">
        <v>42185</v>
      </c>
      <c r="K61">
        <f t="shared" ca="1" si="3"/>
        <v>10</v>
      </c>
      <c r="L61" t="str">
        <f t="shared" ca="1" si="4"/>
        <v>10-20 years</v>
      </c>
      <c r="M61" s="13">
        <v>42185</v>
      </c>
      <c r="N61">
        <f t="shared" ca="1" si="5"/>
        <v>10</v>
      </c>
      <c r="O61" t="str">
        <f t="shared" ca="1" si="6"/>
        <v>10-20 years</v>
      </c>
      <c r="P61" s="13">
        <v>34700</v>
      </c>
      <c r="Q61">
        <f t="shared" ca="1" si="7"/>
        <v>30</v>
      </c>
      <c r="R61" t="str">
        <f t="shared" ca="1" si="8"/>
        <v>25-34</v>
      </c>
      <c r="S61" t="s">
        <v>128</v>
      </c>
      <c r="T61">
        <v>1</v>
      </c>
      <c r="V61">
        <v>1</v>
      </c>
      <c r="X61">
        <v>1</v>
      </c>
      <c r="Z61">
        <v>1</v>
      </c>
      <c r="BR61">
        <f t="shared" si="0"/>
        <v>4</v>
      </c>
      <c r="BS61" t="str">
        <f t="shared" si="1"/>
        <v>Loan</v>
      </c>
      <c r="BT61" t="s">
        <v>99</v>
      </c>
      <c r="BU61" t="s">
        <v>104</v>
      </c>
      <c r="BV61" t="s">
        <v>101</v>
      </c>
      <c r="BW61" s="13" t="s">
        <v>96</v>
      </c>
      <c r="BX61" s="14">
        <f t="shared" ca="1" si="15"/>
        <v>2686978</v>
      </c>
      <c r="BY61" s="15" t="str">
        <f t="shared" ca="1" si="9"/>
        <v>750k-5 mil</v>
      </c>
      <c r="BZ61" s="12">
        <f t="shared" ca="1" si="10"/>
        <v>620349</v>
      </c>
      <c r="CA61" s="12"/>
      <c r="CB61" s="12">
        <f t="shared" ca="1" si="11"/>
        <v>620349</v>
      </c>
      <c r="CC61" s="12" t="s">
        <v>105</v>
      </c>
      <c r="CD61" s="12" t="s">
        <v>106</v>
      </c>
      <c r="CE61" s="12">
        <f t="shared" ca="1" si="12"/>
        <v>4</v>
      </c>
      <c r="CF61" s="12">
        <f t="shared" ca="1" si="16"/>
        <v>671744.5</v>
      </c>
      <c r="CG61" s="16">
        <f t="shared" ca="1" si="13"/>
        <v>4.3313973263437191</v>
      </c>
      <c r="CH61" s="12" t="str">
        <f t="shared" ca="1" si="14"/>
        <v>1-5x</v>
      </c>
      <c r="CI61" s="12" t="s">
        <v>107</v>
      </c>
    </row>
    <row r="62" spans="1:87" x14ac:dyDescent="0.2">
      <c r="A62" s="6">
        <v>11169</v>
      </c>
      <c r="B62" s="6" t="s">
        <v>94</v>
      </c>
      <c r="C62" s="18">
        <v>0.7</v>
      </c>
      <c r="D62" s="6" t="s">
        <v>95</v>
      </c>
      <c r="E62" s="6" t="s">
        <v>95</v>
      </c>
      <c r="F62" s="18">
        <v>0.4</v>
      </c>
      <c r="G62" s="18" t="str">
        <f t="shared" si="2"/>
        <v>Yes</v>
      </c>
      <c r="H62" s="6" t="s">
        <v>97</v>
      </c>
      <c r="I62" s="7" t="s">
        <v>112</v>
      </c>
      <c r="J62" s="8">
        <v>42005</v>
      </c>
      <c r="K62" s="6">
        <f t="shared" ca="1" si="3"/>
        <v>10</v>
      </c>
      <c r="L62" s="6" t="str">
        <f t="shared" ca="1" si="4"/>
        <v>10-20 years</v>
      </c>
      <c r="M62" s="8">
        <v>42005</v>
      </c>
      <c r="N62" s="6">
        <f t="shared" ca="1" si="5"/>
        <v>10</v>
      </c>
      <c r="O62" s="6" t="str">
        <f t="shared" ca="1" si="6"/>
        <v>10-20 years</v>
      </c>
      <c r="P62" s="8">
        <v>32874</v>
      </c>
      <c r="Q62" s="6">
        <f t="shared" ca="1" si="7"/>
        <v>35</v>
      </c>
      <c r="R62" s="6" t="str">
        <f t="shared" ca="1" si="8"/>
        <v>35-44</v>
      </c>
      <c r="S62" s="6" t="s">
        <v>121</v>
      </c>
      <c r="T62" s="6">
        <v>1</v>
      </c>
      <c r="U62" s="6">
        <v>1</v>
      </c>
      <c r="V62" s="6">
        <v>1</v>
      </c>
      <c r="W62" s="6">
        <v>1</v>
      </c>
      <c r="X62" s="6">
        <v>1</v>
      </c>
      <c r="Y62" s="6">
        <v>1</v>
      </c>
      <c r="Z62" s="6">
        <v>1</v>
      </c>
      <c r="AA62" s="6"/>
      <c r="AB62" s="6"/>
      <c r="AC62" s="6"/>
      <c r="AD62" s="6"/>
      <c r="AE62" s="6"/>
      <c r="AF62" s="6"/>
      <c r="AG62" s="6"/>
      <c r="AH62" s="6"/>
      <c r="AI62" s="6"/>
      <c r="AJ62" s="6"/>
      <c r="AK62" s="6"/>
      <c r="AL62" s="6"/>
      <c r="AM62" s="6"/>
      <c r="AN62" s="6"/>
      <c r="AO62" s="6"/>
      <c r="AP62" s="6"/>
      <c r="AQ62" s="6"/>
      <c r="AR62" s="6"/>
      <c r="AS62" s="6"/>
      <c r="AT62" s="6"/>
      <c r="AU62" s="6"/>
      <c r="AV62" s="6"/>
      <c r="AW62" s="6"/>
      <c r="AX62" s="6"/>
      <c r="AY62" s="6"/>
      <c r="AZ62" s="6"/>
      <c r="BA62" s="6"/>
      <c r="BB62" s="6"/>
      <c r="BC62" s="6"/>
      <c r="BD62" s="6"/>
      <c r="BE62" s="6"/>
      <c r="BF62" s="6"/>
      <c r="BG62" s="6"/>
      <c r="BH62" s="6"/>
      <c r="BI62" s="6"/>
      <c r="BJ62" s="6"/>
      <c r="BK62" s="6"/>
      <c r="BL62" s="6"/>
      <c r="BM62" s="6"/>
      <c r="BN62" s="6"/>
      <c r="BO62" s="6"/>
      <c r="BP62" s="6"/>
      <c r="BQ62" s="6"/>
      <c r="BR62" s="6">
        <f t="shared" si="0"/>
        <v>7</v>
      </c>
      <c r="BS62" s="6" t="str">
        <f t="shared" si="1"/>
        <v>Loan</v>
      </c>
      <c r="BT62" s="6" t="s">
        <v>99</v>
      </c>
      <c r="BU62" s="6" t="s">
        <v>117</v>
      </c>
      <c r="BV62" s="6" t="s">
        <v>118</v>
      </c>
      <c r="BW62" s="8" t="s">
        <v>96</v>
      </c>
      <c r="BX62" s="9">
        <f t="shared" ca="1" si="15"/>
        <v>4856329</v>
      </c>
      <c r="BY62" s="10" t="str">
        <f t="shared" ca="1" si="9"/>
        <v>750k-5 mil</v>
      </c>
      <c r="BZ62" s="7">
        <f t="shared" ca="1" si="10"/>
        <v>611360</v>
      </c>
      <c r="CA62" s="7"/>
      <c r="CB62" s="7">
        <f t="shared" ca="1" si="11"/>
        <v>611360</v>
      </c>
      <c r="CC62" s="7" t="s">
        <v>114</v>
      </c>
      <c r="CD62" s="7" t="s">
        <v>120</v>
      </c>
      <c r="CE62" s="7">
        <f t="shared" ca="1" si="12"/>
        <v>3</v>
      </c>
      <c r="CF62" s="7">
        <f t="shared" ca="1" si="16"/>
        <v>1618776.3333333333</v>
      </c>
      <c r="CG62" s="11">
        <f t="shared" ca="1" si="13"/>
        <v>7.9434850170112536</v>
      </c>
      <c r="CH62" s="7" t="str">
        <f t="shared" ca="1" si="14"/>
        <v>5-10x</v>
      </c>
      <c r="CI62" s="7" t="s">
        <v>107</v>
      </c>
    </row>
    <row r="63" spans="1:87" x14ac:dyDescent="0.2">
      <c r="A63">
        <v>11170</v>
      </c>
      <c r="B63" t="s">
        <v>94</v>
      </c>
      <c r="C63" s="17">
        <v>0.8</v>
      </c>
      <c r="D63" t="s">
        <v>96</v>
      </c>
      <c r="E63" t="s">
        <v>95</v>
      </c>
      <c r="F63" s="17">
        <v>0.75</v>
      </c>
      <c r="G63" s="17" t="str">
        <f t="shared" si="2"/>
        <v>Yes</v>
      </c>
      <c r="H63" t="s">
        <v>97</v>
      </c>
      <c r="I63" s="12" t="s">
        <v>97</v>
      </c>
      <c r="J63" s="13">
        <v>41640</v>
      </c>
      <c r="K63">
        <f t="shared" ca="1" si="3"/>
        <v>11</v>
      </c>
      <c r="L63" t="str">
        <f t="shared" ca="1" si="4"/>
        <v>10-20 years</v>
      </c>
      <c r="M63" s="13">
        <v>41640</v>
      </c>
      <c r="N63">
        <f t="shared" ca="1" si="5"/>
        <v>11</v>
      </c>
      <c r="O63" t="str">
        <f t="shared" ca="1" si="6"/>
        <v>10-20 years</v>
      </c>
      <c r="P63" s="13">
        <v>31048</v>
      </c>
      <c r="Q63">
        <f t="shared" ca="1" si="7"/>
        <v>40</v>
      </c>
      <c r="R63" t="str">
        <f t="shared" ca="1" si="8"/>
        <v>35-44</v>
      </c>
      <c r="S63" t="s">
        <v>98</v>
      </c>
      <c r="V63">
        <v>1</v>
      </c>
      <c r="X63">
        <v>1</v>
      </c>
      <c r="Z63">
        <v>1</v>
      </c>
      <c r="BR63">
        <f t="shared" si="0"/>
        <v>3</v>
      </c>
      <c r="BS63" t="str">
        <f t="shared" si="1"/>
        <v>Non Loan</v>
      </c>
      <c r="BT63" t="s">
        <v>99</v>
      </c>
      <c r="BU63" t="s">
        <v>100</v>
      </c>
      <c r="BV63" t="s">
        <v>129</v>
      </c>
      <c r="BW63" s="13" t="s">
        <v>96</v>
      </c>
      <c r="BX63" s="14" t="str">
        <f t="shared" ca="1" si="15"/>
        <v/>
      </c>
      <c r="BY63" s="15" t="str">
        <f t="shared" ca="1" si="9"/>
        <v/>
      </c>
      <c r="BZ63" s="12">
        <f t="shared" ca="1" si="10"/>
        <v>1923740</v>
      </c>
      <c r="CA63" s="12"/>
      <c r="CB63" s="12">
        <f t="shared" ca="1" si="11"/>
        <v>1923740</v>
      </c>
      <c r="CC63" s="12"/>
      <c r="CD63" s="12"/>
      <c r="CE63" s="12" t="str">
        <f t="shared" ca="1" si="12"/>
        <v/>
      </c>
      <c r="CF63" s="12" t="str">
        <f t="shared" ca="1" si="16"/>
        <v/>
      </c>
      <c r="CG63" s="16" t="str">
        <f t="shared" ca="1" si="13"/>
        <v/>
      </c>
      <c r="CH63" s="12" t="str">
        <f t="shared" ca="1" si="14"/>
        <v/>
      </c>
      <c r="CI63" s="12" t="s">
        <v>97</v>
      </c>
    </row>
    <row r="64" spans="1:87" x14ac:dyDescent="0.2">
      <c r="A64" s="6">
        <v>11171</v>
      </c>
      <c r="B64" s="6" t="s">
        <v>94</v>
      </c>
      <c r="C64" s="18">
        <v>0.75</v>
      </c>
      <c r="D64" s="6" t="s">
        <v>95</v>
      </c>
      <c r="E64" s="6" t="s">
        <v>96</v>
      </c>
      <c r="F64" s="18"/>
      <c r="G64" s="18" t="str">
        <f t="shared" si="2"/>
        <v>Yes</v>
      </c>
      <c r="H64" s="6" t="s">
        <v>97</v>
      </c>
      <c r="I64" s="7" t="s">
        <v>97</v>
      </c>
      <c r="J64" s="8">
        <v>41275</v>
      </c>
      <c r="K64" s="6">
        <f t="shared" ca="1" si="3"/>
        <v>12</v>
      </c>
      <c r="L64" s="6" t="str">
        <f t="shared" ca="1" si="4"/>
        <v>10-20 years</v>
      </c>
      <c r="M64" s="8">
        <v>41275</v>
      </c>
      <c r="N64" s="6">
        <f t="shared" ca="1" si="5"/>
        <v>12</v>
      </c>
      <c r="O64" s="6" t="str">
        <f t="shared" ca="1" si="6"/>
        <v>10-20 years</v>
      </c>
      <c r="P64" s="8">
        <v>29221</v>
      </c>
      <c r="Q64" s="6">
        <f t="shared" ca="1" si="7"/>
        <v>45</v>
      </c>
      <c r="R64" s="6" t="str">
        <f t="shared" ca="1" si="8"/>
        <v>45-54</v>
      </c>
      <c r="S64" s="6" t="s">
        <v>113</v>
      </c>
      <c r="T64" s="6"/>
      <c r="U64" s="6">
        <v>1</v>
      </c>
      <c r="V64" s="6">
        <v>1</v>
      </c>
      <c r="W64" s="6">
        <v>1</v>
      </c>
      <c r="X64" s="6">
        <v>1</v>
      </c>
      <c r="Y64" s="6"/>
      <c r="Z64" s="6"/>
      <c r="AA64" s="6"/>
      <c r="AB64" s="6"/>
      <c r="AC64" s="6"/>
      <c r="AD64" s="6"/>
      <c r="AE64" s="6"/>
      <c r="AF64" s="6"/>
      <c r="AG64" s="6"/>
      <c r="AH64" s="6"/>
      <c r="AI64" s="6"/>
      <c r="AJ64" s="6"/>
      <c r="AK64" s="6"/>
      <c r="AL64" s="6"/>
      <c r="AM64" s="6"/>
      <c r="AN64" s="6"/>
      <c r="AO64" s="6"/>
      <c r="AP64" s="6"/>
      <c r="AQ64" s="6"/>
      <c r="AR64" s="6"/>
      <c r="AS64" s="6"/>
      <c r="AT64" s="6"/>
      <c r="AU64" s="6"/>
      <c r="AV64" s="6"/>
      <c r="AW64" s="6"/>
      <c r="AX64" s="6"/>
      <c r="AY64" s="6"/>
      <c r="AZ64" s="6"/>
      <c r="BA64" s="6"/>
      <c r="BB64" s="6"/>
      <c r="BC64" s="6"/>
      <c r="BD64" s="6"/>
      <c r="BE64" s="6"/>
      <c r="BF64" s="6"/>
      <c r="BG64" s="6"/>
      <c r="BH64" s="6"/>
      <c r="BI64" s="6"/>
      <c r="BJ64" s="6"/>
      <c r="BK64" s="6"/>
      <c r="BL64" s="6"/>
      <c r="BM64" s="6"/>
      <c r="BN64" s="6"/>
      <c r="BO64" s="6"/>
      <c r="BP64" s="6"/>
      <c r="BQ64" s="6"/>
      <c r="BR64" s="6">
        <f t="shared" si="0"/>
        <v>4</v>
      </c>
      <c r="BS64" s="6" t="str">
        <f t="shared" si="1"/>
        <v>Non Loan</v>
      </c>
      <c r="BT64" s="6" t="s">
        <v>99</v>
      </c>
      <c r="BU64" s="6" t="s">
        <v>104</v>
      </c>
      <c r="BV64" s="6" t="s">
        <v>101</v>
      </c>
      <c r="BW64" s="8" t="s">
        <v>96</v>
      </c>
      <c r="BX64" s="9" t="str">
        <f t="shared" ca="1" si="15"/>
        <v/>
      </c>
      <c r="BY64" s="10" t="str">
        <f t="shared" ca="1" si="9"/>
        <v/>
      </c>
      <c r="BZ64" s="7">
        <f t="shared" ca="1" si="10"/>
        <v>1987886</v>
      </c>
      <c r="CA64" s="7"/>
      <c r="CB64" s="7">
        <f t="shared" ca="1" si="11"/>
        <v>1987886</v>
      </c>
      <c r="CC64" s="7"/>
      <c r="CD64" s="7"/>
      <c r="CE64" s="7" t="str">
        <f t="shared" ca="1" si="12"/>
        <v/>
      </c>
      <c r="CF64" s="7" t="str">
        <f t="shared" ca="1" si="16"/>
        <v/>
      </c>
      <c r="CG64" s="11" t="str">
        <f t="shared" ca="1" si="13"/>
        <v/>
      </c>
      <c r="CH64" s="7" t="str">
        <f t="shared" ca="1" si="14"/>
        <v/>
      </c>
      <c r="CI64" s="7" t="s">
        <v>97</v>
      </c>
    </row>
    <row r="65" spans="1:87" x14ac:dyDescent="0.2">
      <c r="A65">
        <v>11172</v>
      </c>
      <c r="B65" t="s">
        <v>94</v>
      </c>
      <c r="C65" s="17">
        <v>1</v>
      </c>
      <c r="D65" t="s">
        <v>96</v>
      </c>
      <c r="E65" t="s">
        <v>96</v>
      </c>
      <c r="G65" s="17" t="str">
        <f t="shared" si="2"/>
        <v>Yes</v>
      </c>
      <c r="H65" t="s">
        <v>97</v>
      </c>
      <c r="I65" s="12" t="s">
        <v>112</v>
      </c>
      <c r="J65" s="13">
        <v>40909</v>
      </c>
      <c r="K65">
        <f t="shared" ca="1" si="3"/>
        <v>13</v>
      </c>
      <c r="L65" t="str">
        <f t="shared" ca="1" si="4"/>
        <v>10-20 years</v>
      </c>
      <c r="M65" s="13">
        <v>40909</v>
      </c>
      <c r="N65">
        <f t="shared" ca="1" si="5"/>
        <v>13</v>
      </c>
      <c r="O65" t="str">
        <f t="shared" ca="1" si="6"/>
        <v>10-20 years</v>
      </c>
      <c r="P65" s="13">
        <v>27395</v>
      </c>
      <c r="Q65">
        <f t="shared" ca="1" si="7"/>
        <v>50</v>
      </c>
      <c r="R65" t="str">
        <f t="shared" ca="1" si="8"/>
        <v>45-54</v>
      </c>
      <c r="S65" t="s">
        <v>113</v>
      </c>
      <c r="V65">
        <v>1</v>
      </c>
      <c r="X65">
        <v>1</v>
      </c>
      <c r="Z65">
        <v>1</v>
      </c>
      <c r="BR65">
        <f t="shared" si="0"/>
        <v>3</v>
      </c>
      <c r="BS65" t="str">
        <f t="shared" si="1"/>
        <v>Non Loan</v>
      </c>
      <c r="BT65" t="s">
        <v>99</v>
      </c>
      <c r="BU65" t="s">
        <v>117</v>
      </c>
      <c r="BV65" t="s">
        <v>118</v>
      </c>
      <c r="BW65" s="13" t="s">
        <v>96</v>
      </c>
      <c r="BX65" s="14" t="str">
        <f t="shared" ca="1" si="15"/>
        <v/>
      </c>
      <c r="BY65" s="15" t="str">
        <f t="shared" ca="1" si="9"/>
        <v/>
      </c>
      <c r="BZ65" s="12">
        <f t="shared" ca="1" si="10"/>
        <v>963931</v>
      </c>
      <c r="CA65" s="12"/>
      <c r="CB65" s="12">
        <f t="shared" ca="1" si="11"/>
        <v>963931</v>
      </c>
      <c r="CC65" s="12"/>
      <c r="CD65" s="12"/>
      <c r="CE65" s="12" t="str">
        <f t="shared" ca="1" si="12"/>
        <v/>
      </c>
      <c r="CF65" s="12" t="str">
        <f t="shared" ca="1" si="16"/>
        <v/>
      </c>
      <c r="CG65" s="16" t="str">
        <f t="shared" ca="1" si="13"/>
        <v/>
      </c>
      <c r="CH65" s="12" t="str">
        <f t="shared" ca="1" si="14"/>
        <v/>
      </c>
      <c r="CI65" s="12" t="s">
        <v>97</v>
      </c>
    </row>
    <row r="66" spans="1:87" x14ac:dyDescent="0.2">
      <c r="A66" s="6">
        <v>11173</v>
      </c>
      <c r="B66" s="6" t="s">
        <v>110</v>
      </c>
      <c r="C66" s="18">
        <v>0</v>
      </c>
      <c r="D66" s="6" t="s">
        <v>95</v>
      </c>
      <c r="E66" s="6" t="s">
        <v>95</v>
      </c>
      <c r="F66" s="18">
        <v>0.15</v>
      </c>
      <c r="G66" s="18" t="str">
        <f t="shared" si="2"/>
        <v>No</v>
      </c>
      <c r="H66" s="6" t="s">
        <v>97</v>
      </c>
      <c r="I66" s="7" t="s">
        <v>112</v>
      </c>
      <c r="J66" s="8">
        <v>40544</v>
      </c>
      <c r="K66" s="6">
        <f t="shared" ca="1" si="3"/>
        <v>14</v>
      </c>
      <c r="L66" s="6" t="str">
        <f t="shared" ca="1" si="4"/>
        <v>10-20 years</v>
      </c>
      <c r="M66" s="8">
        <v>40544</v>
      </c>
      <c r="N66" s="6">
        <f t="shared" ca="1" si="5"/>
        <v>14</v>
      </c>
      <c r="O66" s="6" t="str">
        <f t="shared" ca="1" si="6"/>
        <v>10-20 years</v>
      </c>
      <c r="P66" s="8">
        <v>25569</v>
      </c>
      <c r="Q66" s="6">
        <f t="shared" ca="1" si="7"/>
        <v>55</v>
      </c>
      <c r="R66" s="6" t="str">
        <f t="shared" ca="1" si="8"/>
        <v>55-64</v>
      </c>
      <c r="S66" s="6" t="s">
        <v>128</v>
      </c>
      <c r="T66" s="6"/>
      <c r="U66" s="6">
        <v>1</v>
      </c>
      <c r="V66" s="6"/>
      <c r="W66" s="6">
        <v>1</v>
      </c>
      <c r="X66" s="6"/>
      <c r="Y66" s="6">
        <v>1</v>
      </c>
      <c r="Z66" s="6"/>
      <c r="AA66" s="6"/>
      <c r="AB66" s="6"/>
      <c r="AC66" s="6"/>
      <c r="AD66" s="6"/>
      <c r="AE66" s="6"/>
      <c r="AF66" s="6"/>
      <c r="AG66" s="6"/>
      <c r="AH66" s="6"/>
      <c r="AI66" s="6"/>
      <c r="AJ66" s="6"/>
      <c r="AK66" s="6"/>
      <c r="AL66" s="6"/>
      <c r="AM66" s="6"/>
      <c r="AN66" s="6"/>
      <c r="AO66" s="6"/>
      <c r="AP66" s="6"/>
      <c r="AQ66" s="6"/>
      <c r="AR66" s="6"/>
      <c r="AS66" s="6"/>
      <c r="AT66" s="6"/>
      <c r="AU66" s="6"/>
      <c r="AV66" s="6"/>
      <c r="AW66" s="6"/>
      <c r="AX66" s="6"/>
      <c r="AY66" s="6"/>
      <c r="AZ66" s="6"/>
      <c r="BA66" s="6"/>
      <c r="BB66" s="6"/>
      <c r="BC66" s="6"/>
      <c r="BD66" s="6"/>
      <c r="BE66" s="6"/>
      <c r="BF66" s="6"/>
      <c r="BG66" s="6"/>
      <c r="BH66" s="6"/>
      <c r="BI66" s="6"/>
      <c r="BJ66" s="6"/>
      <c r="BK66" s="6"/>
      <c r="BL66" s="6"/>
      <c r="BM66" s="6"/>
      <c r="BN66" s="6"/>
      <c r="BO66" s="6"/>
      <c r="BP66" s="6"/>
      <c r="BQ66" s="6"/>
      <c r="BR66" s="6">
        <f t="shared" si="0"/>
        <v>3</v>
      </c>
      <c r="BS66" s="6" t="str">
        <f t="shared" si="1"/>
        <v>Non Loan</v>
      </c>
      <c r="BT66" s="6" t="s">
        <v>99</v>
      </c>
      <c r="BU66" s="6" t="s">
        <v>117</v>
      </c>
      <c r="BV66" s="6" t="s">
        <v>125</v>
      </c>
      <c r="BW66" s="8" t="s">
        <v>96</v>
      </c>
      <c r="BX66" s="9" t="str">
        <f t="shared" ca="1" si="15"/>
        <v/>
      </c>
      <c r="BY66" s="10" t="str">
        <f t="shared" ca="1" si="9"/>
        <v/>
      </c>
      <c r="BZ66" s="7">
        <f t="shared" ca="1" si="10"/>
        <v>1069674</v>
      </c>
      <c r="CA66" s="7"/>
      <c r="CB66" s="7">
        <f t="shared" ca="1" si="11"/>
        <v>1069674</v>
      </c>
      <c r="CC66" s="7"/>
      <c r="CD66" s="7"/>
      <c r="CE66" s="7" t="str">
        <f t="shared" ca="1" si="12"/>
        <v/>
      </c>
      <c r="CF66" s="7" t="str">
        <f t="shared" ca="1" si="16"/>
        <v/>
      </c>
      <c r="CG66" s="11" t="str">
        <f t="shared" ca="1" si="13"/>
        <v/>
      </c>
      <c r="CH66" s="7" t="str">
        <f t="shared" ca="1" si="14"/>
        <v/>
      </c>
      <c r="CI66" s="7" t="s">
        <v>97</v>
      </c>
    </row>
    <row r="67" spans="1:87" x14ac:dyDescent="0.2">
      <c r="A67">
        <v>11174</v>
      </c>
      <c r="B67" t="s">
        <v>94</v>
      </c>
      <c r="C67" s="17">
        <v>0.4</v>
      </c>
      <c r="D67" t="s">
        <v>96</v>
      </c>
      <c r="E67" t="s">
        <v>95</v>
      </c>
      <c r="F67" s="17">
        <v>0.5</v>
      </c>
      <c r="G67" s="17" t="str">
        <f t="shared" si="2"/>
        <v>No</v>
      </c>
      <c r="H67" t="s">
        <v>97</v>
      </c>
      <c r="I67" s="12" t="s">
        <v>112</v>
      </c>
      <c r="J67" s="13">
        <v>40179</v>
      </c>
      <c r="K67">
        <f t="shared" ca="1" si="3"/>
        <v>15</v>
      </c>
      <c r="L67" t="str">
        <f t="shared" ca="1" si="4"/>
        <v>10-20 years</v>
      </c>
      <c r="M67" s="13">
        <v>40179</v>
      </c>
      <c r="N67">
        <f t="shared" ca="1" si="5"/>
        <v>15</v>
      </c>
      <c r="O67" t="str">
        <f t="shared" ca="1" si="6"/>
        <v>10-20 years</v>
      </c>
      <c r="P67" s="13">
        <v>23743</v>
      </c>
      <c r="Q67">
        <f t="shared" ca="1" si="7"/>
        <v>60</v>
      </c>
      <c r="R67" t="str">
        <f t="shared" ca="1" si="8"/>
        <v>55-64</v>
      </c>
      <c r="S67" t="s">
        <v>98</v>
      </c>
      <c r="T67">
        <v>1</v>
      </c>
      <c r="V67">
        <v>1</v>
      </c>
      <c r="X67">
        <v>1</v>
      </c>
      <c r="Z67">
        <v>1</v>
      </c>
      <c r="BR67">
        <f t="shared" si="0"/>
        <v>4</v>
      </c>
      <c r="BS67" t="str">
        <f t="shared" si="1"/>
        <v>Loan</v>
      </c>
      <c r="BT67" t="s">
        <v>99</v>
      </c>
      <c r="BU67" t="s">
        <v>117</v>
      </c>
      <c r="BV67" t="s">
        <v>118</v>
      </c>
      <c r="BW67" s="13" t="s">
        <v>96</v>
      </c>
      <c r="BX67" s="14">
        <f t="shared" ca="1" si="15"/>
        <v>1502457</v>
      </c>
      <c r="BY67" s="15" t="str">
        <f t="shared" ca="1" si="9"/>
        <v>750k-5 mil</v>
      </c>
      <c r="BZ67" s="12">
        <f t="shared" ca="1" si="10"/>
        <v>1704641</v>
      </c>
      <c r="CA67" s="12"/>
      <c r="CB67" s="12">
        <f t="shared" ca="1" si="11"/>
        <v>1704641</v>
      </c>
      <c r="CC67" s="12" t="s">
        <v>114</v>
      </c>
      <c r="CD67" s="12" t="s">
        <v>106</v>
      </c>
      <c r="CE67" s="12">
        <f t="shared" ca="1" si="12"/>
        <v>9</v>
      </c>
      <c r="CF67" s="12">
        <f t="shared" ca="1" si="16"/>
        <v>166939.66666666666</v>
      </c>
      <c r="CG67" s="16">
        <f t="shared" ca="1" si="13"/>
        <v>0.88139203503846264</v>
      </c>
      <c r="CH67" s="12" t="str">
        <f t="shared" ca="1" si="14"/>
        <v>1x</v>
      </c>
      <c r="CI67" s="12" t="s">
        <v>107</v>
      </c>
    </row>
    <row r="68" spans="1:87" x14ac:dyDescent="0.2">
      <c r="A68" s="6">
        <v>11175</v>
      </c>
      <c r="B68" s="6" t="s">
        <v>138</v>
      </c>
      <c r="C68" s="18">
        <v>0.15</v>
      </c>
      <c r="D68" s="6" t="s">
        <v>95</v>
      </c>
      <c r="E68" s="6" t="s">
        <v>96</v>
      </c>
      <c r="F68" s="18"/>
      <c r="G68" s="18" t="str">
        <f t="shared" si="2"/>
        <v>No</v>
      </c>
      <c r="H68" s="6" t="s">
        <v>139</v>
      </c>
      <c r="I68" s="7" t="s">
        <v>103</v>
      </c>
      <c r="J68" s="8">
        <v>39814</v>
      </c>
      <c r="K68" s="6">
        <f t="shared" ca="1" si="3"/>
        <v>16</v>
      </c>
      <c r="L68" s="6" t="str">
        <f t="shared" ca="1" si="4"/>
        <v>10-20 years</v>
      </c>
      <c r="M68" s="8">
        <v>39814</v>
      </c>
      <c r="N68" s="6">
        <f t="shared" ca="1" si="5"/>
        <v>16</v>
      </c>
      <c r="O68" s="6" t="str">
        <f t="shared" ca="1" si="6"/>
        <v>10-20 years</v>
      </c>
      <c r="P68" s="8">
        <v>36526</v>
      </c>
      <c r="Q68" s="6">
        <f t="shared" ca="1" si="7"/>
        <v>25</v>
      </c>
      <c r="R68" s="6" t="str">
        <f t="shared" ca="1" si="8"/>
        <v>25-34</v>
      </c>
      <c r="S68" s="6" t="s">
        <v>109</v>
      </c>
      <c r="T68" s="6">
        <v>1</v>
      </c>
      <c r="U68" s="6">
        <v>1</v>
      </c>
      <c r="V68" s="6">
        <v>1</v>
      </c>
      <c r="W68" s="6">
        <v>1</v>
      </c>
      <c r="X68" s="6">
        <v>1</v>
      </c>
      <c r="Y68" s="6">
        <v>1</v>
      </c>
      <c r="Z68" s="6">
        <v>1</v>
      </c>
      <c r="AA68" s="6"/>
      <c r="AB68" s="6"/>
      <c r="AC68" s="6"/>
      <c r="AD68" s="6"/>
      <c r="AE68" s="6"/>
      <c r="AF68" s="6"/>
      <c r="AG68" s="6"/>
      <c r="AH68" s="6"/>
      <c r="AI68" s="6"/>
      <c r="AJ68" s="6"/>
      <c r="AK68" s="6"/>
      <c r="AL68" s="6"/>
      <c r="AM68" s="6"/>
      <c r="AN68" s="6"/>
      <c r="AO68" s="6"/>
      <c r="AP68" s="6"/>
      <c r="AQ68" s="6"/>
      <c r="AR68" s="6"/>
      <c r="AS68" s="6"/>
      <c r="AT68" s="6"/>
      <c r="AU68" s="6"/>
      <c r="AV68" s="6"/>
      <c r="AW68" s="6"/>
      <c r="AX68" s="6"/>
      <c r="AY68" s="6"/>
      <c r="AZ68" s="6"/>
      <c r="BA68" s="6"/>
      <c r="BB68" s="6"/>
      <c r="BC68" s="6"/>
      <c r="BD68" s="6"/>
      <c r="BE68" s="6"/>
      <c r="BF68" s="6"/>
      <c r="BG68" s="6"/>
      <c r="BH68" s="6"/>
      <c r="BI68" s="6"/>
      <c r="BJ68" s="6"/>
      <c r="BK68" s="6"/>
      <c r="BL68" s="6"/>
      <c r="BM68" s="6"/>
      <c r="BN68" s="6"/>
      <c r="BO68" s="6"/>
      <c r="BP68" s="6"/>
      <c r="BQ68" s="6"/>
      <c r="BR68" s="6">
        <f t="shared" ref="BR68:BR131" si="17">SUM(T68:BQ68)</f>
        <v>7</v>
      </c>
      <c r="BS68" s="6" t="str">
        <f t="shared" ref="BS68:BS131" si="18">IF(T68=1,"Loan","Non Loan")</f>
        <v>Loan</v>
      </c>
      <c r="BT68" s="6" t="s">
        <v>99</v>
      </c>
      <c r="BU68" s="6" t="s">
        <v>104</v>
      </c>
      <c r="BV68" s="6" t="s">
        <v>101</v>
      </c>
      <c r="BW68" s="8" t="s">
        <v>96</v>
      </c>
      <c r="BX68" s="9">
        <f t="shared" ca="1" si="15"/>
        <v>456923</v>
      </c>
      <c r="BY68" s="10" t="str">
        <f t="shared" ca="1" si="9"/>
        <v>250k-750k</v>
      </c>
      <c r="BZ68" s="7">
        <f t="shared" ca="1" si="10"/>
        <v>525124</v>
      </c>
      <c r="CA68" s="7"/>
      <c r="CB68" s="7">
        <f t="shared" ca="1" si="11"/>
        <v>525124</v>
      </c>
      <c r="CC68" s="7" t="s">
        <v>105</v>
      </c>
      <c r="CD68" s="7" t="s">
        <v>120</v>
      </c>
      <c r="CE68" s="7">
        <f t="shared" ca="1" si="12"/>
        <v>3</v>
      </c>
      <c r="CF68" s="7">
        <f t="shared" ca="1" si="16"/>
        <v>152307.66666666666</v>
      </c>
      <c r="CG68" s="11">
        <f t="shared" ca="1" si="13"/>
        <v>0.87012400880553931</v>
      </c>
      <c r="CH68" s="7" t="str">
        <f t="shared" ca="1" si="14"/>
        <v>1x</v>
      </c>
      <c r="CI68" s="7" t="s">
        <v>97</v>
      </c>
    </row>
    <row r="69" spans="1:87" x14ac:dyDescent="0.2">
      <c r="A69">
        <v>11176</v>
      </c>
      <c r="B69" t="s">
        <v>131</v>
      </c>
      <c r="C69" s="17">
        <v>0.2</v>
      </c>
      <c r="D69" t="s">
        <v>96</v>
      </c>
      <c r="E69" t="s">
        <v>96</v>
      </c>
      <c r="G69" s="17" t="str">
        <f t="shared" ref="G69:G132" si="19">IF(OR(C69&gt;=51%, AND(C69&gt;=20%, D69="Yes", E69="No"), AND(C69&gt;=20%, D69="Yes", E69="Yes", F69&gt;=30%)), "Yes", "No")</f>
        <v>No</v>
      </c>
      <c r="H69" t="s">
        <v>97</v>
      </c>
      <c r="I69" s="12" t="s">
        <v>97</v>
      </c>
      <c r="J69" s="13">
        <v>39448</v>
      </c>
      <c r="K69">
        <f t="shared" ref="K69:K132" ca="1" si="20">ROUNDDOWN(((TODAY()-J69)/365),0)</f>
        <v>17</v>
      </c>
      <c r="L69" t="str">
        <f t="shared" ref="L69:L132" ca="1" si="21">IF(ISBLANK(J69),"",IF(DATEDIF(J69,TODAY(),"Y")&lt;1,"&lt;12 months",
IF(DATEDIF(J69,TODAY(),"Y")&lt;3,"1-3 years",IF(DATEDIF(J69,TODAY(),"Y")&lt;5,"3-5 years",IF(DATEDIF(J69,TODAY(),"Y")&lt;10,"5-10 years",IF(DATEDIF(J69,TODAY(),"Y")&lt;20,"10-20 years","&gt;20 years"))))))</f>
        <v>10-20 years</v>
      </c>
      <c r="M69" s="13">
        <v>39448</v>
      </c>
      <c r="N69">
        <f t="shared" ref="N69:N132" ca="1" si="22">ROUNDDOWN(((TODAY()-M69)/365),0)</f>
        <v>17</v>
      </c>
      <c r="O69" t="str">
        <f t="shared" ref="O69:O132" ca="1" si="23">IF(ISBLANK(M69),"",IF(DATEDIF(M69,TODAY(),"Y")&lt;1,"&lt;12 months",
IF(DATEDIF(M69,TODAY(),"Y")&lt;3,"1-3 years",IF(DATEDIF(M69,TODAY(),"Y")&lt;5,"3-5 years",IF(DATEDIF(M69,TODAY(),"Y")&lt;10,"5-10 years",IF(DATEDIF(M69,TODAY(),"Y")&lt;20,"10-20 years","&gt;20 years"))))))</f>
        <v>10-20 years</v>
      </c>
      <c r="P69" s="13">
        <v>34700</v>
      </c>
      <c r="Q69">
        <f t="shared" ref="Q69:Q132" ca="1" si="24">ROUNDDOWN(((TODAY()-P69)/365),0)</f>
        <v>30</v>
      </c>
      <c r="R69" t="str">
        <f t="shared" ref="R69:R132" ca="1" si="25">IF(Q69="","",IF(Q69&lt;18,"&lt;18",IF(Q69&lt;=24,"18-24",IF(Q69&lt;=34,"25-34",IF(Q69&lt;=44,"35-44",IF(Q69&lt;=54,"45-54",IF(Q69&lt;=64,"55-64","64+")))))))</f>
        <v>25-34</v>
      </c>
      <c r="S69" t="s">
        <v>121</v>
      </c>
      <c r="V69">
        <v>1</v>
      </c>
      <c r="X69">
        <v>1</v>
      </c>
      <c r="Z69">
        <v>1</v>
      </c>
      <c r="BR69">
        <f t="shared" si="17"/>
        <v>3</v>
      </c>
      <c r="BS69" t="str">
        <f t="shared" si="18"/>
        <v>Non Loan</v>
      </c>
      <c r="BT69" t="s">
        <v>99</v>
      </c>
      <c r="BU69" t="s">
        <v>100</v>
      </c>
      <c r="BV69" t="s">
        <v>101</v>
      </c>
      <c r="BW69" s="13" t="s">
        <v>96</v>
      </c>
      <c r="BX69" s="14" t="str">
        <f t="shared" ref="BX69:BX132" ca="1" si="26">IF(T69=1,RANDBETWEEN(0,5000000),"")</f>
        <v/>
      </c>
      <c r="BY69" s="15" t="str">
        <f t="shared" ref="BY69:BY132" ca="1" si="27">IF(OR(BX69="",ISBLANK(BX69)),"",IF(BX69&gt;5000000,"&gt;5 mil",
IF(BX69&lt;=50000,"&lt;=50k",
IF(AND(BX69&gt;50000,BX69&lt;=100000),"50k-100k",
IF(AND(BX69&gt;100000,BX69&lt;=250000),"100k-250k",
IF(AND(BX69&gt;250000,BX69&lt;=750000),"250k-750k",
IF(AND(BX69&gt;750000,BX69&lt;=5000000),"750k-5 mil","Unknown")))))))</f>
        <v/>
      </c>
      <c r="BZ69" s="12">
        <f t="shared" ref="BZ69:BZ132" ca="1" si="28">RANDBETWEEN(0,2000000)</f>
        <v>1449910</v>
      </c>
      <c r="CA69" s="12"/>
      <c r="CB69" s="12">
        <f t="shared" ref="CB69:CB132" ca="1" si="29">BZ69+CA69</f>
        <v>1449910</v>
      </c>
      <c r="CC69" s="12"/>
      <c r="CD69" s="12"/>
      <c r="CE69" s="12" t="str">
        <f t="shared" ref="CE69:CE132" ca="1" si="30">IF(T69=1,RANDBETWEEN(1,10),"")</f>
        <v/>
      </c>
      <c r="CF69" s="12" t="str">
        <f t="shared" ref="CF69:CF132" ca="1" si="31">IF(OR(BX69="", ISBLANK(BX69)), "", BX69/CE69)</f>
        <v/>
      </c>
      <c r="CG69" s="16" t="str">
        <f t="shared" ref="CG69:CG132" ca="1" si="32">IF(OR(ISBLANK(BX69), BX69=""), "",
   IF(OR(ISBLANK(CB69), CB69=0), "no deposits", BX69/CB69))</f>
        <v/>
      </c>
      <c r="CH69" s="12" t="str">
        <f t="shared" ref="CH69:CH132" ca="1" si="33">IF(CG69="","",IF(ISERROR(CG69),"no deposits",IF(CG69&lt;100%,"1x",IF(CG69&lt;500%,"1-5x",IF(CG69&lt;1000%,"5-10x",IF(CG69&lt;2000%,"10-20x",IF(CG69&lt;5000%,"20-50x",IF(CG69&lt;10000%,"50-100x",IF(CG69&lt;50000%,"100-500x","&gt;500x")))))))))</f>
        <v/>
      </c>
      <c r="CI69" s="12" t="s">
        <v>97</v>
      </c>
    </row>
    <row r="70" spans="1:87" x14ac:dyDescent="0.2">
      <c r="A70" s="6">
        <v>11177</v>
      </c>
      <c r="B70" s="6" t="s">
        <v>115</v>
      </c>
      <c r="C70" s="18">
        <v>0.3</v>
      </c>
      <c r="D70" s="6" t="s">
        <v>95</v>
      </c>
      <c r="E70" s="6" t="s">
        <v>95</v>
      </c>
      <c r="F70" s="18">
        <v>0.15</v>
      </c>
      <c r="G70" s="18" t="str">
        <f t="shared" si="19"/>
        <v>No</v>
      </c>
      <c r="H70" s="6" t="s">
        <v>97</v>
      </c>
      <c r="I70" s="7" t="s">
        <v>97</v>
      </c>
      <c r="J70" s="8">
        <v>39083</v>
      </c>
      <c r="K70" s="6">
        <f t="shared" ca="1" si="20"/>
        <v>18</v>
      </c>
      <c r="L70" s="6" t="str">
        <f t="shared" ca="1" si="21"/>
        <v>10-20 years</v>
      </c>
      <c r="M70" s="8">
        <v>39083</v>
      </c>
      <c r="N70" s="6">
        <f t="shared" ca="1" si="22"/>
        <v>18</v>
      </c>
      <c r="O70" s="6" t="str">
        <f t="shared" ca="1" si="23"/>
        <v>10-20 years</v>
      </c>
      <c r="P70" s="8">
        <v>32874</v>
      </c>
      <c r="Q70" s="6">
        <f t="shared" ca="1" si="24"/>
        <v>35</v>
      </c>
      <c r="R70" s="6" t="str">
        <f t="shared" ca="1" si="25"/>
        <v>35-44</v>
      </c>
      <c r="S70" s="6" t="s">
        <v>128</v>
      </c>
      <c r="T70" s="6"/>
      <c r="U70" s="6">
        <v>1</v>
      </c>
      <c r="V70" s="6">
        <v>1</v>
      </c>
      <c r="W70" s="6">
        <v>1</v>
      </c>
      <c r="X70" s="6">
        <v>1</v>
      </c>
      <c r="Y70" s="6"/>
      <c r="Z70" s="6"/>
      <c r="AA70" s="6"/>
      <c r="AB70" s="6"/>
      <c r="AC70" s="6"/>
      <c r="AD70" s="6"/>
      <c r="AE70" s="6"/>
      <c r="AF70" s="6"/>
      <c r="AG70" s="6"/>
      <c r="AH70" s="6"/>
      <c r="AI70" s="6"/>
      <c r="AJ70" s="6"/>
      <c r="AK70" s="6"/>
      <c r="AL70" s="6"/>
      <c r="AM70" s="6"/>
      <c r="AN70" s="6"/>
      <c r="AO70" s="6"/>
      <c r="AP70" s="6"/>
      <c r="AQ70" s="6"/>
      <c r="AR70" s="6"/>
      <c r="AS70" s="6"/>
      <c r="AT70" s="6"/>
      <c r="AU70" s="6"/>
      <c r="AV70" s="6"/>
      <c r="AW70" s="6"/>
      <c r="AX70" s="6"/>
      <c r="AY70" s="6"/>
      <c r="AZ70" s="6"/>
      <c r="BA70" s="6"/>
      <c r="BB70" s="6"/>
      <c r="BC70" s="6"/>
      <c r="BD70" s="6"/>
      <c r="BE70" s="6"/>
      <c r="BF70" s="6"/>
      <c r="BG70" s="6"/>
      <c r="BH70" s="6"/>
      <c r="BI70" s="6"/>
      <c r="BJ70" s="6"/>
      <c r="BK70" s="6"/>
      <c r="BL70" s="6"/>
      <c r="BM70" s="6"/>
      <c r="BN70" s="6"/>
      <c r="BO70" s="6"/>
      <c r="BP70" s="6"/>
      <c r="BQ70" s="6"/>
      <c r="BR70" s="6">
        <f t="shared" si="17"/>
        <v>4</v>
      </c>
      <c r="BS70" s="6" t="str">
        <f t="shared" si="18"/>
        <v>Non Loan</v>
      </c>
      <c r="BT70" s="6" t="s">
        <v>99</v>
      </c>
      <c r="BU70" s="6" t="s">
        <v>100</v>
      </c>
      <c r="BV70" s="6" t="s">
        <v>125</v>
      </c>
      <c r="BW70" s="8" t="s">
        <v>96</v>
      </c>
      <c r="BX70" s="9" t="str">
        <f t="shared" ca="1" si="26"/>
        <v/>
      </c>
      <c r="BY70" s="10" t="str">
        <f t="shared" ca="1" si="27"/>
        <v/>
      </c>
      <c r="BZ70" s="7">
        <f t="shared" ca="1" si="28"/>
        <v>1896348</v>
      </c>
      <c r="CA70" s="7"/>
      <c r="CB70" s="7">
        <f t="shared" ca="1" si="29"/>
        <v>1896348</v>
      </c>
      <c r="CC70" s="7"/>
      <c r="CD70" s="7"/>
      <c r="CE70" s="7" t="str">
        <f t="shared" ca="1" si="30"/>
        <v/>
      </c>
      <c r="CF70" s="7" t="str">
        <f t="shared" ca="1" si="31"/>
        <v/>
      </c>
      <c r="CG70" s="11" t="str">
        <f t="shared" ca="1" si="32"/>
        <v/>
      </c>
      <c r="CH70" s="7" t="str">
        <f t="shared" ca="1" si="33"/>
        <v/>
      </c>
      <c r="CI70" s="7" t="s">
        <v>97</v>
      </c>
    </row>
    <row r="71" spans="1:87" x14ac:dyDescent="0.2">
      <c r="A71">
        <v>11178</v>
      </c>
      <c r="B71" t="s">
        <v>124</v>
      </c>
      <c r="C71" s="17">
        <v>0.4</v>
      </c>
      <c r="D71" t="s">
        <v>96</v>
      </c>
      <c r="E71" t="s">
        <v>95</v>
      </c>
      <c r="F71" s="17">
        <v>0.3</v>
      </c>
      <c r="G71" s="17" t="str">
        <f t="shared" si="19"/>
        <v>No</v>
      </c>
      <c r="H71" t="s">
        <v>97</v>
      </c>
      <c r="I71" s="12" t="s">
        <v>112</v>
      </c>
      <c r="J71" s="13">
        <v>38718</v>
      </c>
      <c r="K71">
        <f t="shared" ca="1" si="20"/>
        <v>19</v>
      </c>
      <c r="L71" t="str">
        <f t="shared" ca="1" si="21"/>
        <v>10-20 years</v>
      </c>
      <c r="M71" s="13">
        <v>38718</v>
      </c>
      <c r="N71">
        <f t="shared" ca="1" si="22"/>
        <v>19</v>
      </c>
      <c r="O71" t="str">
        <f t="shared" ca="1" si="23"/>
        <v>10-20 years</v>
      </c>
      <c r="P71" s="13">
        <v>31048</v>
      </c>
      <c r="Q71">
        <f t="shared" ca="1" si="24"/>
        <v>40</v>
      </c>
      <c r="R71" t="str">
        <f t="shared" ca="1" si="25"/>
        <v>35-44</v>
      </c>
      <c r="S71" t="s">
        <v>98</v>
      </c>
      <c r="T71">
        <v>1</v>
      </c>
      <c r="V71">
        <v>1</v>
      </c>
      <c r="X71">
        <v>1</v>
      </c>
      <c r="Z71">
        <v>1</v>
      </c>
      <c r="BR71">
        <f t="shared" si="17"/>
        <v>4</v>
      </c>
      <c r="BS71" t="str">
        <f t="shared" si="18"/>
        <v>Loan</v>
      </c>
      <c r="BT71" t="s">
        <v>99</v>
      </c>
      <c r="BU71" t="s">
        <v>117</v>
      </c>
      <c r="BV71" t="s">
        <v>118</v>
      </c>
      <c r="BW71" s="13" t="s">
        <v>96</v>
      </c>
      <c r="BX71" s="14">
        <f t="shared" ca="1" si="26"/>
        <v>1415224</v>
      </c>
      <c r="BY71" s="15" t="str">
        <f t="shared" ca="1" si="27"/>
        <v>750k-5 mil</v>
      </c>
      <c r="BZ71" s="12">
        <f t="shared" ca="1" si="28"/>
        <v>452203</v>
      </c>
      <c r="CA71" s="12"/>
      <c r="CB71" s="12">
        <f t="shared" ca="1" si="29"/>
        <v>452203</v>
      </c>
      <c r="CC71" s="12" t="s">
        <v>114</v>
      </c>
      <c r="CD71" s="12" t="s">
        <v>106</v>
      </c>
      <c r="CE71" s="12">
        <f t="shared" ca="1" si="30"/>
        <v>2</v>
      </c>
      <c r="CF71" s="12">
        <f t="shared" ca="1" si="31"/>
        <v>707612</v>
      </c>
      <c r="CG71" s="16">
        <f t="shared" ca="1" si="32"/>
        <v>3.1296209888037012</v>
      </c>
      <c r="CH71" s="12" t="str">
        <f t="shared" ca="1" si="33"/>
        <v>1-5x</v>
      </c>
      <c r="CI71" s="12" t="s">
        <v>107</v>
      </c>
    </row>
    <row r="72" spans="1:87" x14ac:dyDescent="0.2">
      <c r="A72" s="6">
        <v>11179</v>
      </c>
      <c r="B72" s="6" t="s">
        <v>115</v>
      </c>
      <c r="C72" s="18">
        <v>0.5</v>
      </c>
      <c r="D72" s="6" t="s">
        <v>95</v>
      </c>
      <c r="E72" s="6" t="s">
        <v>96</v>
      </c>
      <c r="F72" s="18"/>
      <c r="G72" s="18" t="str">
        <f t="shared" si="19"/>
        <v>Yes</v>
      </c>
      <c r="H72" s="6" t="s">
        <v>111</v>
      </c>
      <c r="I72" s="7" t="s">
        <v>112</v>
      </c>
      <c r="J72" s="8">
        <v>38353</v>
      </c>
      <c r="K72" s="6">
        <f t="shared" ca="1" si="20"/>
        <v>20</v>
      </c>
      <c r="L72" s="6" t="str">
        <f t="shared" ca="1" si="21"/>
        <v>&gt;20 years</v>
      </c>
      <c r="M72" s="8">
        <v>38353</v>
      </c>
      <c r="N72" s="6">
        <f t="shared" ca="1" si="22"/>
        <v>20</v>
      </c>
      <c r="O72" s="6" t="str">
        <f t="shared" ca="1" si="23"/>
        <v>&gt;20 years</v>
      </c>
      <c r="P72" s="8">
        <v>29221</v>
      </c>
      <c r="Q72" s="6">
        <f t="shared" ca="1" si="24"/>
        <v>45</v>
      </c>
      <c r="R72" s="6" t="str">
        <f t="shared" ca="1" si="25"/>
        <v>45-54</v>
      </c>
      <c r="S72" s="6" t="s">
        <v>121</v>
      </c>
      <c r="T72" s="6">
        <v>1</v>
      </c>
      <c r="U72" s="6">
        <v>1</v>
      </c>
      <c r="V72" s="6"/>
      <c r="W72" s="6">
        <v>1</v>
      </c>
      <c r="X72" s="6"/>
      <c r="Y72" s="6">
        <v>1</v>
      </c>
      <c r="Z72" s="6"/>
      <c r="AA72" s="6"/>
      <c r="AB72" s="6"/>
      <c r="AC72" s="6"/>
      <c r="AD72" s="6"/>
      <c r="AE72" s="6"/>
      <c r="AF72" s="6"/>
      <c r="AG72" s="6"/>
      <c r="AH72" s="6"/>
      <c r="AI72" s="6"/>
      <c r="AJ72" s="6"/>
      <c r="AK72" s="6"/>
      <c r="AL72" s="6"/>
      <c r="AM72" s="6"/>
      <c r="AN72" s="6"/>
      <c r="AO72" s="6"/>
      <c r="AP72" s="6"/>
      <c r="AQ72" s="6"/>
      <c r="AR72" s="6"/>
      <c r="AS72" s="6"/>
      <c r="AT72" s="6"/>
      <c r="AU72" s="6"/>
      <c r="AV72" s="6"/>
      <c r="AW72" s="6"/>
      <c r="AX72" s="6"/>
      <c r="AY72" s="6"/>
      <c r="AZ72" s="6"/>
      <c r="BA72" s="6"/>
      <c r="BB72" s="6"/>
      <c r="BC72" s="6"/>
      <c r="BD72" s="6"/>
      <c r="BE72" s="6"/>
      <c r="BF72" s="6"/>
      <c r="BG72" s="6"/>
      <c r="BH72" s="6"/>
      <c r="BI72" s="6"/>
      <c r="BJ72" s="6"/>
      <c r="BK72" s="6"/>
      <c r="BL72" s="6"/>
      <c r="BM72" s="6"/>
      <c r="BN72" s="6"/>
      <c r="BO72" s="6"/>
      <c r="BP72" s="6"/>
      <c r="BQ72" s="6"/>
      <c r="BR72" s="6">
        <f t="shared" si="17"/>
        <v>4</v>
      </c>
      <c r="BS72" s="6" t="str">
        <f t="shared" si="18"/>
        <v>Loan</v>
      </c>
      <c r="BT72" s="6" t="s">
        <v>99</v>
      </c>
      <c r="BU72" s="6" t="s">
        <v>100</v>
      </c>
      <c r="BV72" s="6" t="s">
        <v>101</v>
      </c>
      <c r="BW72" s="8" t="s">
        <v>96</v>
      </c>
      <c r="BX72" s="9">
        <f t="shared" ca="1" si="26"/>
        <v>2360847</v>
      </c>
      <c r="BY72" s="10" t="str">
        <f t="shared" ca="1" si="27"/>
        <v>750k-5 mil</v>
      </c>
      <c r="BZ72" s="7">
        <f t="shared" ca="1" si="28"/>
        <v>982011</v>
      </c>
      <c r="CA72" s="7"/>
      <c r="CB72" s="7">
        <f t="shared" ca="1" si="29"/>
        <v>982011</v>
      </c>
      <c r="CC72" s="7" t="s">
        <v>105</v>
      </c>
      <c r="CD72" s="7" t="s">
        <v>120</v>
      </c>
      <c r="CE72" s="7">
        <f t="shared" ca="1" si="30"/>
        <v>2</v>
      </c>
      <c r="CF72" s="7">
        <f t="shared" ca="1" si="31"/>
        <v>1180423.5</v>
      </c>
      <c r="CG72" s="11">
        <f t="shared" ca="1" si="32"/>
        <v>2.4040942514900547</v>
      </c>
      <c r="CH72" s="7" t="str">
        <f t="shared" ca="1" si="33"/>
        <v>1-5x</v>
      </c>
      <c r="CI72" s="7" t="s">
        <v>107</v>
      </c>
    </row>
    <row r="73" spans="1:87" x14ac:dyDescent="0.2">
      <c r="A73">
        <v>11180</v>
      </c>
      <c r="B73" t="s">
        <v>94</v>
      </c>
      <c r="C73" s="17">
        <v>0.6</v>
      </c>
      <c r="D73" t="s">
        <v>96</v>
      </c>
      <c r="E73" t="s">
        <v>96</v>
      </c>
      <c r="G73" s="17" t="str">
        <f t="shared" si="19"/>
        <v>Yes</v>
      </c>
      <c r="H73" t="s">
        <v>111</v>
      </c>
      <c r="I73" s="12" t="s">
        <v>112</v>
      </c>
      <c r="J73" s="13">
        <v>37987</v>
      </c>
      <c r="K73">
        <f t="shared" ca="1" si="20"/>
        <v>21</v>
      </c>
      <c r="L73" t="str">
        <f t="shared" ca="1" si="21"/>
        <v>&gt;20 years</v>
      </c>
      <c r="M73" s="13">
        <v>37987</v>
      </c>
      <c r="N73">
        <f t="shared" ca="1" si="22"/>
        <v>21</v>
      </c>
      <c r="O73" t="str">
        <f t="shared" ca="1" si="23"/>
        <v>&gt;20 years</v>
      </c>
      <c r="P73" s="13">
        <v>27395</v>
      </c>
      <c r="Q73">
        <f t="shared" ca="1" si="24"/>
        <v>50</v>
      </c>
      <c r="R73" t="str">
        <f t="shared" ca="1" si="25"/>
        <v>45-54</v>
      </c>
      <c r="S73" t="s">
        <v>121</v>
      </c>
      <c r="T73">
        <v>1</v>
      </c>
      <c r="V73">
        <v>1</v>
      </c>
      <c r="X73">
        <v>1</v>
      </c>
      <c r="Z73">
        <v>1</v>
      </c>
      <c r="BR73">
        <f t="shared" si="17"/>
        <v>4</v>
      </c>
      <c r="BS73" t="str">
        <f t="shared" si="18"/>
        <v>Loan</v>
      </c>
      <c r="BT73" t="s">
        <v>99</v>
      </c>
      <c r="BU73" t="s">
        <v>100</v>
      </c>
      <c r="BV73" t="s">
        <v>101</v>
      </c>
      <c r="BW73" s="13" t="s">
        <v>96</v>
      </c>
      <c r="BX73" s="14">
        <f t="shared" ca="1" si="26"/>
        <v>1865160</v>
      </c>
      <c r="BY73" s="15" t="str">
        <f t="shared" ca="1" si="27"/>
        <v>750k-5 mil</v>
      </c>
      <c r="BZ73" s="12">
        <f t="shared" ca="1" si="28"/>
        <v>648512</v>
      </c>
      <c r="CA73" s="12"/>
      <c r="CB73" s="12">
        <f t="shared" ca="1" si="29"/>
        <v>648512</v>
      </c>
      <c r="CC73" s="12" t="s">
        <v>105</v>
      </c>
      <c r="CD73" s="12" t="s">
        <v>106</v>
      </c>
      <c r="CE73" s="12">
        <f t="shared" ca="1" si="30"/>
        <v>3</v>
      </c>
      <c r="CF73" s="12">
        <f t="shared" ca="1" si="31"/>
        <v>621720</v>
      </c>
      <c r="CG73" s="16">
        <f t="shared" ca="1" si="32"/>
        <v>2.8760608901608604</v>
      </c>
      <c r="CH73" s="12" t="str">
        <f t="shared" ca="1" si="33"/>
        <v>1-5x</v>
      </c>
      <c r="CI73" s="12" t="s">
        <v>107</v>
      </c>
    </row>
    <row r="74" spans="1:87" x14ac:dyDescent="0.2">
      <c r="A74" s="6">
        <v>11181</v>
      </c>
      <c r="B74" s="6" t="s">
        <v>137</v>
      </c>
      <c r="C74" s="18">
        <v>0.7</v>
      </c>
      <c r="D74" s="6" t="s">
        <v>95</v>
      </c>
      <c r="E74" s="6" t="s">
        <v>95</v>
      </c>
      <c r="F74" s="18">
        <v>0.4</v>
      </c>
      <c r="G74" s="18" t="str">
        <f t="shared" si="19"/>
        <v>Yes</v>
      </c>
      <c r="H74" s="6" t="s">
        <v>97</v>
      </c>
      <c r="I74" s="7" t="s">
        <v>112</v>
      </c>
      <c r="J74" s="8">
        <v>37622</v>
      </c>
      <c r="K74" s="6">
        <f t="shared" ca="1" si="20"/>
        <v>22</v>
      </c>
      <c r="L74" s="6" t="str">
        <f t="shared" ca="1" si="21"/>
        <v>&gt;20 years</v>
      </c>
      <c r="M74" s="8">
        <v>37622</v>
      </c>
      <c r="N74" s="6">
        <f t="shared" ca="1" si="22"/>
        <v>22</v>
      </c>
      <c r="O74" s="6" t="str">
        <f t="shared" ca="1" si="23"/>
        <v>&gt;20 years</v>
      </c>
      <c r="P74" s="8">
        <v>25569</v>
      </c>
      <c r="Q74" s="6">
        <f t="shared" ca="1" si="24"/>
        <v>55</v>
      </c>
      <c r="R74" s="6" t="str">
        <f t="shared" ca="1" si="25"/>
        <v>55-64</v>
      </c>
      <c r="S74" s="6" t="s">
        <v>109</v>
      </c>
      <c r="T74" s="6"/>
      <c r="U74" s="6">
        <v>1</v>
      </c>
      <c r="V74" s="6">
        <v>1</v>
      </c>
      <c r="W74" s="6">
        <v>1</v>
      </c>
      <c r="X74" s="6">
        <v>1</v>
      </c>
      <c r="Y74" s="6">
        <v>1</v>
      </c>
      <c r="Z74" s="6">
        <v>1</v>
      </c>
      <c r="AA74" s="6"/>
      <c r="AB74" s="6"/>
      <c r="AC74" s="6"/>
      <c r="AD74" s="6"/>
      <c r="AE74" s="6"/>
      <c r="AF74" s="6"/>
      <c r="AG74" s="6"/>
      <c r="AH74" s="6"/>
      <c r="AI74" s="6"/>
      <c r="AJ74" s="6"/>
      <c r="AK74" s="6"/>
      <c r="AL74" s="6"/>
      <c r="AM74" s="6"/>
      <c r="AN74" s="6"/>
      <c r="AO74" s="6"/>
      <c r="AP74" s="6"/>
      <c r="AQ74" s="6"/>
      <c r="AR74" s="6"/>
      <c r="AS74" s="6"/>
      <c r="AT74" s="6"/>
      <c r="AU74" s="6"/>
      <c r="AV74" s="6"/>
      <c r="AW74" s="6"/>
      <c r="AX74" s="6"/>
      <c r="AY74" s="6"/>
      <c r="AZ74" s="6"/>
      <c r="BA74" s="6"/>
      <c r="BB74" s="6"/>
      <c r="BC74" s="6"/>
      <c r="BD74" s="6"/>
      <c r="BE74" s="6"/>
      <c r="BF74" s="6"/>
      <c r="BG74" s="6"/>
      <c r="BH74" s="6"/>
      <c r="BI74" s="6"/>
      <c r="BJ74" s="6"/>
      <c r="BK74" s="6"/>
      <c r="BL74" s="6"/>
      <c r="BM74" s="6"/>
      <c r="BN74" s="6"/>
      <c r="BO74" s="6"/>
      <c r="BP74" s="6"/>
      <c r="BQ74" s="6"/>
      <c r="BR74" s="6">
        <f t="shared" si="17"/>
        <v>6</v>
      </c>
      <c r="BS74" s="6" t="str">
        <f t="shared" si="18"/>
        <v>Non Loan</v>
      </c>
      <c r="BT74" s="6" t="s">
        <v>99</v>
      </c>
      <c r="BU74" s="6" t="s">
        <v>117</v>
      </c>
      <c r="BV74" s="6" t="s">
        <v>118</v>
      </c>
      <c r="BW74" s="8" t="s">
        <v>96</v>
      </c>
      <c r="BX74" s="9" t="str">
        <f t="shared" ca="1" si="26"/>
        <v/>
      </c>
      <c r="BY74" s="10" t="str">
        <f t="shared" ca="1" si="27"/>
        <v/>
      </c>
      <c r="BZ74" s="7">
        <f t="shared" ca="1" si="28"/>
        <v>1771454</v>
      </c>
      <c r="CA74" s="7"/>
      <c r="CB74" s="7">
        <f t="shared" ca="1" si="29"/>
        <v>1771454</v>
      </c>
      <c r="CC74" s="7"/>
      <c r="CD74" s="7"/>
      <c r="CE74" s="7" t="str">
        <f t="shared" ca="1" si="30"/>
        <v/>
      </c>
      <c r="CF74" s="7" t="str">
        <f t="shared" ca="1" si="31"/>
        <v/>
      </c>
      <c r="CG74" s="11" t="str">
        <f t="shared" ca="1" si="32"/>
        <v/>
      </c>
      <c r="CH74" s="7" t="str">
        <f t="shared" ca="1" si="33"/>
        <v/>
      </c>
      <c r="CI74" s="7" t="s">
        <v>97</v>
      </c>
    </row>
    <row r="75" spans="1:87" x14ac:dyDescent="0.2">
      <c r="A75">
        <v>11182</v>
      </c>
      <c r="B75" t="s">
        <v>137</v>
      </c>
      <c r="C75" s="17">
        <v>0.8</v>
      </c>
      <c r="D75" t="s">
        <v>96</v>
      </c>
      <c r="E75" t="s">
        <v>95</v>
      </c>
      <c r="F75" s="17">
        <v>0.75</v>
      </c>
      <c r="G75" s="17" t="str">
        <f t="shared" si="19"/>
        <v>Yes</v>
      </c>
      <c r="H75" t="s">
        <v>102</v>
      </c>
      <c r="I75" s="12" t="s">
        <v>112</v>
      </c>
      <c r="J75" s="13">
        <v>37257</v>
      </c>
      <c r="K75">
        <f t="shared" ca="1" si="20"/>
        <v>23</v>
      </c>
      <c r="L75" t="str">
        <f t="shared" ca="1" si="21"/>
        <v>&gt;20 years</v>
      </c>
      <c r="M75" s="13">
        <v>37257</v>
      </c>
      <c r="N75">
        <f t="shared" ca="1" si="22"/>
        <v>23</v>
      </c>
      <c r="O75" t="str">
        <f t="shared" ca="1" si="23"/>
        <v>&gt;20 years</v>
      </c>
      <c r="P75" s="13">
        <v>23743</v>
      </c>
      <c r="Q75">
        <f t="shared" ca="1" si="24"/>
        <v>60</v>
      </c>
      <c r="R75" t="str">
        <f t="shared" ca="1" si="25"/>
        <v>55-64</v>
      </c>
      <c r="S75" t="s">
        <v>121</v>
      </c>
      <c r="T75">
        <v>1</v>
      </c>
      <c r="V75">
        <v>1</v>
      </c>
      <c r="X75">
        <v>1</v>
      </c>
      <c r="Z75">
        <v>1</v>
      </c>
      <c r="BR75">
        <f t="shared" si="17"/>
        <v>4</v>
      </c>
      <c r="BS75" t="str">
        <f t="shared" si="18"/>
        <v>Loan</v>
      </c>
      <c r="BT75" t="s">
        <v>99</v>
      </c>
      <c r="BU75" t="s">
        <v>100</v>
      </c>
      <c r="BV75" t="s">
        <v>101</v>
      </c>
      <c r="BW75" s="13" t="s">
        <v>96</v>
      </c>
      <c r="BX75" s="14">
        <f t="shared" ca="1" si="26"/>
        <v>3619092</v>
      </c>
      <c r="BY75" s="15" t="str">
        <f t="shared" ca="1" si="27"/>
        <v>750k-5 mil</v>
      </c>
      <c r="BZ75" s="12">
        <f t="shared" ca="1" si="28"/>
        <v>1644793</v>
      </c>
      <c r="CA75" s="12"/>
      <c r="CB75" s="12">
        <f t="shared" ca="1" si="29"/>
        <v>1644793</v>
      </c>
      <c r="CC75" s="12" t="s">
        <v>114</v>
      </c>
      <c r="CD75" s="12" t="s">
        <v>106</v>
      </c>
      <c r="CE75" s="12">
        <f t="shared" ca="1" si="30"/>
        <v>4</v>
      </c>
      <c r="CF75" s="12">
        <f t="shared" ca="1" si="31"/>
        <v>904773</v>
      </c>
      <c r="CG75" s="16">
        <f t="shared" ca="1" si="32"/>
        <v>2.2003328078366091</v>
      </c>
      <c r="CH75" s="12" t="str">
        <f t="shared" ca="1" si="33"/>
        <v>1-5x</v>
      </c>
      <c r="CI75" s="12" t="s">
        <v>107</v>
      </c>
    </row>
    <row r="76" spans="1:87" x14ac:dyDescent="0.2">
      <c r="A76" s="6">
        <v>11183</v>
      </c>
      <c r="B76" s="6" t="s">
        <v>94</v>
      </c>
      <c r="C76" s="18">
        <v>0.75</v>
      </c>
      <c r="D76" s="6" t="s">
        <v>95</v>
      </c>
      <c r="E76" s="6" t="s">
        <v>96</v>
      </c>
      <c r="F76" s="18"/>
      <c r="G76" s="18" t="str">
        <f t="shared" si="19"/>
        <v>Yes</v>
      </c>
      <c r="H76" s="6" t="s">
        <v>97</v>
      </c>
      <c r="I76" s="7" t="s">
        <v>97</v>
      </c>
      <c r="J76" s="8">
        <v>36892</v>
      </c>
      <c r="K76" s="6">
        <f t="shared" ca="1" si="20"/>
        <v>24</v>
      </c>
      <c r="L76" s="6" t="str">
        <f t="shared" ca="1" si="21"/>
        <v>&gt;20 years</v>
      </c>
      <c r="M76" s="8">
        <v>36892</v>
      </c>
      <c r="N76" s="6">
        <f t="shared" ca="1" si="22"/>
        <v>24</v>
      </c>
      <c r="O76" s="6" t="str">
        <f t="shared" ca="1" si="23"/>
        <v>&gt;20 years</v>
      </c>
      <c r="P76" s="8">
        <v>36526</v>
      </c>
      <c r="Q76" s="6">
        <f t="shared" ca="1" si="24"/>
        <v>25</v>
      </c>
      <c r="R76" s="6" t="str">
        <f t="shared" ca="1" si="25"/>
        <v>25-34</v>
      </c>
      <c r="S76" s="6" t="s">
        <v>98</v>
      </c>
      <c r="T76" s="6"/>
      <c r="U76" s="6">
        <v>1</v>
      </c>
      <c r="V76" s="6">
        <v>1</v>
      </c>
      <c r="W76" s="6">
        <v>1</v>
      </c>
      <c r="X76" s="6">
        <v>1</v>
      </c>
      <c r="Y76" s="6"/>
      <c r="Z76" s="6"/>
      <c r="AA76" s="6"/>
      <c r="AB76" s="6"/>
      <c r="AC76" s="6"/>
      <c r="AD76" s="6"/>
      <c r="AE76" s="6"/>
      <c r="AF76" s="6"/>
      <c r="AG76" s="6"/>
      <c r="AH76" s="6"/>
      <c r="AI76" s="6"/>
      <c r="AJ76" s="6"/>
      <c r="AK76" s="6"/>
      <c r="AL76" s="6"/>
      <c r="AM76" s="6"/>
      <c r="AN76" s="6"/>
      <c r="AO76" s="6"/>
      <c r="AP76" s="6"/>
      <c r="AQ76" s="6"/>
      <c r="AR76" s="6"/>
      <c r="AS76" s="6"/>
      <c r="AT76" s="6"/>
      <c r="AU76" s="6"/>
      <c r="AV76" s="6"/>
      <c r="AW76" s="6"/>
      <c r="AX76" s="6"/>
      <c r="AY76" s="6"/>
      <c r="AZ76" s="6"/>
      <c r="BA76" s="6"/>
      <c r="BB76" s="6"/>
      <c r="BC76" s="6"/>
      <c r="BD76" s="6"/>
      <c r="BE76" s="6"/>
      <c r="BF76" s="6"/>
      <c r="BG76" s="6"/>
      <c r="BH76" s="6"/>
      <c r="BI76" s="6"/>
      <c r="BJ76" s="6"/>
      <c r="BK76" s="6"/>
      <c r="BL76" s="6"/>
      <c r="BM76" s="6"/>
      <c r="BN76" s="6"/>
      <c r="BO76" s="6"/>
      <c r="BP76" s="6"/>
      <c r="BQ76" s="6"/>
      <c r="BR76" s="6">
        <f t="shared" si="17"/>
        <v>4</v>
      </c>
      <c r="BS76" s="6" t="str">
        <f t="shared" si="18"/>
        <v>Non Loan</v>
      </c>
      <c r="BT76" s="6" t="s">
        <v>99</v>
      </c>
      <c r="BU76" s="6" t="s">
        <v>100</v>
      </c>
      <c r="BV76" s="6" t="s">
        <v>101</v>
      </c>
      <c r="BW76" s="8" t="s">
        <v>96</v>
      </c>
      <c r="BX76" s="9" t="str">
        <f t="shared" ca="1" si="26"/>
        <v/>
      </c>
      <c r="BY76" s="10" t="str">
        <f t="shared" ca="1" si="27"/>
        <v/>
      </c>
      <c r="BZ76" s="7">
        <f t="shared" ca="1" si="28"/>
        <v>1451263</v>
      </c>
      <c r="CA76" s="7"/>
      <c r="CB76" s="7">
        <f t="shared" ca="1" si="29"/>
        <v>1451263</v>
      </c>
      <c r="CC76" s="7"/>
      <c r="CD76" s="7"/>
      <c r="CE76" s="7" t="str">
        <f t="shared" ca="1" si="30"/>
        <v/>
      </c>
      <c r="CF76" s="7" t="str">
        <f t="shared" ca="1" si="31"/>
        <v/>
      </c>
      <c r="CG76" s="11" t="str">
        <f t="shared" ca="1" si="32"/>
        <v/>
      </c>
      <c r="CH76" s="7" t="str">
        <f t="shared" ca="1" si="33"/>
        <v/>
      </c>
      <c r="CI76" s="7" t="s">
        <v>97</v>
      </c>
    </row>
    <row r="77" spans="1:87" x14ac:dyDescent="0.2">
      <c r="A77">
        <v>11184</v>
      </c>
      <c r="B77" t="s">
        <v>94</v>
      </c>
      <c r="C77" s="17">
        <v>1</v>
      </c>
      <c r="D77" t="s">
        <v>96</v>
      </c>
      <c r="E77" t="s">
        <v>96</v>
      </c>
      <c r="G77" s="17" t="str">
        <f t="shared" si="19"/>
        <v>Yes</v>
      </c>
      <c r="H77" t="s">
        <v>97</v>
      </c>
      <c r="I77" s="12" t="s">
        <v>97</v>
      </c>
      <c r="J77" s="13">
        <v>36526</v>
      </c>
      <c r="K77">
        <f t="shared" ca="1" si="20"/>
        <v>25</v>
      </c>
      <c r="L77" t="str">
        <f t="shared" ca="1" si="21"/>
        <v>&gt;20 years</v>
      </c>
      <c r="M77" s="13">
        <v>36526</v>
      </c>
      <c r="N77">
        <f t="shared" ca="1" si="22"/>
        <v>25</v>
      </c>
      <c r="O77" t="str">
        <f t="shared" ca="1" si="23"/>
        <v>&gt;20 years</v>
      </c>
      <c r="P77" s="13">
        <v>34700</v>
      </c>
      <c r="Q77">
        <f t="shared" ca="1" si="24"/>
        <v>30</v>
      </c>
      <c r="R77" t="str">
        <f t="shared" ca="1" si="25"/>
        <v>25-34</v>
      </c>
      <c r="S77" t="s">
        <v>98</v>
      </c>
      <c r="V77">
        <v>1</v>
      </c>
      <c r="X77">
        <v>1</v>
      </c>
      <c r="Z77">
        <v>1</v>
      </c>
      <c r="BR77">
        <f t="shared" si="17"/>
        <v>3</v>
      </c>
      <c r="BS77" t="str">
        <f t="shared" si="18"/>
        <v>Non Loan</v>
      </c>
      <c r="BT77" t="s">
        <v>99</v>
      </c>
      <c r="BU77" t="s">
        <v>100</v>
      </c>
      <c r="BV77" t="s">
        <v>129</v>
      </c>
      <c r="BW77" s="13" t="s">
        <v>96</v>
      </c>
      <c r="BX77" s="14" t="str">
        <f t="shared" ca="1" si="26"/>
        <v/>
      </c>
      <c r="BY77" s="15" t="str">
        <f t="shared" ca="1" si="27"/>
        <v/>
      </c>
      <c r="BZ77" s="12">
        <f t="shared" ca="1" si="28"/>
        <v>442353</v>
      </c>
      <c r="CA77" s="12"/>
      <c r="CB77" s="12">
        <f t="shared" ca="1" si="29"/>
        <v>442353</v>
      </c>
      <c r="CC77" s="12"/>
      <c r="CD77" s="12"/>
      <c r="CE77" s="12" t="str">
        <f t="shared" ca="1" si="30"/>
        <v/>
      </c>
      <c r="CF77" s="12" t="str">
        <f t="shared" ca="1" si="31"/>
        <v/>
      </c>
      <c r="CG77" s="16" t="str">
        <f t="shared" ca="1" si="32"/>
        <v/>
      </c>
      <c r="CH77" s="12" t="str">
        <f t="shared" ca="1" si="33"/>
        <v/>
      </c>
      <c r="CI77" s="12" t="s">
        <v>97</v>
      </c>
    </row>
    <row r="78" spans="1:87" x14ac:dyDescent="0.2">
      <c r="A78" s="6">
        <v>11185</v>
      </c>
      <c r="B78" s="6" t="s">
        <v>110</v>
      </c>
      <c r="C78" s="18">
        <v>0</v>
      </c>
      <c r="D78" s="6" t="s">
        <v>95</v>
      </c>
      <c r="E78" s="6" t="s">
        <v>95</v>
      </c>
      <c r="F78" s="18">
        <v>0.15</v>
      </c>
      <c r="G78" s="18" t="str">
        <f t="shared" si="19"/>
        <v>No</v>
      </c>
      <c r="H78" s="6" t="s">
        <v>111</v>
      </c>
      <c r="I78" s="7" t="s">
        <v>112</v>
      </c>
      <c r="J78" s="8">
        <v>36161</v>
      </c>
      <c r="K78" s="6">
        <f t="shared" ca="1" si="20"/>
        <v>26</v>
      </c>
      <c r="L78" s="6" t="str">
        <f t="shared" ca="1" si="21"/>
        <v>&gt;20 years</v>
      </c>
      <c r="M78" s="8">
        <v>36161</v>
      </c>
      <c r="N78" s="6">
        <f t="shared" ca="1" si="22"/>
        <v>26</v>
      </c>
      <c r="O78" s="6" t="str">
        <f t="shared" ca="1" si="23"/>
        <v>&gt;20 years</v>
      </c>
      <c r="P78" s="8">
        <v>32874</v>
      </c>
      <c r="Q78" s="6">
        <f t="shared" ca="1" si="24"/>
        <v>35</v>
      </c>
      <c r="R78" s="6" t="str">
        <f t="shared" ca="1" si="25"/>
        <v>35-44</v>
      </c>
      <c r="S78" s="6" t="s">
        <v>98</v>
      </c>
      <c r="T78" s="6">
        <v>1</v>
      </c>
      <c r="U78" s="6">
        <v>1</v>
      </c>
      <c r="V78" s="6"/>
      <c r="W78" s="6">
        <v>1</v>
      </c>
      <c r="X78" s="6"/>
      <c r="Y78" s="6">
        <v>1</v>
      </c>
      <c r="Z78" s="6"/>
      <c r="AA78" s="6"/>
      <c r="AB78" s="6"/>
      <c r="AC78" s="6"/>
      <c r="AD78" s="6"/>
      <c r="AE78" s="6"/>
      <c r="AF78" s="6"/>
      <c r="AG78" s="6"/>
      <c r="AH78" s="6"/>
      <c r="AI78" s="6"/>
      <c r="AJ78" s="6"/>
      <c r="AK78" s="6"/>
      <c r="AL78" s="6"/>
      <c r="AM78" s="6"/>
      <c r="AN78" s="6"/>
      <c r="AO78" s="6"/>
      <c r="AP78" s="6"/>
      <c r="AQ78" s="6"/>
      <c r="AR78" s="6"/>
      <c r="AS78" s="6"/>
      <c r="AT78" s="6"/>
      <c r="AU78" s="6"/>
      <c r="AV78" s="6"/>
      <c r="AW78" s="6"/>
      <c r="AX78" s="6"/>
      <c r="AY78" s="6"/>
      <c r="AZ78" s="6"/>
      <c r="BA78" s="6"/>
      <c r="BB78" s="6"/>
      <c r="BC78" s="6"/>
      <c r="BD78" s="6"/>
      <c r="BE78" s="6"/>
      <c r="BF78" s="6"/>
      <c r="BG78" s="6"/>
      <c r="BH78" s="6"/>
      <c r="BI78" s="6"/>
      <c r="BJ78" s="6"/>
      <c r="BK78" s="6"/>
      <c r="BL78" s="6"/>
      <c r="BM78" s="6"/>
      <c r="BN78" s="6"/>
      <c r="BO78" s="6"/>
      <c r="BP78" s="6"/>
      <c r="BQ78" s="6"/>
      <c r="BR78" s="6">
        <f t="shared" si="17"/>
        <v>4</v>
      </c>
      <c r="BS78" s="6" t="str">
        <f t="shared" si="18"/>
        <v>Loan</v>
      </c>
      <c r="BT78" s="6" t="s">
        <v>99</v>
      </c>
      <c r="BU78" s="6" t="s">
        <v>117</v>
      </c>
      <c r="BV78" s="6" t="s">
        <v>118</v>
      </c>
      <c r="BW78" s="8" t="s">
        <v>96</v>
      </c>
      <c r="BX78" s="9">
        <f t="shared" ca="1" si="26"/>
        <v>2341770</v>
      </c>
      <c r="BY78" s="10" t="str">
        <f t="shared" ca="1" si="27"/>
        <v>750k-5 mil</v>
      </c>
      <c r="BZ78" s="7">
        <f t="shared" ca="1" si="28"/>
        <v>1447823</v>
      </c>
      <c r="CA78" s="7"/>
      <c r="CB78" s="7">
        <f t="shared" ca="1" si="29"/>
        <v>1447823</v>
      </c>
      <c r="CC78" s="7" t="s">
        <v>114</v>
      </c>
      <c r="CD78" s="7" t="s">
        <v>120</v>
      </c>
      <c r="CE78" s="7">
        <f t="shared" ca="1" si="30"/>
        <v>5</v>
      </c>
      <c r="CF78" s="7">
        <f t="shared" ca="1" si="31"/>
        <v>468354</v>
      </c>
      <c r="CG78" s="11">
        <f t="shared" ca="1" si="32"/>
        <v>1.6174421873391982</v>
      </c>
      <c r="CH78" s="7" t="str">
        <f t="shared" ca="1" si="33"/>
        <v>1-5x</v>
      </c>
      <c r="CI78" s="7" t="s">
        <v>107</v>
      </c>
    </row>
    <row r="79" spans="1:87" x14ac:dyDescent="0.2">
      <c r="A79">
        <v>11186</v>
      </c>
      <c r="B79" t="s">
        <v>124</v>
      </c>
      <c r="C79" s="17">
        <v>0.4</v>
      </c>
      <c r="D79" t="s">
        <v>96</v>
      </c>
      <c r="E79" t="s">
        <v>95</v>
      </c>
      <c r="F79" s="17">
        <v>0.5</v>
      </c>
      <c r="G79" s="17" t="str">
        <f t="shared" si="19"/>
        <v>No</v>
      </c>
      <c r="H79" t="s">
        <v>97</v>
      </c>
      <c r="I79" s="12" t="s">
        <v>112</v>
      </c>
      <c r="J79" s="13">
        <v>45658</v>
      </c>
      <c r="K79">
        <f t="shared" ca="1" si="20"/>
        <v>0</v>
      </c>
      <c r="L79" t="str">
        <f t="shared" ca="1" si="21"/>
        <v>&lt;12 months</v>
      </c>
      <c r="M79" s="13">
        <v>45658</v>
      </c>
      <c r="N79">
        <f t="shared" ca="1" si="22"/>
        <v>0</v>
      </c>
      <c r="O79" t="str">
        <f t="shared" ca="1" si="23"/>
        <v>&lt;12 months</v>
      </c>
      <c r="P79" s="13">
        <v>31048</v>
      </c>
      <c r="Q79">
        <f t="shared" ca="1" si="24"/>
        <v>40</v>
      </c>
      <c r="R79" t="str">
        <f t="shared" ca="1" si="25"/>
        <v>35-44</v>
      </c>
      <c r="S79" t="s">
        <v>109</v>
      </c>
      <c r="V79">
        <v>1</v>
      </c>
      <c r="X79">
        <v>1</v>
      </c>
      <c r="Z79">
        <v>1</v>
      </c>
      <c r="BR79">
        <f t="shared" si="17"/>
        <v>3</v>
      </c>
      <c r="BS79" t="str">
        <f t="shared" si="18"/>
        <v>Non Loan</v>
      </c>
      <c r="BT79" t="s">
        <v>99</v>
      </c>
      <c r="BU79" t="s">
        <v>117</v>
      </c>
      <c r="BV79" t="s">
        <v>118</v>
      </c>
      <c r="BW79" s="13" t="s">
        <v>96</v>
      </c>
      <c r="BX79" s="14" t="str">
        <f t="shared" ca="1" si="26"/>
        <v/>
      </c>
      <c r="BY79" s="15" t="str">
        <f t="shared" ca="1" si="27"/>
        <v/>
      </c>
      <c r="BZ79" s="12">
        <f t="shared" ca="1" si="28"/>
        <v>888602</v>
      </c>
      <c r="CA79" s="12"/>
      <c r="CB79" s="12">
        <f t="shared" ca="1" si="29"/>
        <v>888602</v>
      </c>
      <c r="CC79" s="12"/>
      <c r="CD79" s="12"/>
      <c r="CE79" s="12" t="str">
        <f t="shared" ca="1" si="30"/>
        <v/>
      </c>
      <c r="CF79" s="12" t="str">
        <f t="shared" ca="1" si="31"/>
        <v/>
      </c>
      <c r="CG79" s="16" t="str">
        <f t="shared" ca="1" si="32"/>
        <v/>
      </c>
      <c r="CH79" s="12" t="str">
        <f t="shared" ca="1" si="33"/>
        <v/>
      </c>
      <c r="CI79" s="12" t="s">
        <v>97</v>
      </c>
    </row>
    <row r="80" spans="1:87" x14ac:dyDescent="0.2">
      <c r="A80" s="6">
        <v>11187</v>
      </c>
      <c r="B80" s="6" t="s">
        <v>94</v>
      </c>
      <c r="C80" s="18">
        <v>0.15</v>
      </c>
      <c r="D80" s="6" t="s">
        <v>95</v>
      </c>
      <c r="E80" s="6" t="s">
        <v>96</v>
      </c>
      <c r="F80" s="18"/>
      <c r="G80" s="18" t="str">
        <f t="shared" si="19"/>
        <v>No</v>
      </c>
      <c r="H80" s="6" t="s">
        <v>111</v>
      </c>
      <c r="I80" s="7" t="s">
        <v>112</v>
      </c>
      <c r="J80" s="8">
        <v>45658</v>
      </c>
      <c r="K80" s="6">
        <f t="shared" ca="1" si="20"/>
        <v>0</v>
      </c>
      <c r="L80" s="6" t="str">
        <f t="shared" ca="1" si="21"/>
        <v>&lt;12 months</v>
      </c>
      <c r="M80" s="8">
        <v>45658</v>
      </c>
      <c r="N80" s="6">
        <f t="shared" ca="1" si="22"/>
        <v>0</v>
      </c>
      <c r="O80" s="6" t="str">
        <f t="shared" ca="1" si="23"/>
        <v>&lt;12 months</v>
      </c>
      <c r="P80" s="8">
        <v>29221</v>
      </c>
      <c r="Q80" s="6">
        <f t="shared" ca="1" si="24"/>
        <v>45</v>
      </c>
      <c r="R80" s="6" t="str">
        <f t="shared" ca="1" si="25"/>
        <v>45-54</v>
      </c>
      <c r="S80" s="6" t="s">
        <v>128</v>
      </c>
      <c r="T80" s="6"/>
      <c r="U80" s="6">
        <v>1</v>
      </c>
      <c r="V80" s="6">
        <v>1</v>
      </c>
      <c r="W80" s="6">
        <v>1</v>
      </c>
      <c r="X80" s="6">
        <v>1</v>
      </c>
      <c r="Y80" s="6">
        <v>1</v>
      </c>
      <c r="Z80" s="6">
        <v>1</v>
      </c>
      <c r="AA80" s="6"/>
      <c r="AB80" s="6"/>
      <c r="AC80" s="6"/>
      <c r="AD80" s="6"/>
      <c r="AE80" s="6"/>
      <c r="AF80" s="6"/>
      <c r="AG80" s="6"/>
      <c r="AH80" s="6"/>
      <c r="AI80" s="6"/>
      <c r="AJ80" s="6"/>
      <c r="AK80" s="6"/>
      <c r="AL80" s="6"/>
      <c r="AM80" s="6"/>
      <c r="AN80" s="6"/>
      <c r="AO80" s="6"/>
      <c r="AP80" s="6"/>
      <c r="AQ80" s="6"/>
      <c r="AR80" s="6"/>
      <c r="AS80" s="6"/>
      <c r="AT80" s="6"/>
      <c r="AU80" s="6"/>
      <c r="AV80" s="6"/>
      <c r="AW80" s="6"/>
      <c r="AX80" s="6"/>
      <c r="AY80" s="6"/>
      <c r="AZ80" s="6"/>
      <c r="BA80" s="6"/>
      <c r="BB80" s="6"/>
      <c r="BC80" s="6"/>
      <c r="BD80" s="6"/>
      <c r="BE80" s="6"/>
      <c r="BF80" s="6"/>
      <c r="BG80" s="6"/>
      <c r="BH80" s="6"/>
      <c r="BI80" s="6"/>
      <c r="BJ80" s="6"/>
      <c r="BK80" s="6"/>
      <c r="BL80" s="6"/>
      <c r="BM80" s="6"/>
      <c r="BN80" s="6"/>
      <c r="BO80" s="6"/>
      <c r="BP80" s="6"/>
      <c r="BQ80" s="6"/>
      <c r="BR80" s="6">
        <f t="shared" si="17"/>
        <v>6</v>
      </c>
      <c r="BS80" s="6" t="str">
        <f t="shared" si="18"/>
        <v>Non Loan</v>
      </c>
      <c r="BT80" s="6" t="s">
        <v>99</v>
      </c>
      <c r="BU80" s="6" t="s">
        <v>117</v>
      </c>
      <c r="BV80" s="6" t="s">
        <v>118</v>
      </c>
      <c r="BW80" s="8" t="s">
        <v>96</v>
      </c>
      <c r="BX80" s="9" t="str">
        <f t="shared" ca="1" si="26"/>
        <v/>
      </c>
      <c r="BY80" s="10" t="str">
        <f t="shared" ca="1" si="27"/>
        <v/>
      </c>
      <c r="BZ80" s="7">
        <f t="shared" ca="1" si="28"/>
        <v>104986</v>
      </c>
      <c r="CA80" s="7"/>
      <c r="CB80" s="7">
        <f t="shared" ca="1" si="29"/>
        <v>104986</v>
      </c>
      <c r="CC80" s="7"/>
      <c r="CD80" s="7"/>
      <c r="CE80" s="7" t="str">
        <f t="shared" ca="1" si="30"/>
        <v/>
      </c>
      <c r="CF80" s="7" t="str">
        <f t="shared" ca="1" si="31"/>
        <v/>
      </c>
      <c r="CG80" s="11" t="str">
        <f t="shared" ca="1" si="32"/>
        <v/>
      </c>
      <c r="CH80" s="7" t="str">
        <f t="shared" ca="1" si="33"/>
        <v/>
      </c>
      <c r="CI80" s="7" t="s">
        <v>97</v>
      </c>
    </row>
    <row r="81" spans="1:87" x14ac:dyDescent="0.2">
      <c r="A81">
        <v>11188</v>
      </c>
      <c r="B81" t="s">
        <v>115</v>
      </c>
      <c r="C81" s="17">
        <v>0.2</v>
      </c>
      <c r="D81" t="s">
        <v>96</v>
      </c>
      <c r="E81" t="s">
        <v>96</v>
      </c>
      <c r="G81" s="17" t="str">
        <f t="shared" si="19"/>
        <v>No</v>
      </c>
      <c r="H81" t="s">
        <v>97</v>
      </c>
      <c r="I81" s="12" t="s">
        <v>112</v>
      </c>
      <c r="J81" s="13">
        <v>45473</v>
      </c>
      <c r="K81">
        <f t="shared" ca="1" si="20"/>
        <v>1</v>
      </c>
      <c r="L81" t="str">
        <f t="shared" ca="1" si="21"/>
        <v>1-3 years</v>
      </c>
      <c r="M81" s="13">
        <v>45473</v>
      </c>
      <c r="N81">
        <f t="shared" ca="1" si="22"/>
        <v>1</v>
      </c>
      <c r="O81" t="str">
        <f t="shared" ca="1" si="23"/>
        <v>1-3 years</v>
      </c>
      <c r="P81" s="13">
        <v>27395</v>
      </c>
      <c r="Q81">
        <f t="shared" ca="1" si="24"/>
        <v>50</v>
      </c>
      <c r="R81" t="str">
        <f t="shared" ca="1" si="25"/>
        <v>45-54</v>
      </c>
      <c r="S81" t="s">
        <v>127</v>
      </c>
      <c r="V81">
        <v>1</v>
      </c>
      <c r="X81">
        <v>1</v>
      </c>
      <c r="Z81">
        <v>1</v>
      </c>
      <c r="BR81">
        <f t="shared" si="17"/>
        <v>3</v>
      </c>
      <c r="BS81" t="str">
        <f t="shared" si="18"/>
        <v>Non Loan</v>
      </c>
      <c r="BT81" t="s">
        <v>99</v>
      </c>
      <c r="BU81" t="s">
        <v>117</v>
      </c>
      <c r="BV81" t="s">
        <v>118</v>
      </c>
      <c r="BW81" s="13" t="s">
        <v>96</v>
      </c>
      <c r="BX81" s="14" t="str">
        <f t="shared" ca="1" si="26"/>
        <v/>
      </c>
      <c r="BY81" s="15" t="str">
        <f t="shared" ca="1" si="27"/>
        <v/>
      </c>
      <c r="BZ81" s="12">
        <f t="shared" ca="1" si="28"/>
        <v>285546</v>
      </c>
      <c r="CA81" s="12"/>
      <c r="CB81" s="12">
        <f t="shared" ca="1" si="29"/>
        <v>285546</v>
      </c>
      <c r="CC81" s="12"/>
      <c r="CD81" s="12"/>
      <c r="CE81" s="12" t="str">
        <f t="shared" ca="1" si="30"/>
        <v/>
      </c>
      <c r="CF81" s="12" t="str">
        <f t="shared" ca="1" si="31"/>
        <v/>
      </c>
      <c r="CG81" s="16" t="str">
        <f t="shared" ca="1" si="32"/>
        <v/>
      </c>
      <c r="CH81" s="12" t="str">
        <f t="shared" ca="1" si="33"/>
        <v/>
      </c>
      <c r="CI81" s="12" t="s">
        <v>97</v>
      </c>
    </row>
    <row r="82" spans="1:87" x14ac:dyDescent="0.2">
      <c r="A82" s="6">
        <v>11189</v>
      </c>
      <c r="B82" s="6" t="s">
        <v>134</v>
      </c>
      <c r="C82" s="18">
        <v>0.3</v>
      </c>
      <c r="D82" s="6" t="s">
        <v>95</v>
      </c>
      <c r="E82" s="6" t="s">
        <v>95</v>
      </c>
      <c r="F82" s="18">
        <v>0.15</v>
      </c>
      <c r="G82" s="18" t="str">
        <f t="shared" si="19"/>
        <v>No</v>
      </c>
      <c r="H82" s="6" t="s">
        <v>97</v>
      </c>
      <c r="I82" s="7" t="s">
        <v>112</v>
      </c>
      <c r="J82" s="8">
        <v>45292</v>
      </c>
      <c r="K82" s="6">
        <f t="shared" ca="1" si="20"/>
        <v>1</v>
      </c>
      <c r="L82" s="6" t="str">
        <f t="shared" ca="1" si="21"/>
        <v>1-3 years</v>
      </c>
      <c r="M82" s="8">
        <v>45292</v>
      </c>
      <c r="N82" s="6">
        <f t="shared" ca="1" si="22"/>
        <v>1</v>
      </c>
      <c r="O82" s="6" t="str">
        <f t="shared" ca="1" si="23"/>
        <v>1-3 years</v>
      </c>
      <c r="P82" s="8">
        <v>25569</v>
      </c>
      <c r="Q82" s="6">
        <f t="shared" ca="1" si="24"/>
        <v>55</v>
      </c>
      <c r="R82" s="6" t="str">
        <f t="shared" ca="1" si="25"/>
        <v>55-64</v>
      </c>
      <c r="S82" s="6" t="s">
        <v>126</v>
      </c>
      <c r="T82" s="6"/>
      <c r="U82" s="6">
        <v>1</v>
      </c>
      <c r="V82" s="6">
        <v>1</v>
      </c>
      <c r="W82" s="6">
        <v>1</v>
      </c>
      <c r="X82" s="6">
        <v>1</v>
      </c>
      <c r="Y82" s="6"/>
      <c r="Z82" s="6"/>
      <c r="AA82" s="6"/>
      <c r="AB82" s="6"/>
      <c r="AC82" s="6"/>
      <c r="AD82" s="6"/>
      <c r="AE82" s="6"/>
      <c r="AF82" s="6"/>
      <c r="AG82" s="6"/>
      <c r="AH82" s="6"/>
      <c r="AI82" s="6"/>
      <c r="AJ82" s="6"/>
      <c r="AK82" s="6"/>
      <c r="AL82" s="6"/>
      <c r="AM82" s="6"/>
      <c r="AN82" s="6"/>
      <c r="AO82" s="6"/>
      <c r="AP82" s="6"/>
      <c r="AQ82" s="6"/>
      <c r="AR82" s="6"/>
      <c r="AS82" s="6"/>
      <c r="AT82" s="6"/>
      <c r="AU82" s="6"/>
      <c r="AV82" s="6"/>
      <c r="AW82" s="6"/>
      <c r="AX82" s="6"/>
      <c r="AY82" s="6"/>
      <c r="AZ82" s="6"/>
      <c r="BA82" s="6"/>
      <c r="BB82" s="6"/>
      <c r="BC82" s="6"/>
      <c r="BD82" s="6"/>
      <c r="BE82" s="6"/>
      <c r="BF82" s="6"/>
      <c r="BG82" s="6"/>
      <c r="BH82" s="6"/>
      <c r="BI82" s="6"/>
      <c r="BJ82" s="6"/>
      <c r="BK82" s="6"/>
      <c r="BL82" s="6"/>
      <c r="BM82" s="6"/>
      <c r="BN82" s="6"/>
      <c r="BO82" s="6"/>
      <c r="BP82" s="6"/>
      <c r="BQ82" s="6"/>
      <c r="BR82" s="6">
        <f t="shared" si="17"/>
        <v>4</v>
      </c>
      <c r="BS82" s="6" t="str">
        <f t="shared" si="18"/>
        <v>Non Loan</v>
      </c>
      <c r="BT82" s="6" t="s">
        <v>99</v>
      </c>
      <c r="BU82" s="6" t="s">
        <v>117</v>
      </c>
      <c r="BV82" s="6" t="s">
        <v>129</v>
      </c>
      <c r="BW82" s="8" t="s">
        <v>96</v>
      </c>
      <c r="BX82" s="9" t="str">
        <f t="shared" ca="1" si="26"/>
        <v/>
      </c>
      <c r="BY82" s="10" t="str">
        <f t="shared" ca="1" si="27"/>
        <v/>
      </c>
      <c r="BZ82" s="7">
        <f t="shared" ca="1" si="28"/>
        <v>671699</v>
      </c>
      <c r="CA82" s="7"/>
      <c r="CB82" s="7">
        <f t="shared" ca="1" si="29"/>
        <v>671699</v>
      </c>
      <c r="CC82" s="7"/>
      <c r="CD82" s="7"/>
      <c r="CE82" s="7" t="str">
        <f t="shared" ca="1" si="30"/>
        <v/>
      </c>
      <c r="CF82" s="7" t="str">
        <f t="shared" ca="1" si="31"/>
        <v/>
      </c>
      <c r="CG82" s="11" t="str">
        <f t="shared" ca="1" si="32"/>
        <v/>
      </c>
      <c r="CH82" s="7" t="str">
        <f t="shared" ca="1" si="33"/>
        <v/>
      </c>
      <c r="CI82" s="7" t="s">
        <v>97</v>
      </c>
    </row>
    <row r="83" spans="1:87" x14ac:dyDescent="0.2">
      <c r="A83">
        <v>11190</v>
      </c>
      <c r="B83" t="s">
        <v>94</v>
      </c>
      <c r="C83" s="17">
        <v>0.4</v>
      </c>
      <c r="D83" t="s">
        <v>96</v>
      </c>
      <c r="E83" t="s">
        <v>95</v>
      </c>
      <c r="F83" s="17">
        <v>0.3</v>
      </c>
      <c r="G83" s="17" t="str">
        <f t="shared" si="19"/>
        <v>No</v>
      </c>
      <c r="H83" t="s">
        <v>97</v>
      </c>
      <c r="I83" s="12" t="s">
        <v>97</v>
      </c>
      <c r="J83" s="13">
        <v>45107</v>
      </c>
      <c r="K83">
        <f t="shared" ca="1" si="20"/>
        <v>2</v>
      </c>
      <c r="L83" t="str">
        <f t="shared" ca="1" si="21"/>
        <v>1-3 years</v>
      </c>
      <c r="M83" s="13">
        <v>45107</v>
      </c>
      <c r="N83">
        <f t="shared" ca="1" si="22"/>
        <v>2</v>
      </c>
      <c r="O83" t="str">
        <f t="shared" ca="1" si="23"/>
        <v>1-3 years</v>
      </c>
      <c r="P83" s="13">
        <v>23743</v>
      </c>
      <c r="Q83">
        <f t="shared" ca="1" si="24"/>
        <v>60</v>
      </c>
      <c r="R83" t="str">
        <f t="shared" ca="1" si="25"/>
        <v>55-64</v>
      </c>
      <c r="S83" t="s">
        <v>116</v>
      </c>
      <c r="V83">
        <v>1</v>
      </c>
      <c r="X83">
        <v>1</v>
      </c>
      <c r="Z83">
        <v>1</v>
      </c>
      <c r="BR83">
        <f t="shared" si="17"/>
        <v>3</v>
      </c>
      <c r="BS83" t="str">
        <f t="shared" si="18"/>
        <v>Non Loan</v>
      </c>
      <c r="BT83" t="s">
        <v>99</v>
      </c>
      <c r="BU83" t="s">
        <v>104</v>
      </c>
      <c r="BV83" t="s">
        <v>101</v>
      </c>
      <c r="BW83" s="13" t="s">
        <v>96</v>
      </c>
      <c r="BX83" s="14" t="str">
        <f t="shared" ca="1" si="26"/>
        <v/>
      </c>
      <c r="BY83" s="15" t="str">
        <f t="shared" ca="1" si="27"/>
        <v/>
      </c>
      <c r="BZ83" s="12">
        <f t="shared" ca="1" si="28"/>
        <v>849245</v>
      </c>
      <c r="CA83" s="12"/>
      <c r="CB83" s="12">
        <f t="shared" ca="1" si="29"/>
        <v>849245</v>
      </c>
      <c r="CC83" s="12"/>
      <c r="CD83" s="12"/>
      <c r="CE83" s="12" t="str">
        <f t="shared" ca="1" si="30"/>
        <v/>
      </c>
      <c r="CF83" s="12" t="str">
        <f t="shared" ca="1" si="31"/>
        <v/>
      </c>
      <c r="CG83" s="16" t="str">
        <f t="shared" ca="1" si="32"/>
        <v/>
      </c>
      <c r="CH83" s="12" t="str">
        <f t="shared" ca="1" si="33"/>
        <v/>
      </c>
      <c r="CI83" s="12" t="s">
        <v>97</v>
      </c>
    </row>
    <row r="84" spans="1:87" x14ac:dyDescent="0.2">
      <c r="A84" s="6">
        <v>11191</v>
      </c>
      <c r="B84" s="6" t="s">
        <v>94</v>
      </c>
      <c r="C84" s="18">
        <v>0.5</v>
      </c>
      <c r="D84" s="6" t="s">
        <v>95</v>
      </c>
      <c r="E84" s="6" t="s">
        <v>96</v>
      </c>
      <c r="F84" s="18"/>
      <c r="G84" s="18" t="str">
        <f t="shared" si="19"/>
        <v>Yes</v>
      </c>
      <c r="H84" s="6" t="s">
        <v>97</v>
      </c>
      <c r="I84" s="7" t="s">
        <v>97</v>
      </c>
      <c r="J84" s="8">
        <v>44927</v>
      </c>
      <c r="K84" s="6">
        <f t="shared" ca="1" si="20"/>
        <v>2</v>
      </c>
      <c r="L84" s="6" t="str">
        <f t="shared" ca="1" si="21"/>
        <v>1-3 years</v>
      </c>
      <c r="M84" s="8">
        <v>44927</v>
      </c>
      <c r="N84" s="6">
        <f t="shared" ca="1" si="22"/>
        <v>2</v>
      </c>
      <c r="O84" s="6" t="str">
        <f t="shared" ca="1" si="23"/>
        <v>1-3 years</v>
      </c>
      <c r="P84" s="8">
        <v>36526</v>
      </c>
      <c r="Q84" s="6">
        <f t="shared" ca="1" si="24"/>
        <v>25</v>
      </c>
      <c r="R84" s="6" t="str">
        <f t="shared" ca="1" si="25"/>
        <v>25-34</v>
      </c>
      <c r="S84" s="6" t="s">
        <v>98</v>
      </c>
      <c r="T84" s="6">
        <v>1</v>
      </c>
      <c r="U84" s="6">
        <v>1</v>
      </c>
      <c r="V84" s="6"/>
      <c r="W84" s="6">
        <v>1</v>
      </c>
      <c r="X84" s="6"/>
      <c r="Y84" s="6">
        <v>1</v>
      </c>
      <c r="Z84" s="6"/>
      <c r="AA84" s="6"/>
      <c r="AB84" s="6"/>
      <c r="AC84" s="6"/>
      <c r="AD84" s="6"/>
      <c r="AE84" s="6"/>
      <c r="AF84" s="6"/>
      <c r="AG84" s="6"/>
      <c r="AH84" s="6"/>
      <c r="AI84" s="6"/>
      <c r="AJ84" s="6"/>
      <c r="AK84" s="6"/>
      <c r="AL84" s="6"/>
      <c r="AM84" s="6"/>
      <c r="AN84" s="6"/>
      <c r="AO84" s="6"/>
      <c r="AP84" s="6"/>
      <c r="AQ84" s="6"/>
      <c r="AR84" s="6"/>
      <c r="AS84" s="6"/>
      <c r="AT84" s="6"/>
      <c r="AU84" s="6"/>
      <c r="AV84" s="6"/>
      <c r="AW84" s="6"/>
      <c r="AX84" s="6"/>
      <c r="AY84" s="6"/>
      <c r="AZ84" s="6"/>
      <c r="BA84" s="6"/>
      <c r="BB84" s="6"/>
      <c r="BC84" s="6"/>
      <c r="BD84" s="6"/>
      <c r="BE84" s="6"/>
      <c r="BF84" s="6"/>
      <c r="BG84" s="6"/>
      <c r="BH84" s="6"/>
      <c r="BI84" s="6"/>
      <c r="BJ84" s="6"/>
      <c r="BK84" s="6"/>
      <c r="BL84" s="6"/>
      <c r="BM84" s="6"/>
      <c r="BN84" s="6"/>
      <c r="BO84" s="6"/>
      <c r="BP84" s="6"/>
      <c r="BQ84" s="6"/>
      <c r="BR84" s="6">
        <f t="shared" si="17"/>
        <v>4</v>
      </c>
      <c r="BS84" s="6" t="str">
        <f t="shared" si="18"/>
        <v>Loan</v>
      </c>
      <c r="BT84" s="6" t="s">
        <v>99</v>
      </c>
      <c r="BU84" s="6" t="s">
        <v>117</v>
      </c>
      <c r="BV84" s="6" t="s">
        <v>118</v>
      </c>
      <c r="BW84" s="8" t="s">
        <v>96</v>
      </c>
      <c r="BX84" s="9">
        <f t="shared" ca="1" si="26"/>
        <v>3586246</v>
      </c>
      <c r="BY84" s="10" t="str">
        <f t="shared" ca="1" si="27"/>
        <v>750k-5 mil</v>
      </c>
      <c r="BZ84" s="7">
        <f t="shared" ca="1" si="28"/>
        <v>49357</v>
      </c>
      <c r="CA84" s="7"/>
      <c r="CB84" s="7">
        <f t="shared" ca="1" si="29"/>
        <v>49357</v>
      </c>
      <c r="CC84" s="7" t="s">
        <v>105</v>
      </c>
      <c r="CD84" s="7" t="s">
        <v>120</v>
      </c>
      <c r="CE84" s="7">
        <f t="shared" ca="1" si="30"/>
        <v>10</v>
      </c>
      <c r="CF84" s="7">
        <f t="shared" ca="1" si="31"/>
        <v>358624.6</v>
      </c>
      <c r="CG84" s="11">
        <f t="shared" ca="1" si="32"/>
        <v>72.659318840286076</v>
      </c>
      <c r="CH84" s="7" t="str">
        <f t="shared" ca="1" si="33"/>
        <v>50-100x</v>
      </c>
      <c r="CI84" s="7" t="s">
        <v>107</v>
      </c>
    </row>
    <row r="85" spans="1:87" x14ac:dyDescent="0.2">
      <c r="A85">
        <v>11192</v>
      </c>
      <c r="B85" t="s">
        <v>94</v>
      </c>
      <c r="C85" s="17">
        <v>0.6</v>
      </c>
      <c r="D85" t="s">
        <v>96</v>
      </c>
      <c r="E85" t="s">
        <v>96</v>
      </c>
      <c r="G85" s="17" t="str">
        <f t="shared" si="19"/>
        <v>Yes</v>
      </c>
      <c r="H85" t="s">
        <v>97</v>
      </c>
      <c r="I85" s="12" t="s">
        <v>112</v>
      </c>
      <c r="J85" s="13">
        <v>44742</v>
      </c>
      <c r="K85">
        <f t="shared" ca="1" si="20"/>
        <v>3</v>
      </c>
      <c r="L85" t="str">
        <f t="shared" ca="1" si="21"/>
        <v>3-5 years</v>
      </c>
      <c r="M85" s="13">
        <v>44742</v>
      </c>
      <c r="N85">
        <f t="shared" ca="1" si="22"/>
        <v>3</v>
      </c>
      <c r="O85" t="str">
        <f t="shared" ca="1" si="23"/>
        <v>3-5 years</v>
      </c>
      <c r="P85" s="13">
        <v>34700</v>
      </c>
      <c r="Q85">
        <f t="shared" ca="1" si="24"/>
        <v>30</v>
      </c>
      <c r="R85" t="str">
        <f t="shared" ca="1" si="25"/>
        <v>25-34</v>
      </c>
      <c r="S85" t="s">
        <v>128</v>
      </c>
      <c r="V85">
        <v>1</v>
      </c>
      <c r="X85">
        <v>1</v>
      </c>
      <c r="Z85">
        <v>1</v>
      </c>
      <c r="BR85">
        <f t="shared" si="17"/>
        <v>3</v>
      </c>
      <c r="BS85" t="str">
        <f t="shared" si="18"/>
        <v>Non Loan</v>
      </c>
      <c r="BT85" t="s">
        <v>99</v>
      </c>
      <c r="BU85" t="s">
        <v>117</v>
      </c>
      <c r="BV85" t="s">
        <v>129</v>
      </c>
      <c r="BW85" s="13" t="s">
        <v>96</v>
      </c>
      <c r="BX85" s="14" t="str">
        <f t="shared" ca="1" si="26"/>
        <v/>
      </c>
      <c r="BY85" s="15" t="str">
        <f t="shared" ca="1" si="27"/>
        <v/>
      </c>
      <c r="BZ85" s="12">
        <f t="shared" ca="1" si="28"/>
        <v>1769062</v>
      </c>
      <c r="CA85" s="12"/>
      <c r="CB85" s="12">
        <f t="shared" ca="1" si="29"/>
        <v>1769062</v>
      </c>
      <c r="CC85" s="12"/>
      <c r="CD85" s="12"/>
      <c r="CE85" s="12" t="str">
        <f t="shared" ca="1" si="30"/>
        <v/>
      </c>
      <c r="CF85" s="12" t="str">
        <f t="shared" ca="1" si="31"/>
        <v/>
      </c>
      <c r="CG85" s="16" t="str">
        <f t="shared" ca="1" si="32"/>
        <v/>
      </c>
      <c r="CH85" s="12" t="str">
        <f t="shared" ca="1" si="33"/>
        <v/>
      </c>
      <c r="CI85" s="12" t="s">
        <v>97</v>
      </c>
    </row>
    <row r="86" spans="1:87" x14ac:dyDescent="0.2">
      <c r="A86" s="6">
        <v>11193</v>
      </c>
      <c r="B86" s="6" t="s">
        <v>137</v>
      </c>
      <c r="C86" s="18">
        <v>0.7</v>
      </c>
      <c r="D86" s="6" t="s">
        <v>95</v>
      </c>
      <c r="E86" s="6" t="s">
        <v>95</v>
      </c>
      <c r="F86" s="18">
        <v>0.4</v>
      </c>
      <c r="G86" s="18" t="str">
        <f t="shared" si="19"/>
        <v>Yes</v>
      </c>
      <c r="H86" s="6" t="s">
        <v>97</v>
      </c>
      <c r="I86" s="7" t="s">
        <v>97</v>
      </c>
      <c r="J86" s="8">
        <v>44562</v>
      </c>
      <c r="K86" s="6">
        <f t="shared" ca="1" si="20"/>
        <v>3</v>
      </c>
      <c r="L86" s="6" t="str">
        <f t="shared" ca="1" si="21"/>
        <v>3-5 years</v>
      </c>
      <c r="M86" s="8">
        <v>44562</v>
      </c>
      <c r="N86" s="6">
        <f t="shared" ca="1" si="22"/>
        <v>3</v>
      </c>
      <c r="O86" s="6" t="str">
        <f t="shared" ca="1" si="23"/>
        <v>3-5 years</v>
      </c>
      <c r="P86" s="8">
        <v>32874</v>
      </c>
      <c r="Q86" s="6">
        <f t="shared" ca="1" si="24"/>
        <v>35</v>
      </c>
      <c r="R86" s="6" t="str">
        <f t="shared" ca="1" si="25"/>
        <v>35-44</v>
      </c>
      <c r="S86" s="6" t="s">
        <v>132</v>
      </c>
      <c r="T86" s="6"/>
      <c r="U86" s="6">
        <v>1</v>
      </c>
      <c r="V86" s="6">
        <v>1</v>
      </c>
      <c r="W86" s="6">
        <v>1</v>
      </c>
      <c r="X86" s="6">
        <v>1</v>
      </c>
      <c r="Y86" s="6">
        <v>1</v>
      </c>
      <c r="Z86" s="6">
        <v>1</v>
      </c>
      <c r="AA86" s="6"/>
      <c r="AB86" s="6"/>
      <c r="AC86" s="6"/>
      <c r="AD86" s="6"/>
      <c r="AE86" s="6"/>
      <c r="AF86" s="6"/>
      <c r="AG86" s="6"/>
      <c r="AH86" s="6"/>
      <c r="AI86" s="6"/>
      <c r="AJ86" s="6"/>
      <c r="AK86" s="6"/>
      <c r="AL86" s="6"/>
      <c r="AM86" s="6"/>
      <c r="AN86" s="6"/>
      <c r="AO86" s="6"/>
      <c r="AP86" s="6"/>
      <c r="AQ86" s="6"/>
      <c r="AR86" s="6"/>
      <c r="AS86" s="6"/>
      <c r="AT86" s="6"/>
      <c r="AU86" s="6"/>
      <c r="AV86" s="6"/>
      <c r="AW86" s="6"/>
      <c r="AX86" s="6"/>
      <c r="AY86" s="6"/>
      <c r="AZ86" s="6"/>
      <c r="BA86" s="6"/>
      <c r="BB86" s="6"/>
      <c r="BC86" s="6"/>
      <c r="BD86" s="6"/>
      <c r="BE86" s="6"/>
      <c r="BF86" s="6"/>
      <c r="BG86" s="6"/>
      <c r="BH86" s="6"/>
      <c r="BI86" s="6"/>
      <c r="BJ86" s="6"/>
      <c r="BK86" s="6"/>
      <c r="BL86" s="6"/>
      <c r="BM86" s="6"/>
      <c r="BN86" s="6"/>
      <c r="BO86" s="6"/>
      <c r="BP86" s="6"/>
      <c r="BQ86" s="6"/>
      <c r="BR86" s="6">
        <f t="shared" si="17"/>
        <v>6</v>
      </c>
      <c r="BS86" s="6" t="str">
        <f t="shared" si="18"/>
        <v>Non Loan</v>
      </c>
      <c r="BT86" s="6" t="s">
        <v>99</v>
      </c>
      <c r="BU86" s="6" t="s">
        <v>100</v>
      </c>
      <c r="BV86" s="6" t="s">
        <v>101</v>
      </c>
      <c r="BW86" s="8" t="s">
        <v>96</v>
      </c>
      <c r="BX86" s="9" t="str">
        <f t="shared" ca="1" si="26"/>
        <v/>
      </c>
      <c r="BY86" s="10" t="str">
        <f t="shared" ca="1" si="27"/>
        <v/>
      </c>
      <c r="BZ86" s="7">
        <f t="shared" ca="1" si="28"/>
        <v>1049467</v>
      </c>
      <c r="CA86" s="7"/>
      <c r="CB86" s="7">
        <f t="shared" ca="1" si="29"/>
        <v>1049467</v>
      </c>
      <c r="CC86" s="7"/>
      <c r="CD86" s="7"/>
      <c r="CE86" s="7" t="str">
        <f t="shared" ca="1" si="30"/>
        <v/>
      </c>
      <c r="CF86" s="7" t="str">
        <f t="shared" ca="1" si="31"/>
        <v/>
      </c>
      <c r="CG86" s="11" t="str">
        <f t="shared" ca="1" si="32"/>
        <v/>
      </c>
      <c r="CH86" s="7" t="str">
        <f t="shared" ca="1" si="33"/>
        <v/>
      </c>
      <c r="CI86" s="7" t="s">
        <v>97</v>
      </c>
    </row>
    <row r="87" spans="1:87" x14ac:dyDescent="0.2">
      <c r="A87">
        <v>11194</v>
      </c>
      <c r="B87" t="s">
        <v>94</v>
      </c>
      <c r="C87" s="17">
        <v>0.8</v>
      </c>
      <c r="D87" t="s">
        <v>96</v>
      </c>
      <c r="E87" t="s">
        <v>95</v>
      </c>
      <c r="F87" s="17">
        <v>0.75</v>
      </c>
      <c r="G87" s="17" t="str">
        <f t="shared" si="19"/>
        <v>Yes</v>
      </c>
      <c r="H87" t="s">
        <v>111</v>
      </c>
      <c r="I87" s="12" t="s">
        <v>119</v>
      </c>
      <c r="J87" s="13">
        <v>44377</v>
      </c>
      <c r="K87">
        <f t="shared" ca="1" si="20"/>
        <v>4</v>
      </c>
      <c r="L87" t="str">
        <f t="shared" ca="1" si="21"/>
        <v>3-5 years</v>
      </c>
      <c r="M87" s="13">
        <v>44377</v>
      </c>
      <c r="N87">
        <f t="shared" ca="1" si="22"/>
        <v>4</v>
      </c>
      <c r="O87" t="str">
        <f t="shared" ca="1" si="23"/>
        <v>3-5 years</v>
      </c>
      <c r="P87" s="13">
        <v>31048</v>
      </c>
      <c r="Q87">
        <f t="shared" ca="1" si="24"/>
        <v>40</v>
      </c>
      <c r="R87" t="str">
        <f t="shared" ca="1" si="25"/>
        <v>35-44</v>
      </c>
      <c r="S87" t="s">
        <v>98</v>
      </c>
      <c r="T87">
        <v>1</v>
      </c>
      <c r="V87">
        <v>1</v>
      </c>
      <c r="X87">
        <v>1</v>
      </c>
      <c r="Z87">
        <v>1</v>
      </c>
      <c r="BR87">
        <f t="shared" si="17"/>
        <v>4</v>
      </c>
      <c r="BS87" t="str">
        <f t="shared" si="18"/>
        <v>Loan</v>
      </c>
      <c r="BT87" t="s">
        <v>99</v>
      </c>
      <c r="BU87" t="s">
        <v>117</v>
      </c>
      <c r="BV87" t="s">
        <v>118</v>
      </c>
      <c r="BW87" s="13" t="s">
        <v>96</v>
      </c>
      <c r="BX87" s="14">
        <f t="shared" ca="1" si="26"/>
        <v>292439</v>
      </c>
      <c r="BY87" s="15" t="str">
        <f t="shared" ca="1" si="27"/>
        <v>250k-750k</v>
      </c>
      <c r="BZ87" s="12">
        <f t="shared" ca="1" si="28"/>
        <v>688441</v>
      </c>
      <c r="CA87" s="12"/>
      <c r="CB87" s="12">
        <f t="shared" ca="1" si="29"/>
        <v>688441</v>
      </c>
      <c r="CC87" s="12" t="s">
        <v>114</v>
      </c>
      <c r="CD87" s="12" t="s">
        <v>106</v>
      </c>
      <c r="CE87" s="12">
        <f t="shared" ca="1" si="30"/>
        <v>10</v>
      </c>
      <c r="CF87" s="12">
        <f t="shared" ca="1" si="31"/>
        <v>29243.9</v>
      </c>
      <c r="CG87" s="16">
        <f t="shared" ca="1" si="32"/>
        <v>0.42478440418278401</v>
      </c>
      <c r="CH87" s="12" t="str">
        <f t="shared" ca="1" si="33"/>
        <v>1x</v>
      </c>
      <c r="CI87" s="12" t="s">
        <v>107</v>
      </c>
    </row>
    <row r="88" spans="1:87" x14ac:dyDescent="0.2">
      <c r="A88" s="6">
        <v>11195</v>
      </c>
      <c r="B88" s="6" t="s">
        <v>131</v>
      </c>
      <c r="C88" s="18">
        <v>0.75</v>
      </c>
      <c r="D88" s="6" t="s">
        <v>95</v>
      </c>
      <c r="E88" s="6" t="s">
        <v>96</v>
      </c>
      <c r="F88" s="18"/>
      <c r="G88" s="18" t="str">
        <f t="shared" si="19"/>
        <v>Yes</v>
      </c>
      <c r="H88" s="6" t="s">
        <v>97</v>
      </c>
      <c r="I88" s="7" t="s">
        <v>97</v>
      </c>
      <c r="J88" s="8">
        <v>44197</v>
      </c>
      <c r="K88" s="6">
        <f t="shared" ca="1" si="20"/>
        <v>4</v>
      </c>
      <c r="L88" s="6" t="str">
        <f t="shared" ca="1" si="21"/>
        <v>3-5 years</v>
      </c>
      <c r="M88" s="8">
        <v>44197</v>
      </c>
      <c r="N88" s="6">
        <f t="shared" ca="1" si="22"/>
        <v>4</v>
      </c>
      <c r="O88" s="6" t="str">
        <f t="shared" ca="1" si="23"/>
        <v>3-5 years</v>
      </c>
      <c r="P88" s="8">
        <v>29221</v>
      </c>
      <c r="Q88" s="6">
        <f t="shared" ca="1" si="24"/>
        <v>45</v>
      </c>
      <c r="R88" s="6" t="str">
        <f t="shared" ca="1" si="25"/>
        <v>45-54</v>
      </c>
      <c r="S88" s="6" t="s">
        <v>121</v>
      </c>
      <c r="T88" s="6"/>
      <c r="U88" s="6">
        <v>1</v>
      </c>
      <c r="V88" s="6">
        <v>1</v>
      </c>
      <c r="W88" s="6">
        <v>1</v>
      </c>
      <c r="X88" s="6">
        <v>1</v>
      </c>
      <c r="Y88" s="6"/>
      <c r="Z88" s="6"/>
      <c r="AA88" s="6"/>
      <c r="AB88" s="6"/>
      <c r="AC88" s="6"/>
      <c r="AD88" s="6"/>
      <c r="AE88" s="6"/>
      <c r="AF88" s="6"/>
      <c r="AG88" s="6"/>
      <c r="AH88" s="6"/>
      <c r="AI88" s="6"/>
      <c r="AJ88" s="6"/>
      <c r="AK88" s="6"/>
      <c r="AL88" s="6"/>
      <c r="AM88" s="6"/>
      <c r="AN88" s="6"/>
      <c r="AO88" s="6"/>
      <c r="AP88" s="6"/>
      <c r="AQ88" s="6"/>
      <c r="AR88" s="6"/>
      <c r="AS88" s="6"/>
      <c r="AT88" s="6"/>
      <c r="AU88" s="6"/>
      <c r="AV88" s="6"/>
      <c r="AW88" s="6"/>
      <c r="AX88" s="6"/>
      <c r="AY88" s="6"/>
      <c r="AZ88" s="6"/>
      <c r="BA88" s="6"/>
      <c r="BB88" s="6"/>
      <c r="BC88" s="6"/>
      <c r="BD88" s="6"/>
      <c r="BE88" s="6"/>
      <c r="BF88" s="6"/>
      <c r="BG88" s="6"/>
      <c r="BH88" s="6"/>
      <c r="BI88" s="6"/>
      <c r="BJ88" s="6"/>
      <c r="BK88" s="6"/>
      <c r="BL88" s="6"/>
      <c r="BM88" s="6"/>
      <c r="BN88" s="6"/>
      <c r="BO88" s="6"/>
      <c r="BP88" s="6"/>
      <c r="BQ88" s="6"/>
      <c r="BR88" s="6">
        <f t="shared" si="17"/>
        <v>4</v>
      </c>
      <c r="BS88" s="6" t="str">
        <f t="shared" si="18"/>
        <v>Non Loan</v>
      </c>
      <c r="BT88" s="6" t="s">
        <v>99</v>
      </c>
      <c r="BU88" s="6" t="s">
        <v>100</v>
      </c>
      <c r="BV88" s="6" t="s">
        <v>129</v>
      </c>
      <c r="BW88" s="8" t="s">
        <v>96</v>
      </c>
      <c r="BX88" s="9" t="str">
        <f t="shared" ca="1" si="26"/>
        <v/>
      </c>
      <c r="BY88" s="10" t="str">
        <f t="shared" ca="1" si="27"/>
        <v/>
      </c>
      <c r="BZ88" s="7">
        <f t="shared" ca="1" si="28"/>
        <v>1005901</v>
      </c>
      <c r="CA88" s="7"/>
      <c r="CB88" s="7">
        <f t="shared" ca="1" si="29"/>
        <v>1005901</v>
      </c>
      <c r="CC88" s="7"/>
      <c r="CD88" s="7"/>
      <c r="CE88" s="7" t="str">
        <f t="shared" ca="1" si="30"/>
        <v/>
      </c>
      <c r="CF88" s="7" t="str">
        <f t="shared" ca="1" si="31"/>
        <v/>
      </c>
      <c r="CG88" s="11" t="str">
        <f t="shared" ca="1" si="32"/>
        <v/>
      </c>
      <c r="CH88" s="7" t="str">
        <f t="shared" ca="1" si="33"/>
        <v/>
      </c>
      <c r="CI88" s="7" t="s">
        <v>97</v>
      </c>
    </row>
    <row r="89" spans="1:87" x14ac:dyDescent="0.2">
      <c r="A89">
        <v>11196</v>
      </c>
      <c r="B89" t="s">
        <v>131</v>
      </c>
      <c r="C89" s="17">
        <v>1</v>
      </c>
      <c r="D89" t="s">
        <v>96</v>
      </c>
      <c r="E89" t="s">
        <v>96</v>
      </c>
      <c r="G89" s="17" t="str">
        <f t="shared" si="19"/>
        <v>Yes</v>
      </c>
      <c r="H89" t="s">
        <v>97</v>
      </c>
      <c r="I89" s="12" t="s">
        <v>97</v>
      </c>
      <c r="J89" s="13">
        <v>44012</v>
      </c>
      <c r="K89">
        <f t="shared" ca="1" si="20"/>
        <v>5</v>
      </c>
      <c r="L89" t="str">
        <f t="shared" ca="1" si="21"/>
        <v>5-10 years</v>
      </c>
      <c r="M89" s="13">
        <v>44012</v>
      </c>
      <c r="N89">
        <f t="shared" ca="1" si="22"/>
        <v>5</v>
      </c>
      <c r="O89" t="str">
        <f t="shared" ca="1" si="23"/>
        <v>5-10 years</v>
      </c>
      <c r="P89" s="13">
        <v>27395</v>
      </c>
      <c r="Q89">
        <f t="shared" ca="1" si="24"/>
        <v>50</v>
      </c>
      <c r="R89" t="str">
        <f t="shared" ca="1" si="25"/>
        <v>45-54</v>
      </c>
      <c r="S89" t="s">
        <v>128</v>
      </c>
      <c r="V89">
        <v>1</v>
      </c>
      <c r="X89">
        <v>1</v>
      </c>
      <c r="Z89">
        <v>1</v>
      </c>
      <c r="BR89">
        <f t="shared" si="17"/>
        <v>3</v>
      </c>
      <c r="BS89" t="str">
        <f t="shared" si="18"/>
        <v>Non Loan</v>
      </c>
      <c r="BT89" t="s">
        <v>99</v>
      </c>
      <c r="BU89" t="s">
        <v>100</v>
      </c>
      <c r="BV89" t="s">
        <v>129</v>
      </c>
      <c r="BW89" s="13" t="s">
        <v>96</v>
      </c>
      <c r="BX89" s="14" t="str">
        <f t="shared" ca="1" si="26"/>
        <v/>
      </c>
      <c r="BY89" s="15" t="str">
        <f t="shared" ca="1" si="27"/>
        <v/>
      </c>
      <c r="BZ89" s="12">
        <f t="shared" ca="1" si="28"/>
        <v>154170</v>
      </c>
      <c r="CA89" s="12"/>
      <c r="CB89" s="12">
        <f t="shared" ca="1" si="29"/>
        <v>154170</v>
      </c>
      <c r="CC89" s="12"/>
      <c r="CD89" s="12"/>
      <c r="CE89" s="12" t="str">
        <f t="shared" ca="1" si="30"/>
        <v/>
      </c>
      <c r="CF89" s="12" t="str">
        <f t="shared" ca="1" si="31"/>
        <v/>
      </c>
      <c r="CG89" s="16" t="str">
        <f t="shared" ca="1" si="32"/>
        <v/>
      </c>
      <c r="CH89" s="12" t="str">
        <f t="shared" ca="1" si="33"/>
        <v/>
      </c>
      <c r="CI89" s="12" t="s">
        <v>97</v>
      </c>
    </row>
    <row r="90" spans="1:87" x14ac:dyDescent="0.2">
      <c r="A90" s="6">
        <v>11197</v>
      </c>
      <c r="B90" s="6" t="s">
        <v>94</v>
      </c>
      <c r="C90" s="18">
        <v>0</v>
      </c>
      <c r="D90" s="6" t="s">
        <v>95</v>
      </c>
      <c r="E90" s="6" t="s">
        <v>95</v>
      </c>
      <c r="F90" s="18">
        <v>0.15</v>
      </c>
      <c r="G90" s="18" t="str">
        <f t="shared" si="19"/>
        <v>No</v>
      </c>
      <c r="H90" s="6" t="s">
        <v>97</v>
      </c>
      <c r="I90" s="7" t="s">
        <v>97</v>
      </c>
      <c r="J90" s="8">
        <v>43831</v>
      </c>
      <c r="K90" s="6">
        <f t="shared" ca="1" si="20"/>
        <v>5</v>
      </c>
      <c r="L90" s="6" t="str">
        <f t="shared" ca="1" si="21"/>
        <v>5-10 years</v>
      </c>
      <c r="M90" s="8">
        <v>43831</v>
      </c>
      <c r="N90" s="6">
        <f t="shared" ca="1" si="22"/>
        <v>5</v>
      </c>
      <c r="O90" s="6" t="str">
        <f t="shared" ca="1" si="23"/>
        <v>5-10 years</v>
      </c>
      <c r="P90" s="8">
        <v>25569</v>
      </c>
      <c r="Q90" s="6">
        <f t="shared" ca="1" si="24"/>
        <v>55</v>
      </c>
      <c r="R90" s="6" t="str">
        <f t="shared" ca="1" si="25"/>
        <v>55-64</v>
      </c>
      <c r="S90" s="6" t="s">
        <v>140</v>
      </c>
      <c r="T90" s="6"/>
      <c r="U90" s="6">
        <v>1</v>
      </c>
      <c r="V90" s="6"/>
      <c r="W90" s="6">
        <v>1</v>
      </c>
      <c r="X90" s="6"/>
      <c r="Y90" s="6">
        <v>1</v>
      </c>
      <c r="Z90" s="6"/>
      <c r="AA90" s="6"/>
      <c r="AB90" s="6"/>
      <c r="AC90" s="6"/>
      <c r="AD90" s="6"/>
      <c r="AE90" s="6"/>
      <c r="AF90" s="6"/>
      <c r="AG90" s="6"/>
      <c r="AH90" s="6"/>
      <c r="AI90" s="6"/>
      <c r="AJ90" s="6"/>
      <c r="AK90" s="6"/>
      <c r="AL90" s="6"/>
      <c r="AM90" s="6"/>
      <c r="AN90" s="6"/>
      <c r="AO90" s="6"/>
      <c r="AP90" s="6"/>
      <c r="AQ90" s="6"/>
      <c r="AR90" s="6"/>
      <c r="AS90" s="6"/>
      <c r="AT90" s="6"/>
      <c r="AU90" s="6"/>
      <c r="AV90" s="6"/>
      <c r="AW90" s="6"/>
      <c r="AX90" s="6"/>
      <c r="AY90" s="6"/>
      <c r="AZ90" s="6"/>
      <c r="BA90" s="6"/>
      <c r="BB90" s="6"/>
      <c r="BC90" s="6"/>
      <c r="BD90" s="6"/>
      <c r="BE90" s="6"/>
      <c r="BF90" s="6"/>
      <c r="BG90" s="6"/>
      <c r="BH90" s="6"/>
      <c r="BI90" s="6"/>
      <c r="BJ90" s="6"/>
      <c r="BK90" s="6"/>
      <c r="BL90" s="6"/>
      <c r="BM90" s="6"/>
      <c r="BN90" s="6"/>
      <c r="BO90" s="6"/>
      <c r="BP90" s="6"/>
      <c r="BQ90" s="6"/>
      <c r="BR90" s="6">
        <f t="shared" si="17"/>
        <v>3</v>
      </c>
      <c r="BS90" s="6" t="str">
        <f t="shared" si="18"/>
        <v>Non Loan</v>
      </c>
      <c r="BT90" s="6" t="s">
        <v>99</v>
      </c>
      <c r="BU90" s="6" t="s">
        <v>104</v>
      </c>
      <c r="BV90" s="6" t="s">
        <v>101</v>
      </c>
      <c r="BW90" s="8" t="s">
        <v>96</v>
      </c>
      <c r="BX90" s="9" t="str">
        <f t="shared" ca="1" si="26"/>
        <v/>
      </c>
      <c r="BY90" s="10" t="str">
        <f t="shared" ca="1" si="27"/>
        <v/>
      </c>
      <c r="BZ90" s="7">
        <f t="shared" ca="1" si="28"/>
        <v>1861682</v>
      </c>
      <c r="CA90" s="7"/>
      <c r="CB90" s="7">
        <f t="shared" ca="1" si="29"/>
        <v>1861682</v>
      </c>
      <c r="CC90" s="7"/>
      <c r="CD90" s="7"/>
      <c r="CE90" s="7" t="str">
        <f t="shared" ca="1" si="30"/>
        <v/>
      </c>
      <c r="CF90" s="7" t="str">
        <f t="shared" ca="1" si="31"/>
        <v/>
      </c>
      <c r="CG90" s="11" t="str">
        <f t="shared" ca="1" si="32"/>
        <v/>
      </c>
      <c r="CH90" s="7" t="str">
        <f t="shared" ca="1" si="33"/>
        <v/>
      </c>
      <c r="CI90" s="7" t="s">
        <v>97</v>
      </c>
    </row>
    <row r="91" spans="1:87" x14ac:dyDescent="0.2">
      <c r="A91">
        <v>11198</v>
      </c>
      <c r="B91" t="s">
        <v>141</v>
      </c>
      <c r="C91" s="17">
        <v>0.4</v>
      </c>
      <c r="D91" t="s">
        <v>96</v>
      </c>
      <c r="E91" t="s">
        <v>95</v>
      </c>
      <c r="F91" s="17">
        <v>0.5</v>
      </c>
      <c r="G91" s="17" t="str">
        <f t="shared" si="19"/>
        <v>No</v>
      </c>
      <c r="H91" t="s">
        <v>111</v>
      </c>
      <c r="I91" s="12" t="s">
        <v>119</v>
      </c>
      <c r="J91" s="13">
        <v>43646</v>
      </c>
      <c r="K91">
        <f t="shared" ca="1" si="20"/>
        <v>6</v>
      </c>
      <c r="L91" t="str">
        <f t="shared" ca="1" si="21"/>
        <v>5-10 years</v>
      </c>
      <c r="M91" s="13">
        <v>43646</v>
      </c>
      <c r="N91">
        <f t="shared" ca="1" si="22"/>
        <v>6</v>
      </c>
      <c r="O91" t="str">
        <f t="shared" ca="1" si="23"/>
        <v>5-10 years</v>
      </c>
      <c r="P91" s="13">
        <v>23743</v>
      </c>
      <c r="Q91">
        <f t="shared" ca="1" si="24"/>
        <v>60</v>
      </c>
      <c r="R91" t="str">
        <f t="shared" ca="1" si="25"/>
        <v>55-64</v>
      </c>
      <c r="S91" t="s">
        <v>128</v>
      </c>
      <c r="T91">
        <v>1</v>
      </c>
      <c r="V91">
        <v>1</v>
      </c>
      <c r="X91">
        <v>1</v>
      </c>
      <c r="Z91">
        <v>1</v>
      </c>
      <c r="BR91">
        <f t="shared" si="17"/>
        <v>4</v>
      </c>
      <c r="BS91" t="str">
        <f t="shared" si="18"/>
        <v>Loan</v>
      </c>
      <c r="BT91" t="s">
        <v>99</v>
      </c>
      <c r="BU91" t="s">
        <v>100</v>
      </c>
      <c r="BV91" t="s">
        <v>101</v>
      </c>
      <c r="BW91" s="13" t="s">
        <v>96</v>
      </c>
      <c r="BX91" s="14">
        <f t="shared" ca="1" si="26"/>
        <v>3584893</v>
      </c>
      <c r="BY91" s="15" t="str">
        <f t="shared" ca="1" si="27"/>
        <v>750k-5 mil</v>
      </c>
      <c r="BZ91" s="12">
        <f t="shared" ca="1" si="28"/>
        <v>843420</v>
      </c>
      <c r="CA91" s="12"/>
      <c r="CB91" s="12">
        <f t="shared" ca="1" si="29"/>
        <v>843420</v>
      </c>
      <c r="CC91" s="12" t="s">
        <v>114</v>
      </c>
      <c r="CD91" s="12" t="s">
        <v>106</v>
      </c>
      <c r="CE91" s="12">
        <f t="shared" ca="1" si="30"/>
        <v>3</v>
      </c>
      <c r="CF91" s="12">
        <f t="shared" ca="1" si="31"/>
        <v>1194964.3333333333</v>
      </c>
      <c r="CG91" s="16">
        <f t="shared" ca="1" si="32"/>
        <v>4.2504244623082217</v>
      </c>
      <c r="CH91" s="12" t="str">
        <f t="shared" ca="1" si="33"/>
        <v>1-5x</v>
      </c>
      <c r="CI91" s="12" t="s">
        <v>107</v>
      </c>
    </row>
    <row r="92" spans="1:87" x14ac:dyDescent="0.2">
      <c r="A92" s="6">
        <v>11199</v>
      </c>
      <c r="B92" s="6" t="s">
        <v>94</v>
      </c>
      <c r="C92" s="18">
        <v>0.15</v>
      </c>
      <c r="D92" s="6" t="s">
        <v>95</v>
      </c>
      <c r="E92" s="6" t="s">
        <v>96</v>
      </c>
      <c r="F92" s="18"/>
      <c r="G92" s="18" t="str">
        <f t="shared" si="19"/>
        <v>No</v>
      </c>
      <c r="H92" s="6" t="s">
        <v>97</v>
      </c>
      <c r="I92" s="7" t="s">
        <v>97</v>
      </c>
      <c r="J92" s="8">
        <v>43466</v>
      </c>
      <c r="K92" s="6">
        <f t="shared" ca="1" si="20"/>
        <v>6</v>
      </c>
      <c r="L92" s="6" t="str">
        <f t="shared" ca="1" si="21"/>
        <v>5-10 years</v>
      </c>
      <c r="M92" s="8">
        <v>43466</v>
      </c>
      <c r="N92" s="6">
        <f t="shared" ca="1" si="22"/>
        <v>6</v>
      </c>
      <c r="O92" s="6" t="str">
        <f t="shared" ca="1" si="23"/>
        <v>5-10 years</v>
      </c>
      <c r="P92" s="8">
        <v>36526</v>
      </c>
      <c r="Q92" s="6">
        <f t="shared" ca="1" si="24"/>
        <v>25</v>
      </c>
      <c r="R92" s="6" t="str">
        <f t="shared" ca="1" si="25"/>
        <v>25-34</v>
      </c>
      <c r="S92" s="6" t="s">
        <v>128</v>
      </c>
      <c r="T92" s="6"/>
      <c r="U92" s="6">
        <v>1</v>
      </c>
      <c r="V92" s="6">
        <v>1</v>
      </c>
      <c r="W92" s="6">
        <v>1</v>
      </c>
      <c r="X92" s="6">
        <v>1</v>
      </c>
      <c r="Y92" s="6">
        <v>1</v>
      </c>
      <c r="Z92" s="6">
        <v>1</v>
      </c>
      <c r="AA92" s="6"/>
      <c r="AB92" s="6"/>
      <c r="AC92" s="6"/>
      <c r="AD92" s="6"/>
      <c r="AE92" s="6"/>
      <c r="AF92" s="6"/>
      <c r="AG92" s="6"/>
      <c r="AH92" s="6"/>
      <c r="AI92" s="6"/>
      <c r="AJ92" s="6"/>
      <c r="AK92" s="6"/>
      <c r="AL92" s="6"/>
      <c r="AM92" s="6"/>
      <c r="AN92" s="6"/>
      <c r="AO92" s="6"/>
      <c r="AP92" s="6"/>
      <c r="AQ92" s="6"/>
      <c r="AR92" s="6"/>
      <c r="AS92" s="6"/>
      <c r="AT92" s="6"/>
      <c r="AU92" s="6"/>
      <c r="AV92" s="6"/>
      <c r="AW92" s="6"/>
      <c r="AX92" s="6"/>
      <c r="AY92" s="6"/>
      <c r="AZ92" s="6"/>
      <c r="BA92" s="6"/>
      <c r="BB92" s="6"/>
      <c r="BC92" s="6"/>
      <c r="BD92" s="6"/>
      <c r="BE92" s="6"/>
      <c r="BF92" s="6"/>
      <c r="BG92" s="6"/>
      <c r="BH92" s="6"/>
      <c r="BI92" s="6"/>
      <c r="BJ92" s="6"/>
      <c r="BK92" s="6"/>
      <c r="BL92" s="6"/>
      <c r="BM92" s="6"/>
      <c r="BN92" s="6"/>
      <c r="BO92" s="6"/>
      <c r="BP92" s="6"/>
      <c r="BQ92" s="6"/>
      <c r="BR92" s="6">
        <f t="shared" si="17"/>
        <v>6</v>
      </c>
      <c r="BS92" s="6" t="str">
        <f t="shared" si="18"/>
        <v>Non Loan</v>
      </c>
      <c r="BT92" s="6" t="s">
        <v>99</v>
      </c>
      <c r="BU92" s="6" t="s">
        <v>100</v>
      </c>
      <c r="BV92" s="6" t="s">
        <v>101</v>
      </c>
      <c r="BW92" s="8" t="s">
        <v>96</v>
      </c>
      <c r="BX92" s="9" t="str">
        <f t="shared" ca="1" si="26"/>
        <v/>
      </c>
      <c r="BY92" s="10" t="str">
        <f t="shared" ca="1" si="27"/>
        <v/>
      </c>
      <c r="BZ92" s="7">
        <f t="shared" ca="1" si="28"/>
        <v>55627</v>
      </c>
      <c r="CA92" s="7"/>
      <c r="CB92" s="7">
        <f t="shared" ca="1" si="29"/>
        <v>55627</v>
      </c>
      <c r="CC92" s="7"/>
      <c r="CD92" s="7"/>
      <c r="CE92" s="7" t="str">
        <f t="shared" ca="1" si="30"/>
        <v/>
      </c>
      <c r="CF92" s="7" t="str">
        <f t="shared" ca="1" si="31"/>
        <v/>
      </c>
      <c r="CG92" s="11" t="str">
        <f t="shared" ca="1" si="32"/>
        <v/>
      </c>
      <c r="CH92" s="7" t="str">
        <f t="shared" ca="1" si="33"/>
        <v/>
      </c>
      <c r="CI92" s="7" t="s">
        <v>97</v>
      </c>
    </row>
    <row r="93" spans="1:87" x14ac:dyDescent="0.2">
      <c r="A93">
        <v>11200</v>
      </c>
      <c r="B93" t="s">
        <v>94</v>
      </c>
      <c r="C93" s="17">
        <v>0.2</v>
      </c>
      <c r="D93" t="s">
        <v>96</v>
      </c>
      <c r="E93" t="s">
        <v>96</v>
      </c>
      <c r="G93" s="17" t="str">
        <f t="shared" si="19"/>
        <v>No</v>
      </c>
      <c r="H93" t="s">
        <v>97</v>
      </c>
      <c r="I93" s="12" t="s">
        <v>112</v>
      </c>
      <c r="J93" s="13">
        <v>43281</v>
      </c>
      <c r="K93">
        <f t="shared" ca="1" si="20"/>
        <v>7</v>
      </c>
      <c r="L93" t="str">
        <f t="shared" ca="1" si="21"/>
        <v>5-10 years</v>
      </c>
      <c r="M93" s="13">
        <v>43281</v>
      </c>
      <c r="N93">
        <f t="shared" ca="1" si="22"/>
        <v>7</v>
      </c>
      <c r="O93" t="str">
        <f t="shared" ca="1" si="23"/>
        <v>5-10 years</v>
      </c>
      <c r="P93" s="13">
        <v>34700</v>
      </c>
      <c r="Q93">
        <f t="shared" ca="1" si="24"/>
        <v>30</v>
      </c>
      <c r="R93" t="str">
        <f t="shared" ca="1" si="25"/>
        <v>25-34</v>
      </c>
      <c r="S93" t="s">
        <v>98</v>
      </c>
      <c r="V93">
        <v>1</v>
      </c>
      <c r="X93">
        <v>1</v>
      </c>
      <c r="Z93">
        <v>1</v>
      </c>
      <c r="BR93">
        <f t="shared" si="17"/>
        <v>3</v>
      </c>
      <c r="BS93" t="str">
        <f t="shared" si="18"/>
        <v>Non Loan</v>
      </c>
      <c r="BT93" t="s">
        <v>99</v>
      </c>
      <c r="BU93" t="s">
        <v>117</v>
      </c>
      <c r="BV93" t="s">
        <v>129</v>
      </c>
      <c r="BW93" s="13" t="s">
        <v>96</v>
      </c>
      <c r="BX93" s="14" t="str">
        <f t="shared" ca="1" si="26"/>
        <v/>
      </c>
      <c r="BY93" s="15" t="str">
        <f t="shared" ca="1" si="27"/>
        <v/>
      </c>
      <c r="BZ93" s="12">
        <f t="shared" ca="1" si="28"/>
        <v>257657</v>
      </c>
      <c r="CA93" s="12"/>
      <c r="CB93" s="12">
        <f t="shared" ca="1" si="29"/>
        <v>257657</v>
      </c>
      <c r="CC93" s="12"/>
      <c r="CD93" s="12"/>
      <c r="CE93" s="12" t="str">
        <f t="shared" ca="1" si="30"/>
        <v/>
      </c>
      <c r="CF93" s="12" t="str">
        <f t="shared" ca="1" si="31"/>
        <v/>
      </c>
      <c r="CG93" s="16" t="str">
        <f t="shared" ca="1" si="32"/>
        <v/>
      </c>
      <c r="CH93" s="12" t="str">
        <f t="shared" ca="1" si="33"/>
        <v/>
      </c>
      <c r="CI93" s="12" t="s">
        <v>97</v>
      </c>
    </row>
    <row r="94" spans="1:87" x14ac:dyDescent="0.2">
      <c r="A94" s="6">
        <v>11201</v>
      </c>
      <c r="B94" s="6" t="s">
        <v>94</v>
      </c>
      <c r="C94" s="18">
        <v>0.3</v>
      </c>
      <c r="D94" s="6" t="s">
        <v>95</v>
      </c>
      <c r="E94" s="6" t="s">
        <v>95</v>
      </c>
      <c r="F94" s="18">
        <v>0.15</v>
      </c>
      <c r="G94" s="18" t="str">
        <f t="shared" si="19"/>
        <v>No</v>
      </c>
      <c r="H94" s="6" t="s">
        <v>97</v>
      </c>
      <c r="I94" s="7" t="s">
        <v>112</v>
      </c>
      <c r="J94" s="8">
        <v>43101</v>
      </c>
      <c r="K94" s="6">
        <f t="shared" ca="1" si="20"/>
        <v>7</v>
      </c>
      <c r="L94" s="6" t="str">
        <f t="shared" ca="1" si="21"/>
        <v>5-10 years</v>
      </c>
      <c r="M94" s="8">
        <v>43101</v>
      </c>
      <c r="N94" s="6">
        <f t="shared" ca="1" si="22"/>
        <v>7</v>
      </c>
      <c r="O94" s="6" t="str">
        <f t="shared" ca="1" si="23"/>
        <v>5-10 years</v>
      </c>
      <c r="P94" s="8">
        <v>32874</v>
      </c>
      <c r="Q94" s="6">
        <f t="shared" ca="1" si="24"/>
        <v>35</v>
      </c>
      <c r="R94" s="6" t="str">
        <f t="shared" ca="1" si="25"/>
        <v>35-44</v>
      </c>
      <c r="S94" s="6" t="s">
        <v>98</v>
      </c>
      <c r="T94" s="6"/>
      <c r="U94" s="6">
        <v>1</v>
      </c>
      <c r="V94" s="6">
        <v>1</v>
      </c>
      <c r="W94" s="6">
        <v>1</v>
      </c>
      <c r="X94" s="6">
        <v>1</v>
      </c>
      <c r="Y94" s="6"/>
      <c r="Z94" s="6"/>
      <c r="AA94" s="6"/>
      <c r="AB94" s="6"/>
      <c r="AC94" s="6"/>
      <c r="AD94" s="6"/>
      <c r="AE94" s="6"/>
      <c r="AF94" s="6"/>
      <c r="AG94" s="6"/>
      <c r="AH94" s="6"/>
      <c r="AI94" s="6"/>
      <c r="AJ94" s="6"/>
      <c r="AK94" s="6"/>
      <c r="AL94" s="6"/>
      <c r="AM94" s="6"/>
      <c r="AN94" s="6"/>
      <c r="AO94" s="6"/>
      <c r="AP94" s="6"/>
      <c r="AQ94" s="6"/>
      <c r="AR94" s="6"/>
      <c r="AS94" s="6"/>
      <c r="AT94" s="6"/>
      <c r="AU94" s="6"/>
      <c r="AV94" s="6"/>
      <c r="AW94" s="6"/>
      <c r="AX94" s="6"/>
      <c r="AY94" s="6"/>
      <c r="AZ94" s="6"/>
      <c r="BA94" s="6"/>
      <c r="BB94" s="6"/>
      <c r="BC94" s="6"/>
      <c r="BD94" s="6"/>
      <c r="BE94" s="6"/>
      <c r="BF94" s="6"/>
      <c r="BG94" s="6"/>
      <c r="BH94" s="6"/>
      <c r="BI94" s="6"/>
      <c r="BJ94" s="6"/>
      <c r="BK94" s="6"/>
      <c r="BL94" s="6"/>
      <c r="BM94" s="6"/>
      <c r="BN94" s="6"/>
      <c r="BO94" s="6"/>
      <c r="BP94" s="6"/>
      <c r="BQ94" s="6"/>
      <c r="BR94" s="6">
        <f t="shared" si="17"/>
        <v>4</v>
      </c>
      <c r="BS94" s="6" t="str">
        <f t="shared" si="18"/>
        <v>Non Loan</v>
      </c>
      <c r="BT94" s="6" t="s">
        <v>99</v>
      </c>
      <c r="BU94" s="6" t="s">
        <v>117</v>
      </c>
      <c r="BV94" s="6" t="s">
        <v>125</v>
      </c>
      <c r="BW94" s="8" t="s">
        <v>96</v>
      </c>
      <c r="BX94" s="9" t="str">
        <f t="shared" ca="1" si="26"/>
        <v/>
      </c>
      <c r="BY94" s="10" t="str">
        <f t="shared" ca="1" si="27"/>
        <v/>
      </c>
      <c r="BZ94" s="7">
        <f t="shared" ca="1" si="28"/>
        <v>1729802</v>
      </c>
      <c r="CA94" s="7"/>
      <c r="CB94" s="7">
        <f t="shared" ca="1" si="29"/>
        <v>1729802</v>
      </c>
      <c r="CC94" s="7"/>
      <c r="CD94" s="7"/>
      <c r="CE94" s="7" t="str">
        <f t="shared" ca="1" si="30"/>
        <v/>
      </c>
      <c r="CF94" s="7" t="str">
        <f t="shared" ca="1" si="31"/>
        <v/>
      </c>
      <c r="CG94" s="11" t="str">
        <f t="shared" ca="1" si="32"/>
        <v/>
      </c>
      <c r="CH94" s="7" t="str">
        <f t="shared" ca="1" si="33"/>
        <v/>
      </c>
      <c r="CI94" s="7" t="s">
        <v>97</v>
      </c>
    </row>
    <row r="95" spans="1:87" x14ac:dyDescent="0.2">
      <c r="A95">
        <v>11202</v>
      </c>
      <c r="B95" t="s">
        <v>115</v>
      </c>
      <c r="C95" s="17">
        <v>0.4</v>
      </c>
      <c r="D95" t="s">
        <v>96</v>
      </c>
      <c r="E95" t="s">
        <v>95</v>
      </c>
      <c r="F95" s="17">
        <v>0.3</v>
      </c>
      <c r="G95" s="17" t="str">
        <f t="shared" si="19"/>
        <v>No</v>
      </c>
      <c r="H95" t="s">
        <v>97</v>
      </c>
      <c r="I95" s="12" t="s">
        <v>112</v>
      </c>
      <c r="J95" s="13">
        <v>42916</v>
      </c>
      <c r="K95">
        <f t="shared" ca="1" si="20"/>
        <v>8</v>
      </c>
      <c r="L95" t="str">
        <f t="shared" ca="1" si="21"/>
        <v>5-10 years</v>
      </c>
      <c r="M95" s="13">
        <v>42916</v>
      </c>
      <c r="N95">
        <f t="shared" ca="1" si="22"/>
        <v>8</v>
      </c>
      <c r="O95" t="str">
        <f t="shared" ca="1" si="23"/>
        <v>5-10 years</v>
      </c>
      <c r="P95" s="13">
        <v>31048</v>
      </c>
      <c r="Q95">
        <f t="shared" ca="1" si="24"/>
        <v>40</v>
      </c>
      <c r="R95" t="str">
        <f t="shared" ca="1" si="25"/>
        <v>35-44</v>
      </c>
      <c r="S95" t="s">
        <v>98</v>
      </c>
      <c r="V95">
        <v>1</v>
      </c>
      <c r="X95">
        <v>1</v>
      </c>
      <c r="Z95">
        <v>1</v>
      </c>
      <c r="BR95">
        <f t="shared" si="17"/>
        <v>3</v>
      </c>
      <c r="BS95" t="str">
        <f t="shared" si="18"/>
        <v>Non Loan</v>
      </c>
      <c r="BT95" t="s">
        <v>99</v>
      </c>
      <c r="BU95" t="s">
        <v>117</v>
      </c>
      <c r="BV95" t="s">
        <v>118</v>
      </c>
      <c r="BW95" s="13" t="s">
        <v>96</v>
      </c>
      <c r="BX95" s="14" t="str">
        <f t="shared" ca="1" si="26"/>
        <v/>
      </c>
      <c r="BY95" s="15" t="str">
        <f t="shared" ca="1" si="27"/>
        <v/>
      </c>
      <c r="BZ95" s="12">
        <f t="shared" ca="1" si="28"/>
        <v>1071783</v>
      </c>
      <c r="CA95" s="12"/>
      <c r="CB95" s="12">
        <f t="shared" ca="1" si="29"/>
        <v>1071783</v>
      </c>
      <c r="CC95" s="12"/>
      <c r="CD95" s="12"/>
      <c r="CE95" s="12" t="str">
        <f t="shared" ca="1" si="30"/>
        <v/>
      </c>
      <c r="CF95" s="12" t="str">
        <f t="shared" ca="1" si="31"/>
        <v/>
      </c>
      <c r="CG95" s="16" t="str">
        <f t="shared" ca="1" si="32"/>
        <v/>
      </c>
      <c r="CH95" s="12" t="str">
        <f t="shared" ca="1" si="33"/>
        <v/>
      </c>
      <c r="CI95" s="12" t="s">
        <v>97</v>
      </c>
    </row>
    <row r="96" spans="1:87" x14ac:dyDescent="0.2">
      <c r="A96" s="6">
        <v>11203</v>
      </c>
      <c r="B96" s="6" t="s">
        <v>94</v>
      </c>
      <c r="C96" s="18">
        <v>0.5</v>
      </c>
      <c r="D96" s="6" t="s">
        <v>95</v>
      </c>
      <c r="E96" s="6" t="s">
        <v>96</v>
      </c>
      <c r="F96" s="18"/>
      <c r="G96" s="18" t="str">
        <f t="shared" si="19"/>
        <v>Yes</v>
      </c>
      <c r="H96" s="6" t="s">
        <v>97</v>
      </c>
      <c r="I96" s="7" t="s">
        <v>97</v>
      </c>
      <c r="J96" s="8">
        <v>42736</v>
      </c>
      <c r="K96" s="6">
        <f t="shared" ca="1" si="20"/>
        <v>8</v>
      </c>
      <c r="L96" s="6" t="str">
        <f t="shared" ca="1" si="21"/>
        <v>5-10 years</v>
      </c>
      <c r="M96" s="8">
        <v>42736</v>
      </c>
      <c r="N96" s="6">
        <f t="shared" ca="1" si="22"/>
        <v>8</v>
      </c>
      <c r="O96" s="6" t="str">
        <f t="shared" ca="1" si="23"/>
        <v>5-10 years</v>
      </c>
      <c r="P96" s="8">
        <v>29221</v>
      </c>
      <c r="Q96" s="6">
        <f t="shared" ca="1" si="24"/>
        <v>45</v>
      </c>
      <c r="R96" s="6" t="str">
        <f t="shared" ca="1" si="25"/>
        <v>45-54</v>
      </c>
      <c r="S96" s="6" t="s">
        <v>109</v>
      </c>
      <c r="T96" s="6"/>
      <c r="U96" s="6">
        <v>1</v>
      </c>
      <c r="V96" s="6"/>
      <c r="W96" s="6">
        <v>1</v>
      </c>
      <c r="X96" s="6"/>
      <c r="Y96" s="6">
        <v>1</v>
      </c>
      <c r="Z96" s="6"/>
      <c r="AA96" s="6"/>
      <c r="AB96" s="6"/>
      <c r="AC96" s="6"/>
      <c r="AD96" s="6"/>
      <c r="AE96" s="6"/>
      <c r="AF96" s="6"/>
      <c r="AG96" s="6"/>
      <c r="AH96" s="6"/>
      <c r="AI96" s="6"/>
      <c r="AJ96" s="6"/>
      <c r="AK96" s="6"/>
      <c r="AL96" s="6"/>
      <c r="AM96" s="6"/>
      <c r="AN96" s="6"/>
      <c r="AO96" s="6"/>
      <c r="AP96" s="6"/>
      <c r="AQ96" s="6"/>
      <c r="AR96" s="6"/>
      <c r="AS96" s="6"/>
      <c r="AT96" s="6"/>
      <c r="AU96" s="6"/>
      <c r="AV96" s="6"/>
      <c r="AW96" s="6"/>
      <c r="AX96" s="6"/>
      <c r="AY96" s="6"/>
      <c r="AZ96" s="6"/>
      <c r="BA96" s="6"/>
      <c r="BB96" s="6"/>
      <c r="BC96" s="6"/>
      <c r="BD96" s="6"/>
      <c r="BE96" s="6"/>
      <c r="BF96" s="6"/>
      <c r="BG96" s="6"/>
      <c r="BH96" s="6"/>
      <c r="BI96" s="6"/>
      <c r="BJ96" s="6"/>
      <c r="BK96" s="6"/>
      <c r="BL96" s="6"/>
      <c r="BM96" s="6"/>
      <c r="BN96" s="6"/>
      <c r="BO96" s="6"/>
      <c r="BP96" s="6"/>
      <c r="BQ96" s="6"/>
      <c r="BR96" s="6">
        <f t="shared" si="17"/>
        <v>3</v>
      </c>
      <c r="BS96" s="6" t="str">
        <f t="shared" si="18"/>
        <v>Non Loan</v>
      </c>
      <c r="BT96" s="6" t="s">
        <v>99</v>
      </c>
      <c r="BU96" s="6" t="s">
        <v>100</v>
      </c>
      <c r="BV96" s="6" t="s">
        <v>101</v>
      </c>
      <c r="BW96" s="8" t="s">
        <v>96</v>
      </c>
      <c r="BX96" s="9" t="str">
        <f t="shared" ca="1" si="26"/>
        <v/>
      </c>
      <c r="BY96" s="10" t="str">
        <f t="shared" ca="1" si="27"/>
        <v/>
      </c>
      <c r="BZ96" s="7">
        <f t="shared" ca="1" si="28"/>
        <v>557607</v>
      </c>
      <c r="CA96" s="7"/>
      <c r="CB96" s="7">
        <f t="shared" ca="1" si="29"/>
        <v>557607</v>
      </c>
      <c r="CC96" s="7"/>
      <c r="CD96" s="7"/>
      <c r="CE96" s="7" t="str">
        <f t="shared" ca="1" si="30"/>
        <v/>
      </c>
      <c r="CF96" s="7" t="str">
        <f t="shared" ca="1" si="31"/>
        <v/>
      </c>
      <c r="CG96" s="11" t="str">
        <f t="shared" ca="1" si="32"/>
        <v/>
      </c>
      <c r="CH96" s="7" t="str">
        <f t="shared" ca="1" si="33"/>
        <v/>
      </c>
      <c r="CI96" s="7" t="s">
        <v>97</v>
      </c>
    </row>
    <row r="97" spans="1:87" x14ac:dyDescent="0.2">
      <c r="A97">
        <v>11204</v>
      </c>
      <c r="B97" t="s">
        <v>94</v>
      </c>
      <c r="C97" s="17">
        <v>0.6</v>
      </c>
      <c r="D97" t="s">
        <v>96</v>
      </c>
      <c r="E97" t="s">
        <v>96</v>
      </c>
      <c r="G97" s="17" t="str">
        <f t="shared" si="19"/>
        <v>Yes</v>
      </c>
      <c r="H97" t="s">
        <v>97</v>
      </c>
      <c r="I97" s="12" t="s">
        <v>97</v>
      </c>
      <c r="J97" s="13">
        <v>42551</v>
      </c>
      <c r="K97">
        <f t="shared" ca="1" si="20"/>
        <v>9</v>
      </c>
      <c r="L97" t="str">
        <f t="shared" ca="1" si="21"/>
        <v>5-10 years</v>
      </c>
      <c r="M97" s="13">
        <v>42551</v>
      </c>
      <c r="N97">
        <f t="shared" ca="1" si="22"/>
        <v>9</v>
      </c>
      <c r="O97" t="str">
        <f t="shared" ca="1" si="23"/>
        <v>5-10 years</v>
      </c>
      <c r="P97" s="13">
        <v>27395</v>
      </c>
      <c r="Q97">
        <f t="shared" ca="1" si="24"/>
        <v>50</v>
      </c>
      <c r="R97" t="str">
        <f t="shared" ca="1" si="25"/>
        <v>45-54</v>
      </c>
      <c r="S97" t="s">
        <v>116</v>
      </c>
      <c r="V97">
        <v>1</v>
      </c>
      <c r="X97">
        <v>1</v>
      </c>
      <c r="Z97">
        <v>1</v>
      </c>
      <c r="BR97">
        <f t="shared" si="17"/>
        <v>3</v>
      </c>
      <c r="BS97" t="str">
        <f t="shared" si="18"/>
        <v>Non Loan</v>
      </c>
      <c r="BT97" t="s">
        <v>99</v>
      </c>
      <c r="BU97" t="s">
        <v>100</v>
      </c>
      <c r="BV97" t="s">
        <v>101</v>
      </c>
      <c r="BW97" s="13" t="s">
        <v>96</v>
      </c>
      <c r="BX97" s="14" t="str">
        <f t="shared" ca="1" si="26"/>
        <v/>
      </c>
      <c r="BY97" s="15" t="str">
        <f t="shared" ca="1" si="27"/>
        <v/>
      </c>
      <c r="BZ97" s="12">
        <f t="shared" ca="1" si="28"/>
        <v>1936226</v>
      </c>
      <c r="CA97" s="12"/>
      <c r="CB97" s="12">
        <f t="shared" ca="1" si="29"/>
        <v>1936226</v>
      </c>
      <c r="CC97" s="12"/>
      <c r="CD97" s="12"/>
      <c r="CE97" s="12" t="str">
        <f t="shared" ca="1" si="30"/>
        <v/>
      </c>
      <c r="CF97" s="12" t="str">
        <f t="shared" ca="1" si="31"/>
        <v/>
      </c>
      <c r="CG97" s="16" t="str">
        <f t="shared" ca="1" si="32"/>
        <v/>
      </c>
      <c r="CH97" s="12" t="str">
        <f t="shared" ca="1" si="33"/>
        <v/>
      </c>
      <c r="CI97" s="12" t="s">
        <v>97</v>
      </c>
    </row>
    <row r="98" spans="1:87" x14ac:dyDescent="0.2">
      <c r="A98" s="6">
        <v>11205</v>
      </c>
      <c r="B98" s="6" t="s">
        <v>94</v>
      </c>
      <c r="C98" s="18">
        <v>0.7</v>
      </c>
      <c r="D98" s="6" t="s">
        <v>95</v>
      </c>
      <c r="E98" s="6" t="s">
        <v>95</v>
      </c>
      <c r="F98" s="18">
        <v>0.4</v>
      </c>
      <c r="G98" s="18" t="str">
        <f t="shared" si="19"/>
        <v>Yes</v>
      </c>
      <c r="H98" s="6" t="s">
        <v>97</v>
      </c>
      <c r="I98" s="7" t="s">
        <v>97</v>
      </c>
      <c r="J98" s="8">
        <v>42370</v>
      </c>
      <c r="K98" s="6">
        <f t="shared" ca="1" si="20"/>
        <v>9</v>
      </c>
      <c r="L98" s="6" t="str">
        <f t="shared" ca="1" si="21"/>
        <v>5-10 years</v>
      </c>
      <c r="M98" s="8">
        <v>42370</v>
      </c>
      <c r="N98" s="6">
        <f t="shared" ca="1" si="22"/>
        <v>9</v>
      </c>
      <c r="O98" s="6" t="str">
        <f t="shared" ca="1" si="23"/>
        <v>5-10 years</v>
      </c>
      <c r="P98" s="8">
        <v>25569</v>
      </c>
      <c r="Q98" s="6">
        <f t="shared" ca="1" si="24"/>
        <v>55</v>
      </c>
      <c r="R98" s="6" t="str">
        <f t="shared" ca="1" si="25"/>
        <v>55-64</v>
      </c>
      <c r="S98" s="6" t="s">
        <v>98</v>
      </c>
      <c r="T98" s="6"/>
      <c r="U98" s="6">
        <v>1</v>
      </c>
      <c r="V98" s="6">
        <v>1</v>
      </c>
      <c r="W98" s="6">
        <v>1</v>
      </c>
      <c r="X98" s="6">
        <v>1</v>
      </c>
      <c r="Y98" s="6">
        <v>1</v>
      </c>
      <c r="Z98" s="6">
        <v>1</v>
      </c>
      <c r="AA98" s="6"/>
      <c r="AB98" s="6"/>
      <c r="AC98" s="6"/>
      <c r="AD98" s="6"/>
      <c r="AE98" s="6"/>
      <c r="AF98" s="6"/>
      <c r="AG98" s="6"/>
      <c r="AH98" s="6"/>
      <c r="AI98" s="6"/>
      <c r="AJ98" s="6"/>
      <c r="AK98" s="6"/>
      <c r="AL98" s="6"/>
      <c r="AM98" s="6"/>
      <c r="AN98" s="6"/>
      <c r="AO98" s="6"/>
      <c r="AP98" s="6"/>
      <c r="AQ98" s="6"/>
      <c r="AR98" s="6"/>
      <c r="AS98" s="6"/>
      <c r="AT98" s="6"/>
      <c r="AU98" s="6"/>
      <c r="AV98" s="6"/>
      <c r="AW98" s="6"/>
      <c r="AX98" s="6"/>
      <c r="AY98" s="6"/>
      <c r="AZ98" s="6"/>
      <c r="BA98" s="6"/>
      <c r="BB98" s="6"/>
      <c r="BC98" s="6"/>
      <c r="BD98" s="6"/>
      <c r="BE98" s="6"/>
      <c r="BF98" s="6"/>
      <c r="BG98" s="6"/>
      <c r="BH98" s="6"/>
      <c r="BI98" s="6"/>
      <c r="BJ98" s="6"/>
      <c r="BK98" s="6"/>
      <c r="BL98" s="6"/>
      <c r="BM98" s="6"/>
      <c r="BN98" s="6"/>
      <c r="BO98" s="6"/>
      <c r="BP98" s="6"/>
      <c r="BQ98" s="6"/>
      <c r="BR98" s="6">
        <f t="shared" si="17"/>
        <v>6</v>
      </c>
      <c r="BS98" s="6" t="str">
        <f t="shared" si="18"/>
        <v>Non Loan</v>
      </c>
      <c r="BT98" s="6" t="s">
        <v>99</v>
      </c>
      <c r="BU98" s="6" t="s">
        <v>104</v>
      </c>
      <c r="BV98" s="6" t="s">
        <v>101</v>
      </c>
      <c r="BW98" s="8" t="s">
        <v>96</v>
      </c>
      <c r="BX98" s="9" t="str">
        <f t="shared" ca="1" si="26"/>
        <v/>
      </c>
      <c r="BY98" s="10" t="str">
        <f t="shared" ca="1" si="27"/>
        <v/>
      </c>
      <c r="BZ98" s="7">
        <f t="shared" ca="1" si="28"/>
        <v>43113</v>
      </c>
      <c r="CA98" s="7"/>
      <c r="CB98" s="7">
        <f t="shared" ca="1" si="29"/>
        <v>43113</v>
      </c>
      <c r="CC98" s="7"/>
      <c r="CD98" s="7"/>
      <c r="CE98" s="7" t="str">
        <f t="shared" ca="1" si="30"/>
        <v/>
      </c>
      <c r="CF98" s="7" t="str">
        <f t="shared" ca="1" si="31"/>
        <v/>
      </c>
      <c r="CG98" s="11" t="str">
        <f t="shared" ca="1" si="32"/>
        <v/>
      </c>
      <c r="CH98" s="7" t="str">
        <f t="shared" ca="1" si="33"/>
        <v/>
      </c>
      <c r="CI98" s="7" t="s">
        <v>97</v>
      </c>
    </row>
    <row r="99" spans="1:87" x14ac:dyDescent="0.2">
      <c r="A99">
        <v>11206</v>
      </c>
      <c r="B99" t="s">
        <v>94</v>
      </c>
      <c r="C99" s="17">
        <v>0.8</v>
      </c>
      <c r="D99" t="s">
        <v>96</v>
      </c>
      <c r="E99" t="s">
        <v>95</v>
      </c>
      <c r="F99" s="17">
        <v>0.75</v>
      </c>
      <c r="G99" s="17" t="str">
        <f t="shared" si="19"/>
        <v>Yes</v>
      </c>
      <c r="H99" t="s">
        <v>97</v>
      </c>
      <c r="I99" s="12" t="s">
        <v>97</v>
      </c>
      <c r="J99" s="13">
        <v>42185</v>
      </c>
      <c r="K99">
        <f t="shared" ca="1" si="20"/>
        <v>10</v>
      </c>
      <c r="L99" t="str">
        <f t="shared" ca="1" si="21"/>
        <v>10-20 years</v>
      </c>
      <c r="M99" s="13">
        <v>42185</v>
      </c>
      <c r="N99">
        <f t="shared" ca="1" si="22"/>
        <v>10</v>
      </c>
      <c r="O99" t="str">
        <f t="shared" ca="1" si="23"/>
        <v>10-20 years</v>
      </c>
      <c r="P99" s="13">
        <v>23743</v>
      </c>
      <c r="Q99">
        <f t="shared" ca="1" si="24"/>
        <v>60</v>
      </c>
      <c r="R99" t="str">
        <f t="shared" ca="1" si="25"/>
        <v>55-64</v>
      </c>
      <c r="S99" t="s">
        <v>128</v>
      </c>
      <c r="V99">
        <v>1</v>
      </c>
      <c r="X99">
        <v>1</v>
      </c>
      <c r="Z99">
        <v>1</v>
      </c>
      <c r="BR99">
        <f t="shared" si="17"/>
        <v>3</v>
      </c>
      <c r="BS99" t="str">
        <f t="shared" si="18"/>
        <v>Non Loan</v>
      </c>
      <c r="BT99" t="s">
        <v>99</v>
      </c>
      <c r="BU99" t="s">
        <v>104</v>
      </c>
      <c r="BV99" t="s">
        <v>101</v>
      </c>
      <c r="BW99" s="13" t="s">
        <v>96</v>
      </c>
      <c r="BX99" s="14" t="str">
        <f t="shared" ca="1" si="26"/>
        <v/>
      </c>
      <c r="BY99" s="15" t="str">
        <f t="shared" ca="1" si="27"/>
        <v/>
      </c>
      <c r="BZ99" s="12">
        <f t="shared" ca="1" si="28"/>
        <v>1781139</v>
      </c>
      <c r="CA99" s="12"/>
      <c r="CB99" s="12">
        <f t="shared" ca="1" si="29"/>
        <v>1781139</v>
      </c>
      <c r="CC99" s="12"/>
      <c r="CD99" s="12"/>
      <c r="CE99" s="12" t="str">
        <f t="shared" ca="1" si="30"/>
        <v/>
      </c>
      <c r="CF99" s="12" t="str">
        <f t="shared" ca="1" si="31"/>
        <v/>
      </c>
      <c r="CG99" s="16" t="str">
        <f t="shared" ca="1" si="32"/>
        <v/>
      </c>
      <c r="CH99" s="12" t="str">
        <f t="shared" ca="1" si="33"/>
        <v/>
      </c>
      <c r="CI99" s="12" t="s">
        <v>97</v>
      </c>
    </row>
    <row r="100" spans="1:87" x14ac:dyDescent="0.2">
      <c r="A100" s="6">
        <v>11207</v>
      </c>
      <c r="B100" s="6" t="s">
        <v>138</v>
      </c>
      <c r="C100" s="18">
        <v>0.75</v>
      </c>
      <c r="D100" s="6" t="s">
        <v>95</v>
      </c>
      <c r="E100" s="6" t="s">
        <v>96</v>
      </c>
      <c r="F100" s="18"/>
      <c r="G100" s="18" t="str">
        <f t="shared" si="19"/>
        <v>Yes</v>
      </c>
      <c r="H100" s="6" t="s">
        <v>97</v>
      </c>
      <c r="I100" s="7" t="s">
        <v>112</v>
      </c>
      <c r="J100" s="8">
        <v>42005</v>
      </c>
      <c r="K100" s="6">
        <f t="shared" ca="1" si="20"/>
        <v>10</v>
      </c>
      <c r="L100" s="6" t="str">
        <f t="shared" ca="1" si="21"/>
        <v>10-20 years</v>
      </c>
      <c r="M100" s="8">
        <v>42005</v>
      </c>
      <c r="N100" s="6">
        <f t="shared" ca="1" si="22"/>
        <v>10</v>
      </c>
      <c r="O100" s="6" t="str">
        <f t="shared" ca="1" si="23"/>
        <v>10-20 years</v>
      </c>
      <c r="P100" s="8">
        <v>36526</v>
      </c>
      <c r="Q100" s="6">
        <f t="shared" ca="1" si="24"/>
        <v>25</v>
      </c>
      <c r="R100" s="6" t="str">
        <f t="shared" ca="1" si="25"/>
        <v>25-34</v>
      </c>
      <c r="S100" s="6" t="s">
        <v>128</v>
      </c>
      <c r="T100" s="6"/>
      <c r="U100" s="6">
        <v>1</v>
      </c>
      <c r="V100" s="6">
        <v>1</v>
      </c>
      <c r="W100" s="6">
        <v>1</v>
      </c>
      <c r="X100" s="6">
        <v>1</v>
      </c>
      <c r="Y100" s="6"/>
      <c r="Z100" s="6"/>
      <c r="AA100" s="6"/>
      <c r="AB100" s="6"/>
      <c r="AC100" s="6"/>
      <c r="AD100" s="6"/>
      <c r="AE100" s="6"/>
      <c r="AF100" s="6"/>
      <c r="AG100" s="6"/>
      <c r="AH100" s="6"/>
      <c r="AI100" s="6"/>
      <c r="AJ100" s="6"/>
      <c r="AK100" s="6"/>
      <c r="AL100" s="6"/>
      <c r="AM100" s="6"/>
      <c r="AN100" s="6"/>
      <c r="AO100" s="6"/>
      <c r="AP100" s="6"/>
      <c r="AQ100" s="6"/>
      <c r="AR100" s="6"/>
      <c r="AS100" s="6"/>
      <c r="AT100" s="6"/>
      <c r="AU100" s="6"/>
      <c r="AV100" s="6"/>
      <c r="AW100" s="6"/>
      <c r="AX100" s="6"/>
      <c r="AY100" s="6"/>
      <c r="AZ100" s="6"/>
      <c r="BA100" s="6"/>
      <c r="BB100" s="6"/>
      <c r="BC100" s="6"/>
      <c r="BD100" s="6"/>
      <c r="BE100" s="6"/>
      <c r="BF100" s="6"/>
      <c r="BG100" s="6"/>
      <c r="BH100" s="6"/>
      <c r="BI100" s="6"/>
      <c r="BJ100" s="6"/>
      <c r="BK100" s="6"/>
      <c r="BL100" s="6"/>
      <c r="BM100" s="6"/>
      <c r="BN100" s="6"/>
      <c r="BO100" s="6"/>
      <c r="BP100" s="6"/>
      <c r="BQ100" s="6"/>
      <c r="BR100" s="6">
        <f t="shared" si="17"/>
        <v>4</v>
      </c>
      <c r="BS100" s="6" t="str">
        <f t="shared" si="18"/>
        <v>Non Loan</v>
      </c>
      <c r="BT100" s="6" t="s">
        <v>99</v>
      </c>
      <c r="BU100" s="6" t="s">
        <v>117</v>
      </c>
      <c r="BV100" s="6" t="s">
        <v>129</v>
      </c>
      <c r="BW100" s="8" t="s">
        <v>96</v>
      </c>
      <c r="BX100" s="9" t="str">
        <f t="shared" ca="1" si="26"/>
        <v/>
      </c>
      <c r="BY100" s="10" t="str">
        <f t="shared" ca="1" si="27"/>
        <v/>
      </c>
      <c r="BZ100" s="7">
        <f t="shared" ca="1" si="28"/>
        <v>753286</v>
      </c>
      <c r="CA100" s="7"/>
      <c r="CB100" s="7">
        <f t="shared" ca="1" si="29"/>
        <v>753286</v>
      </c>
      <c r="CC100" s="7"/>
      <c r="CD100" s="7"/>
      <c r="CE100" s="7" t="str">
        <f t="shared" ca="1" si="30"/>
        <v/>
      </c>
      <c r="CF100" s="7" t="str">
        <f t="shared" ca="1" si="31"/>
        <v/>
      </c>
      <c r="CG100" s="11" t="str">
        <f t="shared" ca="1" si="32"/>
        <v/>
      </c>
      <c r="CH100" s="7" t="str">
        <f t="shared" ca="1" si="33"/>
        <v/>
      </c>
      <c r="CI100" s="7" t="s">
        <v>97</v>
      </c>
    </row>
    <row r="101" spans="1:87" x14ac:dyDescent="0.2">
      <c r="A101">
        <v>11208</v>
      </c>
      <c r="B101" t="s">
        <v>94</v>
      </c>
      <c r="C101" s="17">
        <v>1</v>
      </c>
      <c r="D101" t="s">
        <v>96</v>
      </c>
      <c r="E101" t="s">
        <v>96</v>
      </c>
      <c r="G101" s="17" t="str">
        <f t="shared" si="19"/>
        <v>Yes</v>
      </c>
      <c r="H101" t="s">
        <v>97</v>
      </c>
      <c r="I101" s="12" t="s">
        <v>97</v>
      </c>
      <c r="J101" s="13">
        <v>41640</v>
      </c>
      <c r="K101">
        <f t="shared" ca="1" si="20"/>
        <v>11</v>
      </c>
      <c r="L101" t="str">
        <f t="shared" ca="1" si="21"/>
        <v>10-20 years</v>
      </c>
      <c r="M101" s="13">
        <v>41640</v>
      </c>
      <c r="N101">
        <f t="shared" ca="1" si="22"/>
        <v>11</v>
      </c>
      <c r="O101" t="str">
        <f t="shared" ca="1" si="23"/>
        <v>10-20 years</v>
      </c>
      <c r="P101" s="13">
        <v>34700</v>
      </c>
      <c r="Q101">
        <f t="shared" ca="1" si="24"/>
        <v>30</v>
      </c>
      <c r="R101" t="str">
        <f t="shared" ca="1" si="25"/>
        <v>25-34</v>
      </c>
      <c r="S101" t="s">
        <v>128</v>
      </c>
      <c r="T101">
        <v>1</v>
      </c>
      <c r="V101">
        <v>1</v>
      </c>
      <c r="X101">
        <v>1</v>
      </c>
      <c r="Z101">
        <v>1</v>
      </c>
      <c r="BR101">
        <f t="shared" si="17"/>
        <v>4</v>
      </c>
      <c r="BS101" t="str">
        <f t="shared" si="18"/>
        <v>Loan</v>
      </c>
      <c r="BT101" t="s">
        <v>99</v>
      </c>
      <c r="BU101" t="s">
        <v>117</v>
      </c>
      <c r="BV101" t="s">
        <v>118</v>
      </c>
      <c r="BW101" s="13" t="s">
        <v>96</v>
      </c>
      <c r="BX101" s="14">
        <f t="shared" ca="1" si="26"/>
        <v>4185089</v>
      </c>
      <c r="BY101" s="15" t="str">
        <f t="shared" ca="1" si="27"/>
        <v>750k-5 mil</v>
      </c>
      <c r="BZ101" s="12">
        <f t="shared" ca="1" si="28"/>
        <v>481484</v>
      </c>
      <c r="CA101" s="12"/>
      <c r="CB101" s="12">
        <f t="shared" ca="1" si="29"/>
        <v>481484</v>
      </c>
      <c r="CC101" s="12" t="s">
        <v>105</v>
      </c>
      <c r="CD101" s="12" t="s">
        <v>106</v>
      </c>
      <c r="CE101" s="12">
        <f t="shared" ca="1" si="30"/>
        <v>8</v>
      </c>
      <c r="CF101" s="12">
        <f t="shared" ca="1" si="31"/>
        <v>523136.125</v>
      </c>
      <c r="CG101" s="16">
        <f t="shared" ca="1" si="32"/>
        <v>8.6920624569040719</v>
      </c>
      <c r="CH101" s="12" t="str">
        <f t="shared" ca="1" si="33"/>
        <v>5-10x</v>
      </c>
      <c r="CI101" s="12" t="s">
        <v>107</v>
      </c>
    </row>
    <row r="102" spans="1:87" x14ac:dyDescent="0.2">
      <c r="A102" s="6">
        <v>11209</v>
      </c>
      <c r="B102" s="6" t="s">
        <v>131</v>
      </c>
      <c r="C102" s="18">
        <v>0</v>
      </c>
      <c r="D102" s="6" t="s">
        <v>95</v>
      </c>
      <c r="E102" s="6" t="s">
        <v>95</v>
      </c>
      <c r="F102" s="18">
        <v>0.15</v>
      </c>
      <c r="G102" s="18" t="str">
        <f t="shared" si="19"/>
        <v>No</v>
      </c>
      <c r="H102" s="6" t="s">
        <v>97</v>
      </c>
      <c r="I102" s="7" t="s">
        <v>112</v>
      </c>
      <c r="J102" s="8">
        <v>41275</v>
      </c>
      <c r="K102" s="6">
        <f t="shared" ca="1" si="20"/>
        <v>12</v>
      </c>
      <c r="L102" s="6" t="str">
        <f t="shared" ca="1" si="21"/>
        <v>10-20 years</v>
      </c>
      <c r="M102" s="8">
        <v>41275</v>
      </c>
      <c r="N102" s="6">
        <f t="shared" ca="1" si="22"/>
        <v>12</v>
      </c>
      <c r="O102" s="6" t="str">
        <f t="shared" ca="1" si="23"/>
        <v>10-20 years</v>
      </c>
      <c r="P102" s="8">
        <v>32874</v>
      </c>
      <c r="Q102" s="6">
        <f t="shared" ca="1" si="24"/>
        <v>35</v>
      </c>
      <c r="R102" s="6" t="str">
        <f t="shared" ca="1" si="25"/>
        <v>35-44</v>
      </c>
      <c r="S102" s="6" t="s">
        <v>128</v>
      </c>
      <c r="T102" s="6"/>
      <c r="U102" s="6">
        <v>1</v>
      </c>
      <c r="V102" s="6"/>
      <c r="W102" s="6">
        <v>1</v>
      </c>
      <c r="X102" s="6"/>
      <c r="Y102" s="6">
        <v>1</v>
      </c>
      <c r="Z102" s="6"/>
      <c r="AA102" s="6"/>
      <c r="AB102" s="6"/>
      <c r="AC102" s="6"/>
      <c r="AD102" s="6"/>
      <c r="AE102" s="6"/>
      <c r="AF102" s="6"/>
      <c r="AG102" s="6"/>
      <c r="AH102" s="6"/>
      <c r="AI102" s="6"/>
      <c r="AJ102" s="6"/>
      <c r="AK102" s="6"/>
      <c r="AL102" s="6"/>
      <c r="AM102" s="6"/>
      <c r="AN102" s="6"/>
      <c r="AO102" s="6"/>
      <c r="AP102" s="6"/>
      <c r="AQ102" s="6"/>
      <c r="AR102" s="6"/>
      <c r="AS102" s="6"/>
      <c r="AT102" s="6"/>
      <c r="AU102" s="6"/>
      <c r="AV102" s="6"/>
      <c r="AW102" s="6"/>
      <c r="AX102" s="6"/>
      <c r="AY102" s="6"/>
      <c r="AZ102" s="6"/>
      <c r="BA102" s="6"/>
      <c r="BB102" s="6"/>
      <c r="BC102" s="6"/>
      <c r="BD102" s="6"/>
      <c r="BE102" s="6"/>
      <c r="BF102" s="6"/>
      <c r="BG102" s="6"/>
      <c r="BH102" s="6"/>
      <c r="BI102" s="6"/>
      <c r="BJ102" s="6"/>
      <c r="BK102" s="6"/>
      <c r="BL102" s="6"/>
      <c r="BM102" s="6"/>
      <c r="BN102" s="6"/>
      <c r="BO102" s="6"/>
      <c r="BP102" s="6"/>
      <c r="BQ102" s="6"/>
      <c r="BR102" s="6">
        <f t="shared" si="17"/>
        <v>3</v>
      </c>
      <c r="BS102" s="6" t="str">
        <f t="shared" si="18"/>
        <v>Non Loan</v>
      </c>
      <c r="BT102" s="6" t="s">
        <v>99</v>
      </c>
      <c r="BU102" s="6" t="s">
        <v>117</v>
      </c>
      <c r="BV102" s="6" t="s">
        <v>129</v>
      </c>
      <c r="BW102" s="8" t="s">
        <v>96</v>
      </c>
      <c r="BX102" s="9" t="str">
        <f t="shared" ca="1" si="26"/>
        <v/>
      </c>
      <c r="BY102" s="10" t="str">
        <f t="shared" ca="1" si="27"/>
        <v/>
      </c>
      <c r="BZ102" s="7">
        <f t="shared" ca="1" si="28"/>
        <v>975626</v>
      </c>
      <c r="CA102" s="7"/>
      <c r="CB102" s="7">
        <f t="shared" ca="1" si="29"/>
        <v>975626</v>
      </c>
      <c r="CC102" s="7"/>
      <c r="CD102" s="7"/>
      <c r="CE102" s="7" t="str">
        <f t="shared" ca="1" si="30"/>
        <v/>
      </c>
      <c r="CF102" s="7" t="str">
        <f t="shared" ca="1" si="31"/>
        <v/>
      </c>
      <c r="CG102" s="11" t="str">
        <f t="shared" ca="1" si="32"/>
        <v/>
      </c>
      <c r="CH102" s="7" t="str">
        <f t="shared" ca="1" si="33"/>
        <v/>
      </c>
      <c r="CI102" s="7" t="s">
        <v>97</v>
      </c>
    </row>
    <row r="103" spans="1:87" x14ac:dyDescent="0.2">
      <c r="A103">
        <v>11210</v>
      </c>
      <c r="B103" t="s">
        <v>137</v>
      </c>
      <c r="C103" s="17">
        <v>0.4</v>
      </c>
      <c r="D103" t="s">
        <v>96</v>
      </c>
      <c r="E103" t="s">
        <v>95</v>
      </c>
      <c r="F103" s="17">
        <v>0.5</v>
      </c>
      <c r="G103" s="17" t="str">
        <f t="shared" si="19"/>
        <v>No</v>
      </c>
      <c r="H103" t="s">
        <v>97</v>
      </c>
      <c r="I103" s="12" t="s">
        <v>97</v>
      </c>
      <c r="J103" s="13">
        <v>40909</v>
      </c>
      <c r="K103">
        <f t="shared" ca="1" si="20"/>
        <v>13</v>
      </c>
      <c r="L103" t="str">
        <f t="shared" ca="1" si="21"/>
        <v>10-20 years</v>
      </c>
      <c r="M103" s="13">
        <v>40909</v>
      </c>
      <c r="N103">
        <f t="shared" ca="1" si="22"/>
        <v>13</v>
      </c>
      <c r="O103" t="str">
        <f t="shared" ca="1" si="23"/>
        <v>10-20 years</v>
      </c>
      <c r="P103" s="13">
        <v>31048</v>
      </c>
      <c r="Q103">
        <f t="shared" ca="1" si="24"/>
        <v>40</v>
      </c>
      <c r="R103" t="str">
        <f t="shared" ca="1" si="25"/>
        <v>35-44</v>
      </c>
      <c r="S103" t="s">
        <v>98</v>
      </c>
      <c r="V103">
        <v>1</v>
      </c>
      <c r="X103">
        <v>1</v>
      </c>
      <c r="Z103">
        <v>1</v>
      </c>
      <c r="BR103">
        <f t="shared" si="17"/>
        <v>3</v>
      </c>
      <c r="BS103" t="str">
        <f t="shared" si="18"/>
        <v>Non Loan</v>
      </c>
      <c r="BT103" t="s">
        <v>99</v>
      </c>
      <c r="BU103" t="s">
        <v>100</v>
      </c>
      <c r="BV103" t="s">
        <v>101</v>
      </c>
      <c r="BW103" s="13" t="s">
        <v>96</v>
      </c>
      <c r="BX103" s="14" t="str">
        <f t="shared" ca="1" si="26"/>
        <v/>
      </c>
      <c r="BY103" s="15" t="str">
        <f t="shared" ca="1" si="27"/>
        <v/>
      </c>
      <c r="BZ103" s="12">
        <f t="shared" ca="1" si="28"/>
        <v>769951</v>
      </c>
      <c r="CA103" s="12"/>
      <c r="CB103" s="12">
        <f t="shared" ca="1" si="29"/>
        <v>769951</v>
      </c>
      <c r="CC103" s="12"/>
      <c r="CD103" s="12"/>
      <c r="CE103" s="12" t="str">
        <f t="shared" ca="1" si="30"/>
        <v/>
      </c>
      <c r="CF103" s="12" t="str">
        <f t="shared" ca="1" si="31"/>
        <v/>
      </c>
      <c r="CG103" s="16" t="str">
        <f t="shared" ca="1" si="32"/>
        <v/>
      </c>
      <c r="CH103" s="12" t="str">
        <f t="shared" ca="1" si="33"/>
        <v/>
      </c>
      <c r="CI103" s="12" t="s">
        <v>97</v>
      </c>
    </row>
    <row r="104" spans="1:87" x14ac:dyDescent="0.2">
      <c r="A104" s="6">
        <v>11211</v>
      </c>
      <c r="B104" s="6" t="s">
        <v>94</v>
      </c>
      <c r="C104" s="18">
        <v>0.15</v>
      </c>
      <c r="D104" s="6" t="s">
        <v>95</v>
      </c>
      <c r="E104" s="6" t="s">
        <v>96</v>
      </c>
      <c r="F104" s="18"/>
      <c r="G104" s="18" t="str">
        <f t="shared" si="19"/>
        <v>No</v>
      </c>
      <c r="H104" s="6" t="s">
        <v>97</v>
      </c>
      <c r="I104" s="7" t="s">
        <v>112</v>
      </c>
      <c r="J104" s="8">
        <v>40544</v>
      </c>
      <c r="K104" s="6">
        <f t="shared" ca="1" si="20"/>
        <v>14</v>
      </c>
      <c r="L104" s="6" t="str">
        <f t="shared" ca="1" si="21"/>
        <v>10-20 years</v>
      </c>
      <c r="M104" s="8">
        <v>40544</v>
      </c>
      <c r="N104" s="6">
        <f t="shared" ca="1" si="22"/>
        <v>14</v>
      </c>
      <c r="O104" s="6" t="str">
        <f t="shared" ca="1" si="23"/>
        <v>10-20 years</v>
      </c>
      <c r="P104" s="8">
        <v>29221</v>
      </c>
      <c r="Q104" s="6">
        <f t="shared" ca="1" si="24"/>
        <v>45</v>
      </c>
      <c r="R104" s="6" t="str">
        <f t="shared" ca="1" si="25"/>
        <v>45-54</v>
      </c>
      <c r="S104" s="6" t="s">
        <v>98</v>
      </c>
      <c r="T104" s="6"/>
      <c r="U104" s="6">
        <v>1</v>
      </c>
      <c r="V104" s="6">
        <v>1</v>
      </c>
      <c r="W104" s="6">
        <v>1</v>
      </c>
      <c r="X104" s="6">
        <v>1</v>
      </c>
      <c r="Y104" s="6">
        <v>1</v>
      </c>
      <c r="Z104" s="6">
        <v>1</v>
      </c>
      <c r="AA104" s="6"/>
      <c r="AB104" s="6"/>
      <c r="AC104" s="6"/>
      <c r="AD104" s="6"/>
      <c r="AE104" s="6"/>
      <c r="AF104" s="6"/>
      <c r="AG104" s="6"/>
      <c r="AH104" s="6"/>
      <c r="AI104" s="6"/>
      <c r="AJ104" s="6"/>
      <c r="AK104" s="6"/>
      <c r="AL104" s="6"/>
      <c r="AM104" s="6"/>
      <c r="AN104" s="6"/>
      <c r="AO104" s="6"/>
      <c r="AP104" s="6"/>
      <c r="AQ104" s="6"/>
      <c r="AR104" s="6"/>
      <c r="AS104" s="6"/>
      <c r="AT104" s="6"/>
      <c r="AU104" s="6"/>
      <c r="AV104" s="6"/>
      <c r="AW104" s="6"/>
      <c r="AX104" s="6"/>
      <c r="AY104" s="6"/>
      <c r="AZ104" s="6"/>
      <c r="BA104" s="6"/>
      <c r="BB104" s="6"/>
      <c r="BC104" s="6"/>
      <c r="BD104" s="6"/>
      <c r="BE104" s="6"/>
      <c r="BF104" s="6"/>
      <c r="BG104" s="6"/>
      <c r="BH104" s="6"/>
      <c r="BI104" s="6"/>
      <c r="BJ104" s="6"/>
      <c r="BK104" s="6"/>
      <c r="BL104" s="6"/>
      <c r="BM104" s="6"/>
      <c r="BN104" s="6"/>
      <c r="BO104" s="6"/>
      <c r="BP104" s="6"/>
      <c r="BQ104" s="6"/>
      <c r="BR104" s="6">
        <f t="shared" si="17"/>
        <v>6</v>
      </c>
      <c r="BS104" s="6" t="str">
        <f t="shared" si="18"/>
        <v>Non Loan</v>
      </c>
      <c r="BT104" s="6" t="s">
        <v>99</v>
      </c>
      <c r="BU104" s="6" t="s">
        <v>117</v>
      </c>
      <c r="BV104" s="6" t="s">
        <v>118</v>
      </c>
      <c r="BW104" s="8" t="s">
        <v>96</v>
      </c>
      <c r="BX104" s="9" t="str">
        <f t="shared" ca="1" si="26"/>
        <v/>
      </c>
      <c r="BY104" s="10" t="str">
        <f t="shared" ca="1" si="27"/>
        <v/>
      </c>
      <c r="BZ104" s="7">
        <f t="shared" ca="1" si="28"/>
        <v>1739556</v>
      </c>
      <c r="CA104" s="7"/>
      <c r="CB104" s="7">
        <f t="shared" ca="1" si="29"/>
        <v>1739556</v>
      </c>
      <c r="CC104" s="7"/>
      <c r="CD104" s="7"/>
      <c r="CE104" s="7" t="str">
        <f t="shared" ca="1" si="30"/>
        <v/>
      </c>
      <c r="CF104" s="7" t="str">
        <f t="shared" ca="1" si="31"/>
        <v/>
      </c>
      <c r="CG104" s="11" t="str">
        <f t="shared" ca="1" si="32"/>
        <v/>
      </c>
      <c r="CH104" s="7" t="str">
        <f t="shared" ca="1" si="33"/>
        <v/>
      </c>
      <c r="CI104" s="7" t="s">
        <v>97</v>
      </c>
    </row>
    <row r="105" spans="1:87" x14ac:dyDescent="0.2">
      <c r="A105">
        <v>11212</v>
      </c>
      <c r="B105" t="s">
        <v>94</v>
      </c>
      <c r="C105" s="17">
        <v>0.2</v>
      </c>
      <c r="D105" t="s">
        <v>96</v>
      </c>
      <c r="E105" t="s">
        <v>96</v>
      </c>
      <c r="G105" s="17" t="str">
        <f t="shared" si="19"/>
        <v>No</v>
      </c>
      <c r="H105" t="s">
        <v>97</v>
      </c>
      <c r="I105" s="12" t="s">
        <v>97</v>
      </c>
      <c r="J105" s="13">
        <v>40179</v>
      </c>
      <c r="K105">
        <f t="shared" ca="1" si="20"/>
        <v>15</v>
      </c>
      <c r="L105" t="str">
        <f t="shared" ca="1" si="21"/>
        <v>10-20 years</v>
      </c>
      <c r="M105" s="13">
        <v>40179</v>
      </c>
      <c r="N105">
        <f t="shared" ca="1" si="22"/>
        <v>15</v>
      </c>
      <c r="O105" t="str">
        <f t="shared" ca="1" si="23"/>
        <v>10-20 years</v>
      </c>
      <c r="P105" s="13">
        <v>27395</v>
      </c>
      <c r="Q105">
        <f t="shared" ca="1" si="24"/>
        <v>50</v>
      </c>
      <c r="R105" t="str">
        <f t="shared" ca="1" si="25"/>
        <v>45-54</v>
      </c>
      <c r="S105" t="s">
        <v>136</v>
      </c>
      <c r="V105">
        <v>1</v>
      </c>
      <c r="X105">
        <v>1</v>
      </c>
      <c r="Z105">
        <v>1</v>
      </c>
      <c r="BR105">
        <f t="shared" si="17"/>
        <v>3</v>
      </c>
      <c r="BS105" t="str">
        <f t="shared" si="18"/>
        <v>Non Loan</v>
      </c>
      <c r="BT105" t="s">
        <v>99</v>
      </c>
      <c r="BU105" t="s">
        <v>100</v>
      </c>
      <c r="BV105" t="s">
        <v>101</v>
      </c>
      <c r="BW105" s="13" t="s">
        <v>96</v>
      </c>
      <c r="BX105" s="14" t="str">
        <f t="shared" ca="1" si="26"/>
        <v/>
      </c>
      <c r="BY105" s="15" t="str">
        <f t="shared" ca="1" si="27"/>
        <v/>
      </c>
      <c r="BZ105" s="12">
        <f t="shared" ca="1" si="28"/>
        <v>749366</v>
      </c>
      <c r="CA105" s="12"/>
      <c r="CB105" s="12">
        <f t="shared" ca="1" si="29"/>
        <v>749366</v>
      </c>
      <c r="CC105" s="12"/>
      <c r="CD105" s="12"/>
      <c r="CE105" s="12" t="str">
        <f t="shared" ca="1" si="30"/>
        <v/>
      </c>
      <c r="CF105" s="12" t="str">
        <f t="shared" ca="1" si="31"/>
        <v/>
      </c>
      <c r="CG105" s="16" t="str">
        <f t="shared" ca="1" si="32"/>
        <v/>
      </c>
      <c r="CH105" s="12" t="str">
        <f t="shared" ca="1" si="33"/>
        <v/>
      </c>
      <c r="CI105" s="12" t="s">
        <v>97</v>
      </c>
    </row>
    <row r="106" spans="1:87" x14ac:dyDescent="0.2">
      <c r="A106" s="6">
        <v>11213</v>
      </c>
      <c r="B106" s="6" t="s">
        <v>94</v>
      </c>
      <c r="C106" s="18">
        <v>0.3</v>
      </c>
      <c r="D106" s="6" t="s">
        <v>95</v>
      </c>
      <c r="E106" s="6" t="s">
        <v>95</v>
      </c>
      <c r="F106" s="18">
        <v>0.15</v>
      </c>
      <c r="G106" s="18" t="str">
        <f t="shared" si="19"/>
        <v>No</v>
      </c>
      <c r="H106" s="6" t="s">
        <v>97</v>
      </c>
      <c r="I106" s="7" t="s">
        <v>112</v>
      </c>
      <c r="J106" s="8">
        <v>39814</v>
      </c>
      <c r="K106" s="6">
        <f t="shared" ca="1" si="20"/>
        <v>16</v>
      </c>
      <c r="L106" s="6" t="str">
        <f t="shared" ca="1" si="21"/>
        <v>10-20 years</v>
      </c>
      <c r="M106" s="8">
        <v>39814</v>
      </c>
      <c r="N106" s="6">
        <f t="shared" ca="1" si="22"/>
        <v>16</v>
      </c>
      <c r="O106" s="6" t="str">
        <f t="shared" ca="1" si="23"/>
        <v>10-20 years</v>
      </c>
      <c r="P106" s="8">
        <v>25569</v>
      </c>
      <c r="Q106" s="6">
        <f t="shared" ca="1" si="24"/>
        <v>55</v>
      </c>
      <c r="R106" s="6" t="str">
        <f t="shared" ca="1" si="25"/>
        <v>55-64</v>
      </c>
      <c r="S106" s="6" t="s">
        <v>128</v>
      </c>
      <c r="T106" s="6"/>
      <c r="U106" s="6">
        <v>1</v>
      </c>
      <c r="V106" s="6">
        <v>1</v>
      </c>
      <c r="W106" s="6">
        <v>1</v>
      </c>
      <c r="X106" s="6">
        <v>1</v>
      </c>
      <c r="Y106" s="6"/>
      <c r="Z106" s="6"/>
      <c r="AA106" s="6"/>
      <c r="AB106" s="6"/>
      <c r="AC106" s="6"/>
      <c r="AD106" s="6"/>
      <c r="AE106" s="6"/>
      <c r="AF106" s="6"/>
      <c r="AG106" s="6"/>
      <c r="AH106" s="6"/>
      <c r="AI106" s="6"/>
      <c r="AJ106" s="6"/>
      <c r="AK106" s="6"/>
      <c r="AL106" s="6"/>
      <c r="AM106" s="6"/>
      <c r="AN106" s="6"/>
      <c r="AO106" s="6"/>
      <c r="AP106" s="6"/>
      <c r="AQ106" s="6"/>
      <c r="AR106" s="6"/>
      <c r="AS106" s="6"/>
      <c r="AT106" s="6"/>
      <c r="AU106" s="6"/>
      <c r="AV106" s="6"/>
      <c r="AW106" s="6"/>
      <c r="AX106" s="6"/>
      <c r="AY106" s="6"/>
      <c r="AZ106" s="6"/>
      <c r="BA106" s="6"/>
      <c r="BB106" s="6"/>
      <c r="BC106" s="6"/>
      <c r="BD106" s="6"/>
      <c r="BE106" s="6"/>
      <c r="BF106" s="6"/>
      <c r="BG106" s="6"/>
      <c r="BH106" s="6"/>
      <c r="BI106" s="6"/>
      <c r="BJ106" s="6"/>
      <c r="BK106" s="6"/>
      <c r="BL106" s="6"/>
      <c r="BM106" s="6"/>
      <c r="BN106" s="6"/>
      <c r="BO106" s="6"/>
      <c r="BP106" s="6"/>
      <c r="BQ106" s="6"/>
      <c r="BR106" s="6">
        <f t="shared" si="17"/>
        <v>4</v>
      </c>
      <c r="BS106" s="6" t="str">
        <f t="shared" si="18"/>
        <v>Non Loan</v>
      </c>
      <c r="BT106" s="6" t="s">
        <v>99</v>
      </c>
      <c r="BU106" s="6" t="s">
        <v>104</v>
      </c>
      <c r="BV106" s="6" t="s">
        <v>129</v>
      </c>
      <c r="BW106" s="8" t="s">
        <v>96</v>
      </c>
      <c r="BX106" s="9" t="str">
        <f t="shared" ca="1" si="26"/>
        <v/>
      </c>
      <c r="BY106" s="10" t="str">
        <f t="shared" ca="1" si="27"/>
        <v/>
      </c>
      <c r="BZ106" s="7">
        <f t="shared" ca="1" si="28"/>
        <v>1472601</v>
      </c>
      <c r="CA106" s="7"/>
      <c r="CB106" s="7">
        <f t="shared" ca="1" si="29"/>
        <v>1472601</v>
      </c>
      <c r="CC106" s="7"/>
      <c r="CD106" s="7"/>
      <c r="CE106" s="7" t="str">
        <f t="shared" ca="1" si="30"/>
        <v/>
      </c>
      <c r="CF106" s="7" t="str">
        <f t="shared" ca="1" si="31"/>
        <v/>
      </c>
      <c r="CG106" s="11" t="str">
        <f t="shared" ca="1" si="32"/>
        <v/>
      </c>
      <c r="CH106" s="7" t="str">
        <f t="shared" ca="1" si="33"/>
        <v/>
      </c>
      <c r="CI106" s="7" t="s">
        <v>97</v>
      </c>
    </row>
    <row r="107" spans="1:87" x14ac:dyDescent="0.2">
      <c r="A107">
        <v>11214</v>
      </c>
      <c r="B107" t="s">
        <v>138</v>
      </c>
      <c r="C107" s="17">
        <v>0.4</v>
      </c>
      <c r="D107" t="s">
        <v>96</v>
      </c>
      <c r="E107" t="s">
        <v>95</v>
      </c>
      <c r="F107" s="17">
        <v>0.3</v>
      </c>
      <c r="G107" s="17" t="str">
        <f t="shared" si="19"/>
        <v>No</v>
      </c>
      <c r="H107" t="s">
        <v>97</v>
      </c>
      <c r="I107" s="12" t="s">
        <v>97</v>
      </c>
      <c r="J107" s="13">
        <v>39448</v>
      </c>
      <c r="K107">
        <f t="shared" ca="1" si="20"/>
        <v>17</v>
      </c>
      <c r="L107" t="str">
        <f t="shared" ca="1" si="21"/>
        <v>10-20 years</v>
      </c>
      <c r="M107" s="13">
        <v>39448</v>
      </c>
      <c r="N107">
        <f t="shared" ca="1" si="22"/>
        <v>17</v>
      </c>
      <c r="O107" t="str">
        <f t="shared" ca="1" si="23"/>
        <v>10-20 years</v>
      </c>
      <c r="P107" s="13">
        <v>23743</v>
      </c>
      <c r="Q107">
        <f t="shared" ca="1" si="24"/>
        <v>60</v>
      </c>
      <c r="R107" t="str">
        <f t="shared" ca="1" si="25"/>
        <v>55-64</v>
      </c>
      <c r="S107" t="s">
        <v>113</v>
      </c>
      <c r="V107">
        <v>1</v>
      </c>
      <c r="X107">
        <v>1</v>
      </c>
      <c r="Z107">
        <v>1</v>
      </c>
      <c r="BR107">
        <f t="shared" si="17"/>
        <v>3</v>
      </c>
      <c r="BS107" t="str">
        <f t="shared" si="18"/>
        <v>Non Loan</v>
      </c>
      <c r="BT107" t="s">
        <v>99</v>
      </c>
      <c r="BU107" t="s">
        <v>104</v>
      </c>
      <c r="BV107" t="s">
        <v>101</v>
      </c>
      <c r="BW107" s="13" t="s">
        <v>96</v>
      </c>
      <c r="BX107" s="14" t="str">
        <f t="shared" ca="1" si="26"/>
        <v/>
      </c>
      <c r="BY107" s="15" t="str">
        <f t="shared" ca="1" si="27"/>
        <v/>
      </c>
      <c r="BZ107" s="12">
        <f t="shared" ca="1" si="28"/>
        <v>766208</v>
      </c>
      <c r="CA107" s="12"/>
      <c r="CB107" s="12">
        <f t="shared" ca="1" si="29"/>
        <v>766208</v>
      </c>
      <c r="CC107" s="12"/>
      <c r="CD107" s="12"/>
      <c r="CE107" s="12" t="str">
        <f t="shared" ca="1" si="30"/>
        <v/>
      </c>
      <c r="CF107" s="12" t="str">
        <f t="shared" ca="1" si="31"/>
        <v/>
      </c>
      <c r="CG107" s="16" t="str">
        <f t="shared" ca="1" si="32"/>
        <v/>
      </c>
      <c r="CH107" s="12" t="str">
        <f t="shared" ca="1" si="33"/>
        <v/>
      </c>
      <c r="CI107" s="12" t="s">
        <v>97</v>
      </c>
    </row>
    <row r="108" spans="1:87" x14ac:dyDescent="0.2">
      <c r="A108" s="6">
        <v>11215</v>
      </c>
      <c r="B108" s="6" t="s">
        <v>94</v>
      </c>
      <c r="C108" s="18">
        <v>0.5</v>
      </c>
      <c r="D108" s="6" t="s">
        <v>95</v>
      </c>
      <c r="E108" s="6" t="s">
        <v>96</v>
      </c>
      <c r="F108" s="18"/>
      <c r="G108" s="18" t="str">
        <f t="shared" si="19"/>
        <v>Yes</v>
      </c>
      <c r="H108" s="6" t="s">
        <v>97</v>
      </c>
      <c r="I108" s="7" t="s">
        <v>112</v>
      </c>
      <c r="J108" s="8">
        <v>39083</v>
      </c>
      <c r="K108" s="6">
        <f t="shared" ca="1" si="20"/>
        <v>18</v>
      </c>
      <c r="L108" s="6" t="str">
        <f t="shared" ca="1" si="21"/>
        <v>10-20 years</v>
      </c>
      <c r="M108" s="8">
        <v>39083</v>
      </c>
      <c r="N108" s="6">
        <f t="shared" ca="1" si="22"/>
        <v>18</v>
      </c>
      <c r="O108" s="6" t="str">
        <f t="shared" ca="1" si="23"/>
        <v>10-20 years</v>
      </c>
      <c r="P108" s="8">
        <v>36526</v>
      </c>
      <c r="Q108" s="6">
        <f t="shared" ca="1" si="24"/>
        <v>25</v>
      </c>
      <c r="R108" s="6" t="str">
        <f t="shared" ca="1" si="25"/>
        <v>25-34</v>
      </c>
      <c r="S108" s="6" t="s">
        <v>109</v>
      </c>
      <c r="T108" s="6"/>
      <c r="U108" s="6">
        <v>1</v>
      </c>
      <c r="V108" s="6"/>
      <c r="W108" s="6">
        <v>1</v>
      </c>
      <c r="X108" s="6"/>
      <c r="Y108" s="6">
        <v>1</v>
      </c>
      <c r="Z108" s="6"/>
      <c r="AA108" s="6"/>
      <c r="AB108" s="6"/>
      <c r="AC108" s="6"/>
      <c r="AD108" s="6"/>
      <c r="AE108" s="6"/>
      <c r="AF108" s="6"/>
      <c r="AG108" s="6"/>
      <c r="AH108" s="6"/>
      <c r="AI108" s="6"/>
      <c r="AJ108" s="6"/>
      <c r="AK108" s="6"/>
      <c r="AL108" s="6"/>
      <c r="AM108" s="6"/>
      <c r="AN108" s="6"/>
      <c r="AO108" s="6"/>
      <c r="AP108" s="6"/>
      <c r="AQ108" s="6"/>
      <c r="AR108" s="6"/>
      <c r="AS108" s="6"/>
      <c r="AT108" s="6"/>
      <c r="AU108" s="6"/>
      <c r="AV108" s="6"/>
      <c r="AW108" s="6"/>
      <c r="AX108" s="6"/>
      <c r="AY108" s="6"/>
      <c r="AZ108" s="6"/>
      <c r="BA108" s="6"/>
      <c r="BB108" s="6"/>
      <c r="BC108" s="6"/>
      <c r="BD108" s="6"/>
      <c r="BE108" s="6"/>
      <c r="BF108" s="6"/>
      <c r="BG108" s="6"/>
      <c r="BH108" s="6"/>
      <c r="BI108" s="6"/>
      <c r="BJ108" s="6"/>
      <c r="BK108" s="6"/>
      <c r="BL108" s="6"/>
      <c r="BM108" s="6"/>
      <c r="BN108" s="6"/>
      <c r="BO108" s="6"/>
      <c r="BP108" s="6"/>
      <c r="BQ108" s="6"/>
      <c r="BR108" s="6">
        <f t="shared" si="17"/>
        <v>3</v>
      </c>
      <c r="BS108" s="6" t="str">
        <f t="shared" si="18"/>
        <v>Non Loan</v>
      </c>
      <c r="BT108" s="6" t="s">
        <v>99</v>
      </c>
      <c r="BU108" s="6" t="s">
        <v>117</v>
      </c>
      <c r="BV108" s="6" t="s">
        <v>118</v>
      </c>
      <c r="BW108" s="8" t="s">
        <v>96</v>
      </c>
      <c r="BX108" s="9" t="str">
        <f t="shared" ca="1" si="26"/>
        <v/>
      </c>
      <c r="BY108" s="10" t="str">
        <f t="shared" ca="1" si="27"/>
        <v/>
      </c>
      <c r="BZ108" s="7">
        <f t="shared" ca="1" si="28"/>
        <v>1433951</v>
      </c>
      <c r="CA108" s="7"/>
      <c r="CB108" s="7">
        <f t="shared" ca="1" si="29"/>
        <v>1433951</v>
      </c>
      <c r="CC108" s="7"/>
      <c r="CD108" s="7"/>
      <c r="CE108" s="7" t="str">
        <f t="shared" ca="1" si="30"/>
        <v/>
      </c>
      <c r="CF108" s="7" t="str">
        <f t="shared" ca="1" si="31"/>
        <v/>
      </c>
      <c r="CG108" s="11" t="str">
        <f t="shared" ca="1" si="32"/>
        <v/>
      </c>
      <c r="CH108" s="7" t="str">
        <f t="shared" ca="1" si="33"/>
        <v/>
      </c>
      <c r="CI108" s="7" t="s">
        <v>97</v>
      </c>
    </row>
    <row r="109" spans="1:87" x14ac:dyDescent="0.2">
      <c r="A109">
        <v>11216</v>
      </c>
      <c r="B109" t="s">
        <v>94</v>
      </c>
      <c r="C109" s="17">
        <v>0.6</v>
      </c>
      <c r="D109" t="s">
        <v>96</v>
      </c>
      <c r="E109" t="s">
        <v>96</v>
      </c>
      <c r="G109" s="17" t="str">
        <f t="shared" si="19"/>
        <v>Yes</v>
      </c>
      <c r="H109" t="s">
        <v>97</v>
      </c>
      <c r="I109" s="12" t="s">
        <v>112</v>
      </c>
      <c r="J109" s="13">
        <v>38718</v>
      </c>
      <c r="K109">
        <f t="shared" ca="1" si="20"/>
        <v>19</v>
      </c>
      <c r="L109" t="str">
        <f t="shared" ca="1" si="21"/>
        <v>10-20 years</v>
      </c>
      <c r="M109" s="13">
        <v>38718</v>
      </c>
      <c r="N109">
        <f t="shared" ca="1" si="22"/>
        <v>19</v>
      </c>
      <c r="O109" t="str">
        <f t="shared" ca="1" si="23"/>
        <v>10-20 years</v>
      </c>
      <c r="P109" s="13">
        <v>34700</v>
      </c>
      <c r="Q109">
        <f t="shared" ca="1" si="24"/>
        <v>30</v>
      </c>
      <c r="R109" t="str">
        <f t="shared" ca="1" si="25"/>
        <v>25-34</v>
      </c>
      <c r="S109" t="s">
        <v>116</v>
      </c>
      <c r="V109">
        <v>1</v>
      </c>
      <c r="X109">
        <v>1</v>
      </c>
      <c r="Z109">
        <v>1</v>
      </c>
      <c r="BR109">
        <f t="shared" si="17"/>
        <v>3</v>
      </c>
      <c r="BS109" t="str">
        <f t="shared" si="18"/>
        <v>Non Loan</v>
      </c>
      <c r="BT109" t="s">
        <v>99</v>
      </c>
      <c r="BU109" t="s">
        <v>117</v>
      </c>
      <c r="BV109" t="s">
        <v>118</v>
      </c>
      <c r="BW109" s="13" t="s">
        <v>96</v>
      </c>
      <c r="BX109" s="14" t="str">
        <f t="shared" ca="1" si="26"/>
        <v/>
      </c>
      <c r="BY109" s="15" t="str">
        <f t="shared" ca="1" si="27"/>
        <v/>
      </c>
      <c r="BZ109" s="12">
        <f t="shared" ca="1" si="28"/>
        <v>313930</v>
      </c>
      <c r="CA109" s="12"/>
      <c r="CB109" s="12">
        <f t="shared" ca="1" si="29"/>
        <v>313930</v>
      </c>
      <c r="CC109" s="12"/>
      <c r="CD109" s="12"/>
      <c r="CE109" s="12" t="str">
        <f t="shared" ca="1" si="30"/>
        <v/>
      </c>
      <c r="CF109" s="12" t="str">
        <f t="shared" ca="1" si="31"/>
        <v/>
      </c>
      <c r="CG109" s="16" t="str">
        <f t="shared" ca="1" si="32"/>
        <v/>
      </c>
      <c r="CH109" s="12" t="str">
        <f t="shared" ca="1" si="33"/>
        <v/>
      </c>
      <c r="CI109" s="12" t="s">
        <v>97</v>
      </c>
    </row>
    <row r="110" spans="1:87" x14ac:dyDescent="0.2">
      <c r="A110" s="6">
        <v>11217</v>
      </c>
      <c r="B110" s="6" t="s">
        <v>94</v>
      </c>
      <c r="C110" s="18">
        <v>0.7</v>
      </c>
      <c r="D110" s="6" t="s">
        <v>95</v>
      </c>
      <c r="E110" s="6" t="s">
        <v>95</v>
      </c>
      <c r="F110" s="18">
        <v>0.4</v>
      </c>
      <c r="G110" s="18" t="str">
        <f t="shared" si="19"/>
        <v>Yes</v>
      </c>
      <c r="H110" s="6" t="s">
        <v>102</v>
      </c>
      <c r="I110" s="7" t="s">
        <v>119</v>
      </c>
      <c r="J110" s="8">
        <v>38353</v>
      </c>
      <c r="K110" s="6">
        <f t="shared" ca="1" si="20"/>
        <v>20</v>
      </c>
      <c r="L110" s="6" t="str">
        <f t="shared" ca="1" si="21"/>
        <v>&gt;20 years</v>
      </c>
      <c r="M110" s="8">
        <v>38353</v>
      </c>
      <c r="N110" s="6">
        <f t="shared" ca="1" si="22"/>
        <v>20</v>
      </c>
      <c r="O110" s="6" t="str">
        <f t="shared" ca="1" si="23"/>
        <v>&gt;20 years</v>
      </c>
      <c r="P110" s="8">
        <v>32874</v>
      </c>
      <c r="Q110" s="6">
        <f t="shared" ca="1" si="24"/>
        <v>35</v>
      </c>
      <c r="R110" s="6" t="str">
        <f t="shared" ca="1" si="25"/>
        <v>35-44</v>
      </c>
      <c r="S110" s="6" t="s">
        <v>128</v>
      </c>
      <c r="T110" s="6">
        <v>1</v>
      </c>
      <c r="U110" s="6">
        <v>1</v>
      </c>
      <c r="V110" s="6">
        <v>1</v>
      </c>
      <c r="W110" s="6">
        <v>1</v>
      </c>
      <c r="X110" s="6">
        <v>1</v>
      </c>
      <c r="Y110" s="6">
        <v>1</v>
      </c>
      <c r="Z110" s="6">
        <v>1</v>
      </c>
      <c r="AA110" s="6"/>
      <c r="AB110" s="6"/>
      <c r="AC110" s="6"/>
      <c r="AD110" s="6"/>
      <c r="AE110" s="6"/>
      <c r="AF110" s="6"/>
      <c r="AG110" s="6"/>
      <c r="AH110" s="6"/>
      <c r="AI110" s="6"/>
      <c r="AJ110" s="6"/>
      <c r="AK110" s="6"/>
      <c r="AL110" s="6"/>
      <c r="AM110" s="6"/>
      <c r="AN110" s="6"/>
      <c r="AO110" s="6"/>
      <c r="AP110" s="6"/>
      <c r="AQ110" s="6"/>
      <c r="AR110" s="6"/>
      <c r="AS110" s="6"/>
      <c r="AT110" s="6"/>
      <c r="AU110" s="6"/>
      <c r="AV110" s="6"/>
      <c r="AW110" s="6"/>
      <c r="AX110" s="6"/>
      <c r="AY110" s="6"/>
      <c r="AZ110" s="6"/>
      <c r="BA110" s="6"/>
      <c r="BB110" s="6"/>
      <c r="BC110" s="6"/>
      <c r="BD110" s="6"/>
      <c r="BE110" s="6"/>
      <c r="BF110" s="6"/>
      <c r="BG110" s="6"/>
      <c r="BH110" s="6"/>
      <c r="BI110" s="6"/>
      <c r="BJ110" s="6"/>
      <c r="BK110" s="6"/>
      <c r="BL110" s="6"/>
      <c r="BM110" s="6"/>
      <c r="BN110" s="6"/>
      <c r="BO110" s="6"/>
      <c r="BP110" s="6"/>
      <c r="BQ110" s="6"/>
      <c r="BR110" s="6">
        <f t="shared" si="17"/>
        <v>7</v>
      </c>
      <c r="BS110" s="6" t="str">
        <f t="shared" si="18"/>
        <v>Loan</v>
      </c>
      <c r="BT110" s="6" t="s">
        <v>99</v>
      </c>
      <c r="BU110" s="6" t="s">
        <v>100</v>
      </c>
      <c r="BV110" s="6" t="s">
        <v>101</v>
      </c>
      <c r="BW110" s="8" t="s">
        <v>96</v>
      </c>
      <c r="BX110" s="9">
        <f t="shared" ca="1" si="26"/>
        <v>4828663</v>
      </c>
      <c r="BY110" s="10" t="str">
        <f t="shared" ca="1" si="27"/>
        <v>750k-5 mil</v>
      </c>
      <c r="BZ110" s="7">
        <f t="shared" ca="1" si="28"/>
        <v>1023053</v>
      </c>
      <c r="CA110" s="7"/>
      <c r="CB110" s="7">
        <f t="shared" ca="1" si="29"/>
        <v>1023053</v>
      </c>
      <c r="CC110" s="7" t="s">
        <v>114</v>
      </c>
      <c r="CD110" s="7" t="s">
        <v>120</v>
      </c>
      <c r="CE110" s="7">
        <f t="shared" ca="1" si="30"/>
        <v>6</v>
      </c>
      <c r="CF110" s="7">
        <f t="shared" ca="1" si="31"/>
        <v>804777.16666666663</v>
      </c>
      <c r="CG110" s="11">
        <f t="shared" ca="1" si="32"/>
        <v>4.7198561560349273</v>
      </c>
      <c r="CH110" s="7" t="str">
        <f t="shared" ca="1" si="33"/>
        <v>1-5x</v>
      </c>
      <c r="CI110" s="7" t="s">
        <v>107</v>
      </c>
    </row>
    <row r="111" spans="1:87" x14ac:dyDescent="0.2">
      <c r="A111">
        <v>11218</v>
      </c>
      <c r="B111" t="s">
        <v>131</v>
      </c>
      <c r="C111" s="17">
        <v>0.8</v>
      </c>
      <c r="D111" t="s">
        <v>96</v>
      </c>
      <c r="E111" t="s">
        <v>95</v>
      </c>
      <c r="F111" s="17">
        <v>0.75</v>
      </c>
      <c r="G111" s="17" t="str">
        <f t="shared" si="19"/>
        <v>Yes</v>
      </c>
      <c r="H111" t="s">
        <v>97</v>
      </c>
      <c r="I111" s="12" t="s">
        <v>97</v>
      </c>
      <c r="J111" s="13">
        <v>37987</v>
      </c>
      <c r="K111">
        <f t="shared" ca="1" si="20"/>
        <v>21</v>
      </c>
      <c r="L111" t="str">
        <f t="shared" ca="1" si="21"/>
        <v>&gt;20 years</v>
      </c>
      <c r="M111" s="13">
        <v>37987</v>
      </c>
      <c r="N111">
        <f t="shared" ca="1" si="22"/>
        <v>21</v>
      </c>
      <c r="O111" t="str">
        <f t="shared" ca="1" si="23"/>
        <v>&gt;20 years</v>
      </c>
      <c r="P111" s="13">
        <v>31048</v>
      </c>
      <c r="Q111">
        <f t="shared" ca="1" si="24"/>
        <v>40</v>
      </c>
      <c r="R111" t="str">
        <f t="shared" ca="1" si="25"/>
        <v>35-44</v>
      </c>
      <c r="S111" t="s">
        <v>121</v>
      </c>
      <c r="V111">
        <v>1</v>
      </c>
      <c r="X111">
        <v>1</v>
      </c>
      <c r="Z111">
        <v>1</v>
      </c>
      <c r="BR111">
        <f t="shared" si="17"/>
        <v>3</v>
      </c>
      <c r="BS111" t="str">
        <f t="shared" si="18"/>
        <v>Non Loan</v>
      </c>
      <c r="BT111" t="s">
        <v>99</v>
      </c>
      <c r="BU111" t="s">
        <v>117</v>
      </c>
      <c r="BV111" t="s">
        <v>129</v>
      </c>
      <c r="BW111" s="13" t="s">
        <v>96</v>
      </c>
      <c r="BX111" s="14" t="str">
        <f t="shared" ca="1" si="26"/>
        <v/>
      </c>
      <c r="BY111" s="15" t="str">
        <f t="shared" ca="1" si="27"/>
        <v/>
      </c>
      <c r="BZ111" s="12">
        <f t="shared" ca="1" si="28"/>
        <v>320250</v>
      </c>
      <c r="CA111" s="12"/>
      <c r="CB111" s="12">
        <f t="shared" ca="1" si="29"/>
        <v>320250</v>
      </c>
      <c r="CC111" s="12"/>
      <c r="CD111" s="12"/>
      <c r="CE111" s="12" t="str">
        <f t="shared" ca="1" si="30"/>
        <v/>
      </c>
      <c r="CF111" s="12" t="str">
        <f t="shared" ca="1" si="31"/>
        <v/>
      </c>
      <c r="CG111" s="16" t="str">
        <f t="shared" ca="1" si="32"/>
        <v/>
      </c>
      <c r="CH111" s="12" t="str">
        <f t="shared" ca="1" si="33"/>
        <v/>
      </c>
      <c r="CI111" s="12" t="s">
        <v>97</v>
      </c>
    </row>
    <row r="112" spans="1:87" x14ac:dyDescent="0.2">
      <c r="A112" s="6">
        <v>11219</v>
      </c>
      <c r="B112" s="6" t="s">
        <v>131</v>
      </c>
      <c r="C112" s="18">
        <v>0.75</v>
      </c>
      <c r="D112" s="6" t="s">
        <v>95</v>
      </c>
      <c r="E112" s="6" t="s">
        <v>96</v>
      </c>
      <c r="F112" s="18"/>
      <c r="G112" s="18" t="str">
        <f t="shared" si="19"/>
        <v>Yes</v>
      </c>
      <c r="H112" s="6" t="s">
        <v>97</v>
      </c>
      <c r="I112" s="7" t="s">
        <v>112</v>
      </c>
      <c r="J112" s="8">
        <v>37622</v>
      </c>
      <c r="K112" s="6">
        <f t="shared" ca="1" si="20"/>
        <v>22</v>
      </c>
      <c r="L112" s="6" t="str">
        <f t="shared" ca="1" si="21"/>
        <v>&gt;20 years</v>
      </c>
      <c r="M112" s="8">
        <v>37622</v>
      </c>
      <c r="N112" s="6">
        <f t="shared" ca="1" si="22"/>
        <v>22</v>
      </c>
      <c r="O112" s="6" t="str">
        <f t="shared" ca="1" si="23"/>
        <v>&gt;20 years</v>
      </c>
      <c r="P112" s="8">
        <v>29221</v>
      </c>
      <c r="Q112" s="6">
        <f t="shared" ca="1" si="24"/>
        <v>45</v>
      </c>
      <c r="R112" s="6" t="str">
        <f t="shared" ca="1" si="25"/>
        <v>45-54</v>
      </c>
      <c r="S112" s="6" t="s">
        <v>98</v>
      </c>
      <c r="T112" s="6"/>
      <c r="U112" s="6">
        <v>1</v>
      </c>
      <c r="V112" s="6">
        <v>1</v>
      </c>
      <c r="W112" s="6">
        <v>1</v>
      </c>
      <c r="X112" s="6">
        <v>1</v>
      </c>
      <c r="Y112" s="6"/>
      <c r="Z112" s="6"/>
      <c r="AA112" s="6"/>
      <c r="AB112" s="6"/>
      <c r="AC112" s="6"/>
      <c r="AD112" s="6"/>
      <c r="AE112" s="6"/>
      <c r="AF112" s="6"/>
      <c r="AG112" s="6"/>
      <c r="AH112" s="6"/>
      <c r="AI112" s="6"/>
      <c r="AJ112" s="6"/>
      <c r="AK112" s="6"/>
      <c r="AL112" s="6"/>
      <c r="AM112" s="6"/>
      <c r="AN112" s="6"/>
      <c r="AO112" s="6"/>
      <c r="AP112" s="6"/>
      <c r="AQ112" s="6"/>
      <c r="AR112" s="6"/>
      <c r="AS112" s="6"/>
      <c r="AT112" s="6"/>
      <c r="AU112" s="6"/>
      <c r="AV112" s="6"/>
      <c r="AW112" s="6"/>
      <c r="AX112" s="6"/>
      <c r="AY112" s="6"/>
      <c r="AZ112" s="6"/>
      <c r="BA112" s="6"/>
      <c r="BB112" s="6"/>
      <c r="BC112" s="6"/>
      <c r="BD112" s="6"/>
      <c r="BE112" s="6"/>
      <c r="BF112" s="6"/>
      <c r="BG112" s="6"/>
      <c r="BH112" s="6"/>
      <c r="BI112" s="6"/>
      <c r="BJ112" s="6"/>
      <c r="BK112" s="6"/>
      <c r="BL112" s="6"/>
      <c r="BM112" s="6"/>
      <c r="BN112" s="6"/>
      <c r="BO112" s="6"/>
      <c r="BP112" s="6"/>
      <c r="BQ112" s="6"/>
      <c r="BR112" s="6">
        <f t="shared" si="17"/>
        <v>4</v>
      </c>
      <c r="BS112" s="6" t="str">
        <f t="shared" si="18"/>
        <v>Non Loan</v>
      </c>
      <c r="BT112" s="6" t="s">
        <v>99</v>
      </c>
      <c r="BU112" s="6" t="s">
        <v>117</v>
      </c>
      <c r="BV112" s="6" t="s">
        <v>129</v>
      </c>
      <c r="BW112" s="8" t="s">
        <v>96</v>
      </c>
      <c r="BX112" s="9" t="str">
        <f t="shared" ca="1" si="26"/>
        <v/>
      </c>
      <c r="BY112" s="10" t="str">
        <f t="shared" ca="1" si="27"/>
        <v/>
      </c>
      <c r="BZ112" s="7">
        <f t="shared" ca="1" si="28"/>
        <v>1535691</v>
      </c>
      <c r="CA112" s="7"/>
      <c r="CB112" s="7">
        <f t="shared" ca="1" si="29"/>
        <v>1535691</v>
      </c>
      <c r="CC112" s="7"/>
      <c r="CD112" s="7"/>
      <c r="CE112" s="7" t="str">
        <f t="shared" ca="1" si="30"/>
        <v/>
      </c>
      <c r="CF112" s="7" t="str">
        <f t="shared" ca="1" si="31"/>
        <v/>
      </c>
      <c r="CG112" s="11" t="str">
        <f t="shared" ca="1" si="32"/>
        <v/>
      </c>
      <c r="CH112" s="7" t="str">
        <f t="shared" ca="1" si="33"/>
        <v/>
      </c>
      <c r="CI112" s="7" t="s">
        <v>97</v>
      </c>
    </row>
    <row r="113" spans="1:87" x14ac:dyDescent="0.2">
      <c r="A113">
        <v>11220</v>
      </c>
      <c r="B113" t="s">
        <v>94</v>
      </c>
      <c r="C113" s="17">
        <v>1</v>
      </c>
      <c r="D113" t="s">
        <v>96</v>
      </c>
      <c r="E113" t="s">
        <v>96</v>
      </c>
      <c r="G113" s="17" t="str">
        <f t="shared" si="19"/>
        <v>Yes</v>
      </c>
      <c r="H113" t="s">
        <v>97</v>
      </c>
      <c r="I113" s="12" t="s">
        <v>112</v>
      </c>
      <c r="J113" s="13">
        <v>37257</v>
      </c>
      <c r="K113">
        <f t="shared" ca="1" si="20"/>
        <v>23</v>
      </c>
      <c r="L113" t="str">
        <f t="shared" ca="1" si="21"/>
        <v>&gt;20 years</v>
      </c>
      <c r="M113" s="13">
        <v>37257</v>
      </c>
      <c r="N113">
        <f t="shared" ca="1" si="22"/>
        <v>23</v>
      </c>
      <c r="O113" t="str">
        <f t="shared" ca="1" si="23"/>
        <v>&gt;20 years</v>
      </c>
      <c r="P113" s="13">
        <v>27395</v>
      </c>
      <c r="Q113">
        <f t="shared" ca="1" si="24"/>
        <v>50</v>
      </c>
      <c r="R113" t="str">
        <f t="shared" ca="1" si="25"/>
        <v>45-54</v>
      </c>
      <c r="S113" t="s">
        <v>98</v>
      </c>
      <c r="V113">
        <v>1</v>
      </c>
      <c r="X113">
        <v>1</v>
      </c>
      <c r="Z113">
        <v>1</v>
      </c>
      <c r="BR113">
        <f t="shared" si="17"/>
        <v>3</v>
      </c>
      <c r="BS113" t="str">
        <f t="shared" si="18"/>
        <v>Non Loan</v>
      </c>
      <c r="BT113" t="s">
        <v>99</v>
      </c>
      <c r="BU113" t="s">
        <v>117</v>
      </c>
      <c r="BV113" t="s">
        <v>118</v>
      </c>
      <c r="BW113" s="13" t="s">
        <v>96</v>
      </c>
      <c r="BX113" s="14" t="str">
        <f t="shared" ca="1" si="26"/>
        <v/>
      </c>
      <c r="BY113" s="15" t="str">
        <f t="shared" ca="1" si="27"/>
        <v/>
      </c>
      <c r="BZ113" s="12">
        <f t="shared" ca="1" si="28"/>
        <v>651729</v>
      </c>
      <c r="CA113" s="12"/>
      <c r="CB113" s="12">
        <f t="shared" ca="1" si="29"/>
        <v>651729</v>
      </c>
      <c r="CC113" s="12"/>
      <c r="CD113" s="12"/>
      <c r="CE113" s="12" t="str">
        <f t="shared" ca="1" si="30"/>
        <v/>
      </c>
      <c r="CF113" s="12" t="str">
        <f t="shared" ca="1" si="31"/>
        <v/>
      </c>
      <c r="CG113" s="16" t="str">
        <f t="shared" ca="1" si="32"/>
        <v/>
      </c>
      <c r="CH113" s="12" t="str">
        <f t="shared" ca="1" si="33"/>
        <v/>
      </c>
      <c r="CI113" s="12" t="s">
        <v>97</v>
      </c>
    </row>
    <row r="114" spans="1:87" x14ac:dyDescent="0.2">
      <c r="A114" s="6">
        <v>11221</v>
      </c>
      <c r="B114" s="6" t="s">
        <v>94</v>
      </c>
      <c r="C114" s="18">
        <v>0</v>
      </c>
      <c r="D114" s="6" t="s">
        <v>95</v>
      </c>
      <c r="E114" s="6" t="s">
        <v>95</v>
      </c>
      <c r="F114" s="18">
        <v>0.15</v>
      </c>
      <c r="G114" s="18" t="str">
        <f t="shared" si="19"/>
        <v>No</v>
      </c>
      <c r="H114" s="6" t="s">
        <v>97</v>
      </c>
      <c r="I114" s="7" t="s">
        <v>97</v>
      </c>
      <c r="J114" s="8">
        <v>36892</v>
      </c>
      <c r="K114" s="6">
        <f t="shared" ca="1" si="20"/>
        <v>24</v>
      </c>
      <c r="L114" s="6" t="str">
        <f t="shared" ca="1" si="21"/>
        <v>&gt;20 years</v>
      </c>
      <c r="M114" s="8">
        <v>36892</v>
      </c>
      <c r="N114" s="6">
        <f t="shared" ca="1" si="22"/>
        <v>24</v>
      </c>
      <c r="O114" s="6" t="str">
        <f t="shared" ca="1" si="23"/>
        <v>&gt;20 years</v>
      </c>
      <c r="P114" s="8">
        <v>25569</v>
      </c>
      <c r="Q114" s="6">
        <f t="shared" ca="1" si="24"/>
        <v>55</v>
      </c>
      <c r="R114" s="6" t="str">
        <f t="shared" ca="1" si="25"/>
        <v>55-64</v>
      </c>
      <c r="S114" s="6" t="s">
        <v>136</v>
      </c>
      <c r="T114" s="6">
        <v>1</v>
      </c>
      <c r="U114" s="6">
        <v>1</v>
      </c>
      <c r="V114" s="6"/>
      <c r="W114" s="6">
        <v>1</v>
      </c>
      <c r="X114" s="6"/>
      <c r="Y114" s="6">
        <v>1</v>
      </c>
      <c r="Z114" s="6"/>
      <c r="AA114" s="6"/>
      <c r="AB114" s="6"/>
      <c r="AC114" s="6"/>
      <c r="AD114" s="6"/>
      <c r="AE114" s="6"/>
      <c r="AF114" s="6"/>
      <c r="AG114" s="6"/>
      <c r="AH114" s="6"/>
      <c r="AI114" s="6"/>
      <c r="AJ114" s="6"/>
      <c r="AK114" s="6"/>
      <c r="AL114" s="6"/>
      <c r="AM114" s="6"/>
      <c r="AN114" s="6"/>
      <c r="AO114" s="6"/>
      <c r="AP114" s="6"/>
      <c r="AQ114" s="6"/>
      <c r="AR114" s="6"/>
      <c r="AS114" s="6"/>
      <c r="AT114" s="6"/>
      <c r="AU114" s="6"/>
      <c r="AV114" s="6"/>
      <c r="AW114" s="6"/>
      <c r="AX114" s="6"/>
      <c r="AY114" s="6"/>
      <c r="AZ114" s="6"/>
      <c r="BA114" s="6"/>
      <c r="BB114" s="6"/>
      <c r="BC114" s="6"/>
      <c r="BD114" s="6"/>
      <c r="BE114" s="6"/>
      <c r="BF114" s="6"/>
      <c r="BG114" s="6"/>
      <c r="BH114" s="6"/>
      <c r="BI114" s="6"/>
      <c r="BJ114" s="6"/>
      <c r="BK114" s="6"/>
      <c r="BL114" s="6"/>
      <c r="BM114" s="6"/>
      <c r="BN114" s="6"/>
      <c r="BO114" s="6"/>
      <c r="BP114" s="6"/>
      <c r="BQ114" s="6"/>
      <c r="BR114" s="6">
        <f t="shared" si="17"/>
        <v>4</v>
      </c>
      <c r="BS114" s="6" t="str">
        <f t="shared" si="18"/>
        <v>Loan</v>
      </c>
      <c r="BT114" s="6" t="s">
        <v>99</v>
      </c>
      <c r="BU114" s="6" t="s">
        <v>100</v>
      </c>
      <c r="BV114" s="6" t="s">
        <v>101</v>
      </c>
      <c r="BW114" s="8" t="s">
        <v>96</v>
      </c>
      <c r="BX114" s="9">
        <f t="shared" ca="1" si="26"/>
        <v>205654</v>
      </c>
      <c r="BY114" s="10" t="str">
        <f t="shared" ca="1" si="27"/>
        <v>100k-250k</v>
      </c>
      <c r="BZ114" s="7">
        <f t="shared" ca="1" si="28"/>
        <v>728184</v>
      </c>
      <c r="CA114" s="7"/>
      <c r="CB114" s="7">
        <f t="shared" ca="1" si="29"/>
        <v>728184</v>
      </c>
      <c r="CC114" s="7" t="s">
        <v>114</v>
      </c>
      <c r="CD114" s="7" t="s">
        <v>120</v>
      </c>
      <c r="CE114" s="7">
        <f t="shared" ca="1" si="30"/>
        <v>1</v>
      </c>
      <c r="CF114" s="7">
        <f t="shared" ca="1" si="31"/>
        <v>205654</v>
      </c>
      <c r="CG114" s="11">
        <f t="shared" ca="1" si="32"/>
        <v>0.28242037726728408</v>
      </c>
      <c r="CH114" s="7" t="str">
        <f t="shared" ca="1" si="33"/>
        <v>1x</v>
      </c>
      <c r="CI114" s="7" t="s">
        <v>97</v>
      </c>
    </row>
    <row r="115" spans="1:87" x14ac:dyDescent="0.2">
      <c r="A115">
        <v>11222</v>
      </c>
      <c r="B115" t="s">
        <v>123</v>
      </c>
      <c r="C115" s="17">
        <v>0.4</v>
      </c>
      <c r="D115" t="s">
        <v>96</v>
      </c>
      <c r="E115" t="s">
        <v>95</v>
      </c>
      <c r="F115" s="17">
        <v>0.5</v>
      </c>
      <c r="G115" s="17" t="str">
        <f t="shared" si="19"/>
        <v>No</v>
      </c>
      <c r="H115" t="s">
        <v>102</v>
      </c>
      <c r="I115" s="12" t="s">
        <v>119</v>
      </c>
      <c r="J115" s="13">
        <v>36526</v>
      </c>
      <c r="K115">
        <f t="shared" ca="1" si="20"/>
        <v>25</v>
      </c>
      <c r="L115" t="str">
        <f t="shared" ca="1" si="21"/>
        <v>&gt;20 years</v>
      </c>
      <c r="M115" s="13">
        <v>36526</v>
      </c>
      <c r="N115">
        <f t="shared" ca="1" si="22"/>
        <v>25</v>
      </c>
      <c r="O115" t="str">
        <f t="shared" ca="1" si="23"/>
        <v>&gt;20 years</v>
      </c>
      <c r="P115" s="13">
        <v>23743</v>
      </c>
      <c r="Q115">
        <f t="shared" ca="1" si="24"/>
        <v>60</v>
      </c>
      <c r="R115" t="str">
        <f t="shared" ca="1" si="25"/>
        <v>55-64</v>
      </c>
      <c r="S115" t="s">
        <v>121</v>
      </c>
      <c r="T115">
        <v>1</v>
      </c>
      <c r="V115">
        <v>1</v>
      </c>
      <c r="X115">
        <v>1</v>
      </c>
      <c r="Z115">
        <v>1</v>
      </c>
      <c r="BR115">
        <f t="shared" si="17"/>
        <v>4</v>
      </c>
      <c r="BS115" t="str">
        <f t="shared" si="18"/>
        <v>Loan</v>
      </c>
      <c r="BT115" t="s">
        <v>99</v>
      </c>
      <c r="BU115" t="s">
        <v>104</v>
      </c>
      <c r="BV115" t="s">
        <v>101</v>
      </c>
      <c r="BW115" s="13" t="s">
        <v>96</v>
      </c>
      <c r="BX115" s="14">
        <f t="shared" ca="1" si="26"/>
        <v>988075</v>
      </c>
      <c r="BY115" s="15" t="str">
        <f t="shared" ca="1" si="27"/>
        <v>750k-5 mil</v>
      </c>
      <c r="BZ115" s="12">
        <f t="shared" ca="1" si="28"/>
        <v>14713</v>
      </c>
      <c r="CA115" s="12"/>
      <c r="CB115" s="12">
        <f t="shared" ca="1" si="29"/>
        <v>14713</v>
      </c>
      <c r="CC115" s="12" t="s">
        <v>114</v>
      </c>
      <c r="CD115" s="12" t="s">
        <v>106</v>
      </c>
      <c r="CE115" s="12">
        <f t="shared" ca="1" si="30"/>
        <v>3</v>
      </c>
      <c r="CF115" s="12">
        <f t="shared" ca="1" si="31"/>
        <v>329358.33333333331</v>
      </c>
      <c r="CG115" s="16">
        <f t="shared" ca="1" si="32"/>
        <v>67.156596207435598</v>
      </c>
      <c r="CH115" s="12" t="str">
        <f t="shared" ca="1" si="33"/>
        <v>50-100x</v>
      </c>
      <c r="CI115" s="12" t="s">
        <v>107</v>
      </c>
    </row>
    <row r="116" spans="1:87" x14ac:dyDescent="0.2">
      <c r="A116" s="6">
        <v>11223</v>
      </c>
      <c r="B116" s="6" t="s">
        <v>123</v>
      </c>
      <c r="C116" s="18">
        <v>0.15</v>
      </c>
      <c r="D116" s="6" t="s">
        <v>95</v>
      </c>
      <c r="E116" s="6" t="s">
        <v>96</v>
      </c>
      <c r="F116" s="18"/>
      <c r="G116" s="18" t="str">
        <f t="shared" si="19"/>
        <v>No</v>
      </c>
      <c r="H116" s="6" t="s">
        <v>111</v>
      </c>
      <c r="I116" s="7" t="s">
        <v>119</v>
      </c>
      <c r="J116" s="8">
        <v>36161</v>
      </c>
      <c r="K116" s="6">
        <f t="shared" ca="1" si="20"/>
        <v>26</v>
      </c>
      <c r="L116" s="6" t="str">
        <f t="shared" ca="1" si="21"/>
        <v>&gt;20 years</v>
      </c>
      <c r="M116" s="8">
        <v>36161</v>
      </c>
      <c r="N116" s="6">
        <f t="shared" ca="1" si="22"/>
        <v>26</v>
      </c>
      <c r="O116" s="6" t="str">
        <f t="shared" ca="1" si="23"/>
        <v>&gt;20 years</v>
      </c>
      <c r="P116" s="8">
        <v>36526</v>
      </c>
      <c r="Q116" s="6">
        <f t="shared" ca="1" si="24"/>
        <v>25</v>
      </c>
      <c r="R116" s="6" t="str">
        <f t="shared" ca="1" si="25"/>
        <v>25-34</v>
      </c>
      <c r="S116" s="6" t="s">
        <v>121</v>
      </c>
      <c r="T116" s="6">
        <v>1</v>
      </c>
      <c r="U116" s="6">
        <v>1</v>
      </c>
      <c r="V116" s="6">
        <v>1</v>
      </c>
      <c r="W116" s="6">
        <v>1</v>
      </c>
      <c r="X116" s="6">
        <v>1</v>
      </c>
      <c r="Y116" s="6">
        <v>1</v>
      </c>
      <c r="Z116" s="6">
        <v>1</v>
      </c>
      <c r="AA116" s="6"/>
      <c r="AB116" s="6"/>
      <c r="AC116" s="6"/>
      <c r="AD116" s="6"/>
      <c r="AE116" s="6"/>
      <c r="AF116" s="6"/>
      <c r="AG116" s="6"/>
      <c r="AH116" s="6"/>
      <c r="AI116" s="6"/>
      <c r="AJ116" s="6"/>
      <c r="AK116" s="6"/>
      <c r="AL116" s="6"/>
      <c r="AM116" s="6"/>
      <c r="AN116" s="6"/>
      <c r="AO116" s="6"/>
      <c r="AP116" s="6"/>
      <c r="AQ116" s="6"/>
      <c r="AR116" s="6"/>
      <c r="AS116" s="6"/>
      <c r="AT116" s="6"/>
      <c r="AU116" s="6"/>
      <c r="AV116" s="6"/>
      <c r="AW116" s="6"/>
      <c r="AX116" s="6"/>
      <c r="AY116" s="6"/>
      <c r="AZ116" s="6"/>
      <c r="BA116" s="6"/>
      <c r="BB116" s="6"/>
      <c r="BC116" s="6"/>
      <c r="BD116" s="6"/>
      <c r="BE116" s="6"/>
      <c r="BF116" s="6"/>
      <c r="BG116" s="6"/>
      <c r="BH116" s="6"/>
      <c r="BI116" s="6"/>
      <c r="BJ116" s="6"/>
      <c r="BK116" s="6"/>
      <c r="BL116" s="6"/>
      <c r="BM116" s="6"/>
      <c r="BN116" s="6"/>
      <c r="BO116" s="6"/>
      <c r="BP116" s="6"/>
      <c r="BQ116" s="6"/>
      <c r="BR116" s="6">
        <f t="shared" si="17"/>
        <v>7</v>
      </c>
      <c r="BS116" s="6" t="str">
        <f t="shared" si="18"/>
        <v>Loan</v>
      </c>
      <c r="BT116" s="6" t="s">
        <v>99</v>
      </c>
      <c r="BU116" s="6" t="s">
        <v>104</v>
      </c>
      <c r="BV116" s="6" t="s">
        <v>101</v>
      </c>
      <c r="BW116" s="8" t="s">
        <v>96</v>
      </c>
      <c r="BX116" s="9">
        <f t="shared" ca="1" si="26"/>
        <v>1063543</v>
      </c>
      <c r="BY116" s="10" t="str">
        <f t="shared" ca="1" si="27"/>
        <v>750k-5 mil</v>
      </c>
      <c r="BZ116" s="7">
        <f t="shared" ca="1" si="28"/>
        <v>1771430</v>
      </c>
      <c r="CA116" s="7"/>
      <c r="CB116" s="7">
        <f t="shared" ca="1" si="29"/>
        <v>1771430</v>
      </c>
      <c r="CC116" s="7" t="s">
        <v>105</v>
      </c>
      <c r="CD116" s="7" t="s">
        <v>120</v>
      </c>
      <c r="CE116" s="7">
        <f t="shared" ca="1" si="30"/>
        <v>6</v>
      </c>
      <c r="CF116" s="7">
        <f t="shared" ca="1" si="31"/>
        <v>177257.16666666666</v>
      </c>
      <c r="CG116" s="11">
        <f t="shared" ca="1" si="32"/>
        <v>0.60038669323653771</v>
      </c>
      <c r="CH116" s="7" t="str">
        <f t="shared" ca="1" si="33"/>
        <v>1x</v>
      </c>
      <c r="CI116" s="7" t="s">
        <v>107</v>
      </c>
    </row>
    <row r="117" spans="1:87" x14ac:dyDescent="0.2">
      <c r="A117">
        <v>11224</v>
      </c>
      <c r="B117" t="s">
        <v>94</v>
      </c>
      <c r="C117" s="17">
        <v>0.2</v>
      </c>
      <c r="D117" t="s">
        <v>96</v>
      </c>
      <c r="E117" t="s">
        <v>96</v>
      </c>
      <c r="G117" s="17" t="str">
        <f t="shared" si="19"/>
        <v>No</v>
      </c>
      <c r="H117" t="s">
        <v>97</v>
      </c>
      <c r="I117" s="12" t="s">
        <v>112</v>
      </c>
      <c r="J117" s="13">
        <v>45658</v>
      </c>
      <c r="K117">
        <f t="shared" ca="1" si="20"/>
        <v>0</v>
      </c>
      <c r="L117" t="str">
        <f t="shared" ca="1" si="21"/>
        <v>&lt;12 months</v>
      </c>
      <c r="M117" s="13">
        <v>45658</v>
      </c>
      <c r="N117">
        <f t="shared" ca="1" si="22"/>
        <v>0</v>
      </c>
      <c r="O117" t="str">
        <f t="shared" ca="1" si="23"/>
        <v>&lt;12 months</v>
      </c>
      <c r="P117" s="13">
        <v>34700</v>
      </c>
      <c r="Q117">
        <f t="shared" ca="1" si="24"/>
        <v>30</v>
      </c>
      <c r="R117" t="str">
        <f t="shared" ca="1" si="25"/>
        <v>25-34</v>
      </c>
      <c r="S117" t="s">
        <v>98</v>
      </c>
      <c r="V117">
        <v>1</v>
      </c>
      <c r="X117">
        <v>1</v>
      </c>
      <c r="Z117">
        <v>1</v>
      </c>
      <c r="BR117">
        <f t="shared" si="17"/>
        <v>3</v>
      </c>
      <c r="BS117" t="str">
        <f t="shared" si="18"/>
        <v>Non Loan</v>
      </c>
      <c r="BT117" t="s">
        <v>99</v>
      </c>
      <c r="BU117" t="s">
        <v>117</v>
      </c>
      <c r="BV117" t="s">
        <v>118</v>
      </c>
      <c r="BW117" s="13" t="s">
        <v>96</v>
      </c>
      <c r="BX117" s="14" t="str">
        <f t="shared" ca="1" si="26"/>
        <v/>
      </c>
      <c r="BY117" s="15" t="str">
        <f t="shared" ca="1" si="27"/>
        <v/>
      </c>
      <c r="BZ117" s="12">
        <f t="shared" ca="1" si="28"/>
        <v>1322466</v>
      </c>
      <c r="CA117" s="12"/>
      <c r="CB117" s="12">
        <f t="shared" ca="1" si="29"/>
        <v>1322466</v>
      </c>
      <c r="CC117" s="12"/>
      <c r="CD117" s="12"/>
      <c r="CE117" s="12" t="str">
        <f t="shared" ca="1" si="30"/>
        <v/>
      </c>
      <c r="CF117" s="12" t="str">
        <f t="shared" ca="1" si="31"/>
        <v/>
      </c>
      <c r="CG117" s="16" t="str">
        <f t="shared" ca="1" si="32"/>
        <v/>
      </c>
      <c r="CH117" s="12" t="str">
        <f t="shared" ca="1" si="33"/>
        <v/>
      </c>
      <c r="CI117" s="12" t="s">
        <v>97</v>
      </c>
    </row>
    <row r="118" spans="1:87" x14ac:dyDescent="0.2">
      <c r="A118" s="6">
        <v>11225</v>
      </c>
      <c r="B118" s="6" t="s">
        <v>94</v>
      </c>
      <c r="C118" s="18">
        <v>0.3</v>
      </c>
      <c r="D118" s="6" t="s">
        <v>95</v>
      </c>
      <c r="E118" s="6" t="s">
        <v>95</v>
      </c>
      <c r="F118" s="18">
        <v>0.15</v>
      </c>
      <c r="G118" s="18" t="str">
        <f t="shared" si="19"/>
        <v>No</v>
      </c>
      <c r="H118" s="6" t="s">
        <v>97</v>
      </c>
      <c r="I118" s="7" t="s">
        <v>112</v>
      </c>
      <c r="J118" s="8">
        <v>45658</v>
      </c>
      <c r="K118" s="6">
        <f t="shared" ca="1" si="20"/>
        <v>0</v>
      </c>
      <c r="L118" s="6" t="str">
        <f t="shared" ca="1" si="21"/>
        <v>&lt;12 months</v>
      </c>
      <c r="M118" s="8">
        <v>45658</v>
      </c>
      <c r="N118" s="6">
        <f t="shared" ca="1" si="22"/>
        <v>0</v>
      </c>
      <c r="O118" s="6" t="str">
        <f t="shared" ca="1" si="23"/>
        <v>&lt;12 months</v>
      </c>
      <c r="P118" s="8">
        <v>32874</v>
      </c>
      <c r="Q118" s="6">
        <f t="shared" ca="1" si="24"/>
        <v>35</v>
      </c>
      <c r="R118" s="6" t="str">
        <f t="shared" ca="1" si="25"/>
        <v>35-44</v>
      </c>
      <c r="S118" s="6" t="s">
        <v>128</v>
      </c>
      <c r="T118" s="6"/>
      <c r="U118" s="6">
        <v>1</v>
      </c>
      <c r="V118" s="6">
        <v>1</v>
      </c>
      <c r="W118" s="6">
        <v>1</v>
      </c>
      <c r="X118" s="6">
        <v>1</v>
      </c>
      <c r="Y118" s="6"/>
      <c r="Z118" s="6"/>
      <c r="AA118" s="6"/>
      <c r="AB118" s="6"/>
      <c r="AC118" s="6"/>
      <c r="AD118" s="6"/>
      <c r="AE118" s="6"/>
      <c r="AF118" s="6"/>
      <c r="AG118" s="6"/>
      <c r="AH118" s="6"/>
      <c r="AI118" s="6"/>
      <c r="AJ118" s="6"/>
      <c r="AK118" s="6"/>
      <c r="AL118" s="6"/>
      <c r="AM118" s="6"/>
      <c r="AN118" s="6"/>
      <c r="AO118" s="6"/>
      <c r="AP118" s="6"/>
      <c r="AQ118" s="6"/>
      <c r="AR118" s="6"/>
      <c r="AS118" s="6"/>
      <c r="AT118" s="6"/>
      <c r="AU118" s="6"/>
      <c r="AV118" s="6"/>
      <c r="AW118" s="6"/>
      <c r="AX118" s="6"/>
      <c r="AY118" s="6"/>
      <c r="AZ118" s="6"/>
      <c r="BA118" s="6"/>
      <c r="BB118" s="6"/>
      <c r="BC118" s="6"/>
      <c r="BD118" s="6"/>
      <c r="BE118" s="6"/>
      <c r="BF118" s="6"/>
      <c r="BG118" s="6"/>
      <c r="BH118" s="6"/>
      <c r="BI118" s="6"/>
      <c r="BJ118" s="6"/>
      <c r="BK118" s="6"/>
      <c r="BL118" s="6"/>
      <c r="BM118" s="6"/>
      <c r="BN118" s="6"/>
      <c r="BO118" s="6"/>
      <c r="BP118" s="6"/>
      <c r="BQ118" s="6"/>
      <c r="BR118" s="6">
        <f t="shared" si="17"/>
        <v>4</v>
      </c>
      <c r="BS118" s="6" t="str">
        <f t="shared" si="18"/>
        <v>Non Loan</v>
      </c>
      <c r="BT118" s="6" t="s">
        <v>99</v>
      </c>
      <c r="BU118" s="6" t="s">
        <v>117</v>
      </c>
      <c r="BV118" s="6" t="s">
        <v>118</v>
      </c>
      <c r="BW118" s="8" t="s">
        <v>96</v>
      </c>
      <c r="BX118" s="9" t="str">
        <f t="shared" ca="1" si="26"/>
        <v/>
      </c>
      <c r="BY118" s="10" t="str">
        <f t="shared" ca="1" si="27"/>
        <v/>
      </c>
      <c r="BZ118" s="7">
        <f t="shared" ca="1" si="28"/>
        <v>390832</v>
      </c>
      <c r="CA118" s="7"/>
      <c r="CB118" s="7">
        <f t="shared" ca="1" si="29"/>
        <v>390832</v>
      </c>
      <c r="CC118" s="7"/>
      <c r="CD118" s="7"/>
      <c r="CE118" s="7" t="str">
        <f t="shared" ca="1" si="30"/>
        <v/>
      </c>
      <c r="CF118" s="7" t="str">
        <f t="shared" ca="1" si="31"/>
        <v/>
      </c>
      <c r="CG118" s="11" t="str">
        <f t="shared" ca="1" si="32"/>
        <v/>
      </c>
      <c r="CH118" s="7" t="str">
        <f t="shared" ca="1" si="33"/>
        <v/>
      </c>
      <c r="CI118" s="7" t="s">
        <v>97</v>
      </c>
    </row>
    <row r="119" spans="1:87" x14ac:dyDescent="0.2">
      <c r="A119">
        <v>11226</v>
      </c>
      <c r="B119" t="s">
        <v>94</v>
      </c>
      <c r="C119" s="17">
        <v>0.4</v>
      </c>
      <c r="D119" t="s">
        <v>96</v>
      </c>
      <c r="E119" t="s">
        <v>95</v>
      </c>
      <c r="F119" s="17">
        <v>0.3</v>
      </c>
      <c r="G119" s="17" t="str">
        <f t="shared" si="19"/>
        <v>No</v>
      </c>
      <c r="H119" t="s">
        <v>111</v>
      </c>
      <c r="I119" s="12" t="s">
        <v>119</v>
      </c>
      <c r="J119" s="13">
        <v>45473</v>
      </c>
      <c r="K119">
        <f t="shared" ca="1" si="20"/>
        <v>1</v>
      </c>
      <c r="L119" t="str">
        <f t="shared" ca="1" si="21"/>
        <v>1-3 years</v>
      </c>
      <c r="M119" s="13">
        <v>45473</v>
      </c>
      <c r="N119">
        <f t="shared" ca="1" si="22"/>
        <v>1</v>
      </c>
      <c r="O119" t="str">
        <f t="shared" ca="1" si="23"/>
        <v>1-3 years</v>
      </c>
      <c r="P119" s="13">
        <v>31048</v>
      </c>
      <c r="Q119">
        <f t="shared" ca="1" si="24"/>
        <v>40</v>
      </c>
      <c r="R119" t="str">
        <f t="shared" ca="1" si="25"/>
        <v>35-44</v>
      </c>
      <c r="S119" t="s">
        <v>98</v>
      </c>
      <c r="T119">
        <v>1</v>
      </c>
      <c r="V119">
        <v>1</v>
      </c>
      <c r="X119">
        <v>1</v>
      </c>
      <c r="Z119">
        <v>1</v>
      </c>
      <c r="BR119">
        <f t="shared" si="17"/>
        <v>4</v>
      </c>
      <c r="BS119" t="str">
        <f t="shared" si="18"/>
        <v>Loan</v>
      </c>
      <c r="BT119" t="s">
        <v>99</v>
      </c>
      <c r="BU119" t="s">
        <v>100</v>
      </c>
      <c r="BV119" t="s">
        <v>101</v>
      </c>
      <c r="BW119" s="13" t="s">
        <v>96</v>
      </c>
      <c r="BX119" s="14">
        <f t="shared" ca="1" si="26"/>
        <v>4354257</v>
      </c>
      <c r="BY119" s="15" t="str">
        <f t="shared" ca="1" si="27"/>
        <v>750k-5 mil</v>
      </c>
      <c r="BZ119" s="12">
        <f t="shared" ca="1" si="28"/>
        <v>424039</v>
      </c>
      <c r="CA119" s="12"/>
      <c r="CB119" s="12">
        <f t="shared" ca="1" si="29"/>
        <v>424039</v>
      </c>
      <c r="CC119" s="12" t="s">
        <v>114</v>
      </c>
      <c r="CD119" s="12" t="s">
        <v>106</v>
      </c>
      <c r="CE119" s="12">
        <f t="shared" ca="1" si="30"/>
        <v>9</v>
      </c>
      <c r="CF119" s="12">
        <f t="shared" ca="1" si="31"/>
        <v>483806.33333333331</v>
      </c>
      <c r="CG119" s="16">
        <f t="shared" ca="1" si="32"/>
        <v>10.268529545631417</v>
      </c>
      <c r="CH119" s="12" t="str">
        <f t="shared" ca="1" si="33"/>
        <v>10-20x</v>
      </c>
      <c r="CI119" s="12" t="s">
        <v>107</v>
      </c>
    </row>
    <row r="120" spans="1:87" x14ac:dyDescent="0.2">
      <c r="A120" s="6">
        <v>11227</v>
      </c>
      <c r="B120" s="6" t="s">
        <v>94</v>
      </c>
      <c r="C120" s="18">
        <v>0.5</v>
      </c>
      <c r="D120" s="6" t="s">
        <v>95</v>
      </c>
      <c r="E120" s="6" t="s">
        <v>96</v>
      </c>
      <c r="F120" s="18"/>
      <c r="G120" s="18" t="str">
        <f t="shared" si="19"/>
        <v>Yes</v>
      </c>
      <c r="H120" s="6" t="s">
        <v>97</v>
      </c>
      <c r="I120" s="7" t="s">
        <v>97</v>
      </c>
      <c r="J120" s="8">
        <v>45292</v>
      </c>
      <c r="K120" s="6">
        <f t="shared" ca="1" si="20"/>
        <v>1</v>
      </c>
      <c r="L120" s="6" t="str">
        <f t="shared" ca="1" si="21"/>
        <v>1-3 years</v>
      </c>
      <c r="M120" s="8">
        <v>45292</v>
      </c>
      <c r="N120" s="6">
        <f t="shared" ca="1" si="22"/>
        <v>1</v>
      </c>
      <c r="O120" s="6" t="str">
        <f t="shared" ca="1" si="23"/>
        <v>1-3 years</v>
      </c>
      <c r="P120" s="8">
        <v>29221</v>
      </c>
      <c r="Q120" s="6">
        <f t="shared" ca="1" si="24"/>
        <v>45</v>
      </c>
      <c r="R120" s="6" t="str">
        <f t="shared" ca="1" si="25"/>
        <v>45-54</v>
      </c>
      <c r="S120" s="6" t="s">
        <v>127</v>
      </c>
      <c r="T120" s="6"/>
      <c r="U120" s="6">
        <v>1</v>
      </c>
      <c r="V120" s="6"/>
      <c r="W120" s="6">
        <v>1</v>
      </c>
      <c r="X120" s="6"/>
      <c r="Y120" s="6">
        <v>1</v>
      </c>
      <c r="Z120" s="6"/>
      <c r="AA120" s="6"/>
      <c r="AB120" s="6"/>
      <c r="AC120" s="6"/>
      <c r="AD120" s="6"/>
      <c r="AE120" s="6"/>
      <c r="AF120" s="6"/>
      <c r="AG120" s="6"/>
      <c r="AH120" s="6"/>
      <c r="AI120" s="6"/>
      <c r="AJ120" s="6"/>
      <c r="AK120" s="6"/>
      <c r="AL120" s="6"/>
      <c r="AM120" s="6"/>
      <c r="AN120" s="6"/>
      <c r="AO120" s="6"/>
      <c r="AP120" s="6"/>
      <c r="AQ120" s="6"/>
      <c r="AR120" s="6"/>
      <c r="AS120" s="6"/>
      <c r="AT120" s="6"/>
      <c r="AU120" s="6"/>
      <c r="AV120" s="6"/>
      <c r="AW120" s="6"/>
      <c r="AX120" s="6"/>
      <c r="AY120" s="6"/>
      <c r="AZ120" s="6"/>
      <c r="BA120" s="6"/>
      <c r="BB120" s="6"/>
      <c r="BC120" s="6"/>
      <c r="BD120" s="6"/>
      <c r="BE120" s="6"/>
      <c r="BF120" s="6"/>
      <c r="BG120" s="6"/>
      <c r="BH120" s="6"/>
      <c r="BI120" s="6"/>
      <c r="BJ120" s="6"/>
      <c r="BK120" s="6"/>
      <c r="BL120" s="6"/>
      <c r="BM120" s="6"/>
      <c r="BN120" s="6"/>
      <c r="BO120" s="6"/>
      <c r="BP120" s="6"/>
      <c r="BQ120" s="6"/>
      <c r="BR120" s="6">
        <f t="shared" si="17"/>
        <v>3</v>
      </c>
      <c r="BS120" s="6" t="str">
        <f t="shared" si="18"/>
        <v>Non Loan</v>
      </c>
      <c r="BT120" s="6" t="s">
        <v>99</v>
      </c>
      <c r="BU120" s="6" t="s">
        <v>100</v>
      </c>
      <c r="BV120" s="6" t="s">
        <v>101</v>
      </c>
      <c r="BW120" s="8" t="s">
        <v>96</v>
      </c>
      <c r="BX120" s="9" t="str">
        <f t="shared" ca="1" si="26"/>
        <v/>
      </c>
      <c r="BY120" s="10" t="str">
        <f t="shared" ca="1" si="27"/>
        <v/>
      </c>
      <c r="BZ120" s="7">
        <f t="shared" ca="1" si="28"/>
        <v>787275</v>
      </c>
      <c r="CA120" s="7"/>
      <c r="CB120" s="7">
        <f t="shared" ca="1" si="29"/>
        <v>787275</v>
      </c>
      <c r="CC120" s="7"/>
      <c r="CD120" s="7"/>
      <c r="CE120" s="7" t="str">
        <f t="shared" ca="1" si="30"/>
        <v/>
      </c>
      <c r="CF120" s="7" t="str">
        <f t="shared" ca="1" si="31"/>
        <v/>
      </c>
      <c r="CG120" s="11" t="str">
        <f t="shared" ca="1" si="32"/>
        <v/>
      </c>
      <c r="CH120" s="7" t="str">
        <f t="shared" ca="1" si="33"/>
        <v/>
      </c>
      <c r="CI120" s="7" t="s">
        <v>97</v>
      </c>
    </row>
    <row r="121" spans="1:87" x14ac:dyDescent="0.2">
      <c r="A121">
        <v>11228</v>
      </c>
      <c r="B121" t="s">
        <v>94</v>
      </c>
      <c r="C121" s="17">
        <v>0.6</v>
      </c>
      <c r="D121" t="s">
        <v>96</v>
      </c>
      <c r="E121" t="s">
        <v>96</v>
      </c>
      <c r="G121" s="17" t="str">
        <f t="shared" si="19"/>
        <v>Yes</v>
      </c>
      <c r="H121" t="s">
        <v>111</v>
      </c>
      <c r="I121" s="12" t="s">
        <v>112</v>
      </c>
      <c r="J121" s="13">
        <v>45107</v>
      </c>
      <c r="K121">
        <f t="shared" ca="1" si="20"/>
        <v>2</v>
      </c>
      <c r="L121" t="str">
        <f t="shared" ca="1" si="21"/>
        <v>1-3 years</v>
      </c>
      <c r="M121" s="13">
        <v>45107</v>
      </c>
      <c r="N121">
        <f t="shared" ca="1" si="22"/>
        <v>2</v>
      </c>
      <c r="O121" t="str">
        <f t="shared" ca="1" si="23"/>
        <v>1-3 years</v>
      </c>
      <c r="P121" s="13">
        <v>27395</v>
      </c>
      <c r="Q121">
        <f t="shared" ca="1" si="24"/>
        <v>50</v>
      </c>
      <c r="R121" t="str">
        <f t="shared" ca="1" si="25"/>
        <v>45-54</v>
      </c>
      <c r="S121" t="s">
        <v>98</v>
      </c>
      <c r="T121">
        <v>1</v>
      </c>
      <c r="V121">
        <v>1</v>
      </c>
      <c r="X121">
        <v>1</v>
      </c>
      <c r="Z121">
        <v>1</v>
      </c>
      <c r="BR121">
        <f t="shared" si="17"/>
        <v>4</v>
      </c>
      <c r="BS121" t="str">
        <f t="shared" si="18"/>
        <v>Loan</v>
      </c>
      <c r="BT121" t="s">
        <v>99</v>
      </c>
      <c r="BU121" t="s">
        <v>100</v>
      </c>
      <c r="BV121" t="s">
        <v>101</v>
      </c>
      <c r="BW121" s="13" t="s">
        <v>96</v>
      </c>
      <c r="BX121" s="14">
        <f t="shared" ca="1" si="26"/>
        <v>3352027</v>
      </c>
      <c r="BY121" s="15" t="str">
        <f t="shared" ca="1" si="27"/>
        <v>750k-5 mil</v>
      </c>
      <c r="BZ121" s="12">
        <f t="shared" ca="1" si="28"/>
        <v>1244239</v>
      </c>
      <c r="CA121" s="12"/>
      <c r="CB121" s="12">
        <f t="shared" ca="1" si="29"/>
        <v>1244239</v>
      </c>
      <c r="CC121" s="12" t="s">
        <v>105</v>
      </c>
      <c r="CD121" s="12" t="s">
        <v>106</v>
      </c>
      <c r="CE121" s="12">
        <f t="shared" ca="1" si="30"/>
        <v>9</v>
      </c>
      <c r="CF121" s="12">
        <f t="shared" ca="1" si="31"/>
        <v>372447.44444444444</v>
      </c>
      <c r="CG121" s="16">
        <f t="shared" ca="1" si="32"/>
        <v>2.6940378817895918</v>
      </c>
      <c r="CH121" s="12" t="str">
        <f t="shared" ca="1" si="33"/>
        <v>1-5x</v>
      </c>
      <c r="CI121" s="12" t="s">
        <v>107</v>
      </c>
    </row>
    <row r="122" spans="1:87" x14ac:dyDescent="0.2">
      <c r="A122" s="6">
        <v>11229</v>
      </c>
      <c r="B122" s="6" t="s">
        <v>110</v>
      </c>
      <c r="C122" s="18">
        <v>0.7</v>
      </c>
      <c r="D122" s="6" t="s">
        <v>95</v>
      </c>
      <c r="E122" s="6" t="s">
        <v>95</v>
      </c>
      <c r="F122" s="18">
        <v>0.4</v>
      </c>
      <c r="G122" s="18" t="str">
        <f t="shared" si="19"/>
        <v>Yes</v>
      </c>
      <c r="H122" s="6" t="s">
        <v>102</v>
      </c>
      <c r="I122" s="7" t="s">
        <v>103</v>
      </c>
      <c r="J122" s="8">
        <v>44927</v>
      </c>
      <c r="K122" s="6">
        <f t="shared" ca="1" si="20"/>
        <v>2</v>
      </c>
      <c r="L122" s="6" t="str">
        <f t="shared" ca="1" si="21"/>
        <v>1-3 years</v>
      </c>
      <c r="M122" s="8">
        <v>44927</v>
      </c>
      <c r="N122" s="6">
        <f t="shared" ca="1" si="22"/>
        <v>2</v>
      </c>
      <c r="O122" s="6" t="str">
        <f t="shared" ca="1" si="23"/>
        <v>1-3 years</v>
      </c>
      <c r="P122" s="8">
        <v>25569</v>
      </c>
      <c r="Q122" s="6">
        <f t="shared" ca="1" si="24"/>
        <v>55</v>
      </c>
      <c r="R122" s="6" t="str">
        <f t="shared" ca="1" si="25"/>
        <v>55-64</v>
      </c>
      <c r="S122" s="6" t="s">
        <v>98</v>
      </c>
      <c r="T122" s="6">
        <v>1</v>
      </c>
      <c r="U122" s="6">
        <v>1</v>
      </c>
      <c r="V122" s="6">
        <v>1</v>
      </c>
      <c r="W122" s="6">
        <v>1</v>
      </c>
      <c r="X122" s="6">
        <v>1</v>
      </c>
      <c r="Y122" s="6">
        <v>1</v>
      </c>
      <c r="Z122" s="6">
        <v>1</v>
      </c>
      <c r="AA122" s="6"/>
      <c r="AB122" s="6"/>
      <c r="AC122" s="6"/>
      <c r="AD122" s="6"/>
      <c r="AE122" s="6"/>
      <c r="AF122" s="6"/>
      <c r="AG122" s="6"/>
      <c r="AH122" s="6"/>
      <c r="AI122" s="6"/>
      <c r="AJ122" s="6"/>
      <c r="AK122" s="6"/>
      <c r="AL122" s="6"/>
      <c r="AM122" s="6"/>
      <c r="AN122" s="6"/>
      <c r="AO122" s="6"/>
      <c r="AP122" s="6"/>
      <c r="AQ122" s="6"/>
      <c r="AR122" s="6"/>
      <c r="AS122" s="6"/>
      <c r="AT122" s="6"/>
      <c r="AU122" s="6"/>
      <c r="AV122" s="6"/>
      <c r="AW122" s="6"/>
      <c r="AX122" s="6"/>
      <c r="AY122" s="6"/>
      <c r="AZ122" s="6"/>
      <c r="BA122" s="6"/>
      <c r="BB122" s="6"/>
      <c r="BC122" s="6"/>
      <c r="BD122" s="6"/>
      <c r="BE122" s="6"/>
      <c r="BF122" s="6"/>
      <c r="BG122" s="6"/>
      <c r="BH122" s="6"/>
      <c r="BI122" s="6"/>
      <c r="BJ122" s="6"/>
      <c r="BK122" s="6"/>
      <c r="BL122" s="6"/>
      <c r="BM122" s="6"/>
      <c r="BN122" s="6"/>
      <c r="BO122" s="6"/>
      <c r="BP122" s="6"/>
      <c r="BQ122" s="6"/>
      <c r="BR122" s="6">
        <f t="shared" si="17"/>
        <v>7</v>
      </c>
      <c r="BS122" s="6" t="str">
        <f t="shared" si="18"/>
        <v>Loan</v>
      </c>
      <c r="BT122" s="6" t="s">
        <v>99</v>
      </c>
      <c r="BU122" s="6" t="s">
        <v>104</v>
      </c>
      <c r="BV122" s="6" t="s">
        <v>101</v>
      </c>
      <c r="BW122" s="8" t="s">
        <v>96</v>
      </c>
      <c r="BX122" s="9">
        <f t="shared" ca="1" si="26"/>
        <v>2585344</v>
      </c>
      <c r="BY122" s="10" t="str">
        <f t="shared" ca="1" si="27"/>
        <v>750k-5 mil</v>
      </c>
      <c r="BZ122" s="7">
        <f t="shared" ca="1" si="28"/>
        <v>1217152</v>
      </c>
      <c r="CA122" s="7"/>
      <c r="CB122" s="7">
        <f t="shared" ca="1" si="29"/>
        <v>1217152</v>
      </c>
      <c r="CC122" s="7" t="s">
        <v>114</v>
      </c>
      <c r="CD122" s="7" t="s">
        <v>120</v>
      </c>
      <c r="CE122" s="7">
        <f t="shared" ca="1" si="30"/>
        <v>8</v>
      </c>
      <c r="CF122" s="7">
        <f t="shared" ca="1" si="31"/>
        <v>323168</v>
      </c>
      <c r="CG122" s="11">
        <f t="shared" ca="1" si="32"/>
        <v>2.1240929645598907</v>
      </c>
      <c r="CH122" s="7" t="str">
        <f t="shared" ca="1" si="33"/>
        <v>1-5x</v>
      </c>
      <c r="CI122" s="7" t="s">
        <v>107</v>
      </c>
    </row>
    <row r="123" spans="1:87" x14ac:dyDescent="0.2">
      <c r="A123">
        <v>11230</v>
      </c>
      <c r="B123" t="s">
        <v>94</v>
      </c>
      <c r="C123" s="17">
        <v>0.8</v>
      </c>
      <c r="D123" t="s">
        <v>96</v>
      </c>
      <c r="E123" t="s">
        <v>95</v>
      </c>
      <c r="F123" s="17">
        <v>0.75</v>
      </c>
      <c r="G123" s="17" t="str">
        <f t="shared" si="19"/>
        <v>Yes</v>
      </c>
      <c r="H123" t="s">
        <v>97</v>
      </c>
      <c r="I123" s="12" t="s">
        <v>112</v>
      </c>
      <c r="J123" s="13">
        <v>44742</v>
      </c>
      <c r="K123">
        <f t="shared" ca="1" si="20"/>
        <v>3</v>
      </c>
      <c r="L123" t="str">
        <f t="shared" ca="1" si="21"/>
        <v>3-5 years</v>
      </c>
      <c r="M123" s="13">
        <v>44742</v>
      </c>
      <c r="N123">
        <f t="shared" ca="1" si="22"/>
        <v>3</v>
      </c>
      <c r="O123" t="str">
        <f t="shared" ca="1" si="23"/>
        <v>3-5 years</v>
      </c>
      <c r="P123" s="13">
        <v>23743</v>
      </c>
      <c r="Q123">
        <f t="shared" ca="1" si="24"/>
        <v>60</v>
      </c>
      <c r="R123" t="str">
        <f t="shared" ca="1" si="25"/>
        <v>55-64</v>
      </c>
      <c r="S123" t="s">
        <v>142</v>
      </c>
      <c r="V123">
        <v>1</v>
      </c>
      <c r="X123">
        <v>1</v>
      </c>
      <c r="Z123">
        <v>1</v>
      </c>
      <c r="BR123">
        <f t="shared" si="17"/>
        <v>3</v>
      </c>
      <c r="BS123" t="str">
        <f t="shared" si="18"/>
        <v>Non Loan</v>
      </c>
      <c r="BT123" t="s">
        <v>99</v>
      </c>
      <c r="BU123" t="s">
        <v>117</v>
      </c>
      <c r="BV123" t="s">
        <v>118</v>
      </c>
      <c r="BW123" s="13" t="s">
        <v>96</v>
      </c>
      <c r="BX123" s="14" t="str">
        <f t="shared" ca="1" si="26"/>
        <v/>
      </c>
      <c r="BY123" s="15" t="str">
        <f t="shared" ca="1" si="27"/>
        <v/>
      </c>
      <c r="BZ123" s="12">
        <f t="shared" ca="1" si="28"/>
        <v>519925</v>
      </c>
      <c r="CA123" s="12"/>
      <c r="CB123" s="12">
        <f t="shared" ca="1" si="29"/>
        <v>519925</v>
      </c>
      <c r="CC123" s="12"/>
      <c r="CD123" s="12"/>
      <c r="CE123" s="12" t="str">
        <f t="shared" ca="1" si="30"/>
        <v/>
      </c>
      <c r="CF123" s="12" t="str">
        <f t="shared" ca="1" si="31"/>
        <v/>
      </c>
      <c r="CG123" s="16" t="str">
        <f t="shared" ca="1" si="32"/>
        <v/>
      </c>
      <c r="CH123" s="12" t="str">
        <f t="shared" ca="1" si="33"/>
        <v/>
      </c>
      <c r="CI123" s="12" t="s">
        <v>97</v>
      </c>
    </row>
    <row r="124" spans="1:87" x14ac:dyDescent="0.2">
      <c r="A124" s="6">
        <v>11231</v>
      </c>
      <c r="B124" s="6" t="s">
        <v>134</v>
      </c>
      <c r="C124" s="18">
        <v>0.75</v>
      </c>
      <c r="D124" s="6" t="s">
        <v>95</v>
      </c>
      <c r="E124" s="6" t="s">
        <v>96</v>
      </c>
      <c r="F124" s="18"/>
      <c r="G124" s="18" t="str">
        <f t="shared" si="19"/>
        <v>Yes</v>
      </c>
      <c r="H124" s="6" t="s">
        <v>97</v>
      </c>
      <c r="I124" s="7" t="s">
        <v>112</v>
      </c>
      <c r="J124" s="8">
        <v>44562</v>
      </c>
      <c r="K124" s="6">
        <f t="shared" ca="1" si="20"/>
        <v>3</v>
      </c>
      <c r="L124" s="6" t="str">
        <f t="shared" ca="1" si="21"/>
        <v>3-5 years</v>
      </c>
      <c r="M124" s="8">
        <v>44562</v>
      </c>
      <c r="N124" s="6">
        <f t="shared" ca="1" si="22"/>
        <v>3</v>
      </c>
      <c r="O124" s="6" t="str">
        <f t="shared" ca="1" si="23"/>
        <v>3-5 years</v>
      </c>
      <c r="P124" s="8">
        <v>36526</v>
      </c>
      <c r="Q124" s="6">
        <f t="shared" ca="1" si="24"/>
        <v>25</v>
      </c>
      <c r="R124" s="6" t="str">
        <f t="shared" ca="1" si="25"/>
        <v>25-34</v>
      </c>
      <c r="S124" s="6" t="s">
        <v>98</v>
      </c>
      <c r="T124" s="6"/>
      <c r="U124" s="6">
        <v>1</v>
      </c>
      <c r="V124" s="6">
        <v>1</v>
      </c>
      <c r="W124" s="6">
        <v>1</v>
      </c>
      <c r="X124" s="6">
        <v>1</v>
      </c>
      <c r="Y124" s="6"/>
      <c r="Z124" s="6"/>
      <c r="AA124" s="6"/>
      <c r="AB124" s="6"/>
      <c r="AC124" s="6"/>
      <c r="AD124" s="6"/>
      <c r="AE124" s="6"/>
      <c r="AF124" s="6"/>
      <c r="AG124" s="6"/>
      <c r="AH124" s="6"/>
      <c r="AI124" s="6"/>
      <c r="AJ124" s="6"/>
      <c r="AK124" s="6"/>
      <c r="AL124" s="6"/>
      <c r="AM124" s="6"/>
      <c r="AN124" s="6"/>
      <c r="AO124" s="6"/>
      <c r="AP124" s="6"/>
      <c r="AQ124" s="6"/>
      <c r="AR124" s="6"/>
      <c r="AS124" s="6"/>
      <c r="AT124" s="6"/>
      <c r="AU124" s="6"/>
      <c r="AV124" s="6"/>
      <c r="AW124" s="6"/>
      <c r="AX124" s="6"/>
      <c r="AY124" s="6"/>
      <c r="AZ124" s="6"/>
      <c r="BA124" s="6"/>
      <c r="BB124" s="6"/>
      <c r="BC124" s="6"/>
      <c r="BD124" s="6"/>
      <c r="BE124" s="6"/>
      <c r="BF124" s="6"/>
      <c r="BG124" s="6"/>
      <c r="BH124" s="6"/>
      <c r="BI124" s="6"/>
      <c r="BJ124" s="6"/>
      <c r="BK124" s="6"/>
      <c r="BL124" s="6"/>
      <c r="BM124" s="6"/>
      <c r="BN124" s="6"/>
      <c r="BO124" s="6"/>
      <c r="BP124" s="6"/>
      <c r="BQ124" s="6"/>
      <c r="BR124" s="6">
        <f t="shared" si="17"/>
        <v>4</v>
      </c>
      <c r="BS124" s="6" t="str">
        <f t="shared" si="18"/>
        <v>Non Loan</v>
      </c>
      <c r="BT124" s="6" t="s">
        <v>99</v>
      </c>
      <c r="BU124" s="6" t="s">
        <v>117</v>
      </c>
      <c r="BV124" s="6" t="s">
        <v>118</v>
      </c>
      <c r="BW124" s="8" t="s">
        <v>96</v>
      </c>
      <c r="BX124" s="9" t="str">
        <f t="shared" ca="1" si="26"/>
        <v/>
      </c>
      <c r="BY124" s="10" t="str">
        <f t="shared" ca="1" si="27"/>
        <v/>
      </c>
      <c r="BZ124" s="7">
        <f t="shared" ca="1" si="28"/>
        <v>885359</v>
      </c>
      <c r="CA124" s="7"/>
      <c r="CB124" s="7">
        <f t="shared" ca="1" si="29"/>
        <v>885359</v>
      </c>
      <c r="CC124" s="7"/>
      <c r="CD124" s="7"/>
      <c r="CE124" s="7" t="str">
        <f t="shared" ca="1" si="30"/>
        <v/>
      </c>
      <c r="CF124" s="7" t="str">
        <f t="shared" ca="1" si="31"/>
        <v/>
      </c>
      <c r="CG124" s="11" t="str">
        <f t="shared" ca="1" si="32"/>
        <v/>
      </c>
      <c r="CH124" s="7" t="str">
        <f t="shared" ca="1" si="33"/>
        <v/>
      </c>
      <c r="CI124" s="7" t="s">
        <v>97</v>
      </c>
    </row>
    <row r="125" spans="1:87" x14ac:dyDescent="0.2">
      <c r="A125">
        <v>11232</v>
      </c>
      <c r="B125" t="s">
        <v>94</v>
      </c>
      <c r="C125" s="17">
        <v>1</v>
      </c>
      <c r="D125" t="s">
        <v>96</v>
      </c>
      <c r="E125" t="s">
        <v>96</v>
      </c>
      <c r="G125" s="17" t="str">
        <f t="shared" si="19"/>
        <v>Yes</v>
      </c>
      <c r="H125" t="s">
        <v>97</v>
      </c>
      <c r="I125" s="12" t="s">
        <v>112</v>
      </c>
      <c r="J125" s="13">
        <v>44377</v>
      </c>
      <c r="K125">
        <f t="shared" ca="1" si="20"/>
        <v>4</v>
      </c>
      <c r="L125" t="str">
        <f t="shared" ca="1" si="21"/>
        <v>3-5 years</v>
      </c>
      <c r="M125" s="13">
        <v>44377</v>
      </c>
      <c r="N125">
        <f t="shared" ca="1" si="22"/>
        <v>4</v>
      </c>
      <c r="O125" t="str">
        <f t="shared" ca="1" si="23"/>
        <v>3-5 years</v>
      </c>
      <c r="P125" s="13">
        <v>34700</v>
      </c>
      <c r="Q125">
        <f t="shared" ca="1" si="24"/>
        <v>30</v>
      </c>
      <c r="R125" t="str">
        <f t="shared" ca="1" si="25"/>
        <v>25-34</v>
      </c>
      <c r="S125" t="s">
        <v>113</v>
      </c>
      <c r="T125">
        <v>1</v>
      </c>
      <c r="V125">
        <v>1</v>
      </c>
      <c r="X125">
        <v>1</v>
      </c>
      <c r="Z125">
        <v>1</v>
      </c>
      <c r="BR125">
        <f t="shared" si="17"/>
        <v>4</v>
      </c>
      <c r="BS125" t="str">
        <f t="shared" si="18"/>
        <v>Loan</v>
      </c>
      <c r="BT125" t="s">
        <v>99</v>
      </c>
      <c r="BU125" t="s">
        <v>117</v>
      </c>
      <c r="BV125" t="s">
        <v>118</v>
      </c>
      <c r="BW125" s="13" t="s">
        <v>96</v>
      </c>
      <c r="BX125" s="14">
        <f t="shared" ca="1" si="26"/>
        <v>4855610</v>
      </c>
      <c r="BY125" s="15" t="str">
        <f t="shared" ca="1" si="27"/>
        <v>750k-5 mil</v>
      </c>
      <c r="BZ125" s="12">
        <f t="shared" ca="1" si="28"/>
        <v>1110927</v>
      </c>
      <c r="CA125" s="12"/>
      <c r="CB125" s="12">
        <f t="shared" ca="1" si="29"/>
        <v>1110927</v>
      </c>
      <c r="CC125" s="12" t="s">
        <v>105</v>
      </c>
      <c r="CD125" s="12" t="s">
        <v>106</v>
      </c>
      <c r="CE125" s="12">
        <f t="shared" ca="1" si="30"/>
        <v>6</v>
      </c>
      <c r="CF125" s="12">
        <f t="shared" ca="1" si="31"/>
        <v>809268.33333333337</v>
      </c>
      <c r="CG125" s="16">
        <f t="shared" ca="1" si="32"/>
        <v>4.370773237125392</v>
      </c>
      <c r="CH125" s="12" t="str">
        <f t="shared" ca="1" si="33"/>
        <v>1-5x</v>
      </c>
      <c r="CI125" s="12" t="s">
        <v>107</v>
      </c>
    </row>
    <row r="126" spans="1:87" x14ac:dyDescent="0.2">
      <c r="A126" s="6">
        <v>11233</v>
      </c>
      <c r="B126" s="6" t="s">
        <v>94</v>
      </c>
      <c r="C126" s="18">
        <v>0</v>
      </c>
      <c r="D126" s="6" t="s">
        <v>95</v>
      </c>
      <c r="E126" s="6" t="s">
        <v>95</v>
      </c>
      <c r="F126" s="18">
        <v>0.15</v>
      </c>
      <c r="G126" s="18" t="str">
        <f t="shared" si="19"/>
        <v>No</v>
      </c>
      <c r="H126" s="6" t="s">
        <v>102</v>
      </c>
      <c r="I126" s="7" t="s">
        <v>119</v>
      </c>
      <c r="J126" s="8">
        <v>44197</v>
      </c>
      <c r="K126" s="6">
        <f t="shared" ca="1" si="20"/>
        <v>4</v>
      </c>
      <c r="L126" s="6" t="str">
        <f t="shared" ca="1" si="21"/>
        <v>3-5 years</v>
      </c>
      <c r="M126" s="8">
        <v>44197</v>
      </c>
      <c r="N126" s="6">
        <f t="shared" ca="1" si="22"/>
        <v>4</v>
      </c>
      <c r="O126" s="6" t="str">
        <f t="shared" ca="1" si="23"/>
        <v>3-5 years</v>
      </c>
      <c r="P126" s="8">
        <v>32874</v>
      </c>
      <c r="Q126" s="6">
        <f t="shared" ca="1" si="24"/>
        <v>35</v>
      </c>
      <c r="R126" s="6" t="str">
        <f t="shared" ca="1" si="25"/>
        <v>35-44</v>
      </c>
      <c r="S126" s="6" t="s">
        <v>140</v>
      </c>
      <c r="T126" s="6">
        <v>1</v>
      </c>
      <c r="U126" s="6">
        <v>1</v>
      </c>
      <c r="V126" s="6"/>
      <c r="W126" s="6">
        <v>1</v>
      </c>
      <c r="X126" s="6"/>
      <c r="Y126" s="6">
        <v>1</v>
      </c>
      <c r="Z126" s="6"/>
      <c r="AA126" s="6"/>
      <c r="AB126" s="6"/>
      <c r="AC126" s="6"/>
      <c r="AD126" s="6"/>
      <c r="AE126" s="6"/>
      <c r="AF126" s="6"/>
      <c r="AG126" s="6"/>
      <c r="AH126" s="6"/>
      <c r="AI126" s="6"/>
      <c r="AJ126" s="6"/>
      <c r="AK126" s="6"/>
      <c r="AL126" s="6"/>
      <c r="AM126" s="6"/>
      <c r="AN126" s="6"/>
      <c r="AO126" s="6"/>
      <c r="AP126" s="6"/>
      <c r="AQ126" s="6"/>
      <c r="AR126" s="6"/>
      <c r="AS126" s="6"/>
      <c r="AT126" s="6"/>
      <c r="AU126" s="6"/>
      <c r="AV126" s="6"/>
      <c r="AW126" s="6"/>
      <c r="AX126" s="6"/>
      <c r="AY126" s="6"/>
      <c r="AZ126" s="6"/>
      <c r="BA126" s="6"/>
      <c r="BB126" s="6"/>
      <c r="BC126" s="6"/>
      <c r="BD126" s="6"/>
      <c r="BE126" s="6"/>
      <c r="BF126" s="6"/>
      <c r="BG126" s="6"/>
      <c r="BH126" s="6"/>
      <c r="BI126" s="6"/>
      <c r="BJ126" s="6"/>
      <c r="BK126" s="6"/>
      <c r="BL126" s="6"/>
      <c r="BM126" s="6"/>
      <c r="BN126" s="6"/>
      <c r="BO126" s="6"/>
      <c r="BP126" s="6"/>
      <c r="BQ126" s="6"/>
      <c r="BR126" s="6">
        <f t="shared" si="17"/>
        <v>4</v>
      </c>
      <c r="BS126" s="6" t="str">
        <f t="shared" si="18"/>
        <v>Loan</v>
      </c>
      <c r="BT126" s="6" t="s">
        <v>99</v>
      </c>
      <c r="BU126" s="6" t="s">
        <v>117</v>
      </c>
      <c r="BV126" s="6" t="s">
        <v>118</v>
      </c>
      <c r="BW126" s="8" t="s">
        <v>96</v>
      </c>
      <c r="BX126" s="9">
        <f t="shared" ca="1" si="26"/>
        <v>972654</v>
      </c>
      <c r="BY126" s="10" t="str">
        <f t="shared" ca="1" si="27"/>
        <v>750k-5 mil</v>
      </c>
      <c r="BZ126" s="7">
        <f t="shared" ca="1" si="28"/>
        <v>1423837</v>
      </c>
      <c r="CA126" s="7"/>
      <c r="CB126" s="7">
        <f t="shared" ca="1" si="29"/>
        <v>1423837</v>
      </c>
      <c r="CC126" s="7" t="s">
        <v>114</v>
      </c>
      <c r="CD126" s="7" t="s">
        <v>120</v>
      </c>
      <c r="CE126" s="7">
        <f t="shared" ca="1" si="30"/>
        <v>6</v>
      </c>
      <c r="CF126" s="7">
        <f t="shared" ca="1" si="31"/>
        <v>162109</v>
      </c>
      <c r="CG126" s="11">
        <f t="shared" ca="1" si="32"/>
        <v>0.6831217337377804</v>
      </c>
      <c r="CH126" s="7" t="str">
        <f t="shared" ca="1" si="33"/>
        <v>1x</v>
      </c>
      <c r="CI126" s="7" t="s">
        <v>107</v>
      </c>
    </row>
    <row r="127" spans="1:87" x14ac:dyDescent="0.2">
      <c r="A127">
        <v>11234</v>
      </c>
      <c r="B127" t="s">
        <v>131</v>
      </c>
      <c r="C127" s="17">
        <v>0.4</v>
      </c>
      <c r="D127" t="s">
        <v>96</v>
      </c>
      <c r="E127" t="s">
        <v>95</v>
      </c>
      <c r="F127" s="17">
        <v>0.5</v>
      </c>
      <c r="G127" s="17" t="str">
        <f t="shared" si="19"/>
        <v>No</v>
      </c>
      <c r="H127" t="s">
        <v>111</v>
      </c>
      <c r="I127" s="12" t="s">
        <v>112</v>
      </c>
      <c r="J127" s="13">
        <v>44012</v>
      </c>
      <c r="K127">
        <f t="shared" ca="1" si="20"/>
        <v>5</v>
      </c>
      <c r="L127" t="str">
        <f t="shared" ca="1" si="21"/>
        <v>5-10 years</v>
      </c>
      <c r="M127" s="13">
        <v>44012</v>
      </c>
      <c r="N127">
        <f t="shared" ca="1" si="22"/>
        <v>5</v>
      </c>
      <c r="O127" t="str">
        <f t="shared" ca="1" si="23"/>
        <v>5-10 years</v>
      </c>
      <c r="P127" s="13">
        <v>31048</v>
      </c>
      <c r="Q127">
        <f t="shared" ca="1" si="24"/>
        <v>40</v>
      </c>
      <c r="R127" t="str">
        <f t="shared" ca="1" si="25"/>
        <v>35-44</v>
      </c>
      <c r="S127" t="s">
        <v>98</v>
      </c>
      <c r="T127">
        <v>1</v>
      </c>
      <c r="V127">
        <v>1</v>
      </c>
      <c r="X127">
        <v>1</v>
      </c>
      <c r="Z127">
        <v>1</v>
      </c>
      <c r="BR127">
        <f t="shared" si="17"/>
        <v>4</v>
      </c>
      <c r="BS127" t="str">
        <f t="shared" si="18"/>
        <v>Loan</v>
      </c>
      <c r="BT127" t="s">
        <v>99</v>
      </c>
      <c r="BU127" t="s">
        <v>117</v>
      </c>
      <c r="BV127" t="s">
        <v>118</v>
      </c>
      <c r="BW127" s="13" t="s">
        <v>96</v>
      </c>
      <c r="BX127" s="14">
        <f t="shared" ca="1" si="26"/>
        <v>1517595</v>
      </c>
      <c r="BY127" s="15" t="str">
        <f t="shared" ca="1" si="27"/>
        <v>750k-5 mil</v>
      </c>
      <c r="BZ127" s="12">
        <f t="shared" ca="1" si="28"/>
        <v>1026563</v>
      </c>
      <c r="CA127" s="12"/>
      <c r="CB127" s="12">
        <f t="shared" ca="1" si="29"/>
        <v>1026563</v>
      </c>
      <c r="CC127" s="12" t="s">
        <v>114</v>
      </c>
      <c r="CD127" s="12" t="s">
        <v>106</v>
      </c>
      <c r="CE127" s="12">
        <f t="shared" ca="1" si="30"/>
        <v>7</v>
      </c>
      <c r="CF127" s="12">
        <f t="shared" ca="1" si="31"/>
        <v>216799.28571428571</v>
      </c>
      <c r="CG127" s="16">
        <f t="shared" ca="1" si="32"/>
        <v>1.4783262206021452</v>
      </c>
      <c r="CH127" s="12" t="str">
        <f t="shared" ca="1" si="33"/>
        <v>1-5x</v>
      </c>
      <c r="CI127" s="12" t="s">
        <v>107</v>
      </c>
    </row>
    <row r="128" spans="1:87" x14ac:dyDescent="0.2">
      <c r="A128" s="6">
        <v>11235</v>
      </c>
      <c r="B128" s="6" t="s">
        <v>94</v>
      </c>
      <c r="C128" s="18">
        <v>0.15</v>
      </c>
      <c r="D128" s="6" t="s">
        <v>95</v>
      </c>
      <c r="E128" s="6" t="s">
        <v>96</v>
      </c>
      <c r="F128" s="18"/>
      <c r="G128" s="18" t="str">
        <f t="shared" si="19"/>
        <v>No</v>
      </c>
      <c r="H128" s="6" t="s">
        <v>97</v>
      </c>
      <c r="I128" s="7" t="s">
        <v>97</v>
      </c>
      <c r="J128" s="8">
        <v>43831</v>
      </c>
      <c r="K128" s="6">
        <f t="shared" ca="1" si="20"/>
        <v>5</v>
      </c>
      <c r="L128" s="6" t="str">
        <f t="shared" ca="1" si="21"/>
        <v>5-10 years</v>
      </c>
      <c r="M128" s="8">
        <v>43831</v>
      </c>
      <c r="N128" s="6">
        <f t="shared" ca="1" si="22"/>
        <v>5</v>
      </c>
      <c r="O128" s="6" t="str">
        <f t="shared" ca="1" si="23"/>
        <v>5-10 years</v>
      </c>
      <c r="P128" s="8">
        <v>29221</v>
      </c>
      <c r="Q128" s="6">
        <f t="shared" ca="1" si="24"/>
        <v>45</v>
      </c>
      <c r="R128" s="6" t="str">
        <f t="shared" ca="1" si="25"/>
        <v>45-54</v>
      </c>
      <c r="S128" s="6" t="s">
        <v>121</v>
      </c>
      <c r="T128" s="6"/>
      <c r="U128" s="6">
        <v>1</v>
      </c>
      <c r="V128" s="6">
        <v>1</v>
      </c>
      <c r="W128" s="6">
        <v>1</v>
      </c>
      <c r="X128" s="6">
        <v>1</v>
      </c>
      <c r="Y128" s="6">
        <v>1</v>
      </c>
      <c r="Z128" s="6">
        <v>1</v>
      </c>
      <c r="AA128" s="6"/>
      <c r="AB128" s="6"/>
      <c r="AC128" s="6"/>
      <c r="AD128" s="6"/>
      <c r="AE128" s="6"/>
      <c r="AF128" s="6"/>
      <c r="AG128" s="6"/>
      <c r="AH128" s="6"/>
      <c r="AI128" s="6"/>
      <c r="AJ128" s="6"/>
      <c r="AK128" s="6"/>
      <c r="AL128" s="6"/>
      <c r="AM128" s="6"/>
      <c r="AN128" s="6"/>
      <c r="AO128" s="6"/>
      <c r="AP128" s="6"/>
      <c r="AQ128" s="6"/>
      <c r="AR128" s="6"/>
      <c r="AS128" s="6"/>
      <c r="AT128" s="6"/>
      <c r="AU128" s="6"/>
      <c r="AV128" s="6"/>
      <c r="AW128" s="6"/>
      <c r="AX128" s="6"/>
      <c r="AY128" s="6"/>
      <c r="AZ128" s="6"/>
      <c r="BA128" s="6"/>
      <c r="BB128" s="6"/>
      <c r="BC128" s="6"/>
      <c r="BD128" s="6"/>
      <c r="BE128" s="6"/>
      <c r="BF128" s="6"/>
      <c r="BG128" s="6"/>
      <c r="BH128" s="6"/>
      <c r="BI128" s="6"/>
      <c r="BJ128" s="6"/>
      <c r="BK128" s="6"/>
      <c r="BL128" s="6"/>
      <c r="BM128" s="6"/>
      <c r="BN128" s="6"/>
      <c r="BO128" s="6"/>
      <c r="BP128" s="6"/>
      <c r="BQ128" s="6"/>
      <c r="BR128" s="6">
        <f t="shared" si="17"/>
        <v>6</v>
      </c>
      <c r="BS128" s="6" t="str">
        <f t="shared" si="18"/>
        <v>Non Loan</v>
      </c>
      <c r="BT128" s="6" t="s">
        <v>99</v>
      </c>
      <c r="BU128" s="6" t="s">
        <v>104</v>
      </c>
      <c r="BV128" s="6" t="s">
        <v>101</v>
      </c>
      <c r="BW128" s="8" t="s">
        <v>96</v>
      </c>
      <c r="BX128" s="9" t="str">
        <f t="shared" ca="1" si="26"/>
        <v/>
      </c>
      <c r="BY128" s="10" t="str">
        <f t="shared" ca="1" si="27"/>
        <v/>
      </c>
      <c r="BZ128" s="7">
        <f t="shared" ca="1" si="28"/>
        <v>1732562</v>
      </c>
      <c r="CA128" s="7"/>
      <c r="CB128" s="7">
        <f t="shared" ca="1" si="29"/>
        <v>1732562</v>
      </c>
      <c r="CC128" s="7"/>
      <c r="CD128" s="7"/>
      <c r="CE128" s="7" t="str">
        <f t="shared" ca="1" si="30"/>
        <v/>
      </c>
      <c r="CF128" s="7" t="str">
        <f t="shared" ca="1" si="31"/>
        <v/>
      </c>
      <c r="CG128" s="11" t="str">
        <f t="shared" ca="1" si="32"/>
        <v/>
      </c>
      <c r="CH128" s="7" t="str">
        <f t="shared" ca="1" si="33"/>
        <v/>
      </c>
      <c r="CI128" s="7" t="s">
        <v>97</v>
      </c>
    </row>
    <row r="129" spans="1:87" x14ac:dyDescent="0.2">
      <c r="A129">
        <v>11236</v>
      </c>
      <c r="B129" t="s">
        <v>94</v>
      </c>
      <c r="C129" s="17">
        <v>0.2</v>
      </c>
      <c r="D129" t="s">
        <v>96</v>
      </c>
      <c r="E129" t="s">
        <v>96</v>
      </c>
      <c r="G129" s="17" t="str">
        <f t="shared" si="19"/>
        <v>No</v>
      </c>
      <c r="H129" t="s">
        <v>102</v>
      </c>
      <c r="I129" s="12" t="s">
        <v>119</v>
      </c>
      <c r="J129" s="13">
        <v>43646</v>
      </c>
      <c r="K129">
        <f t="shared" ca="1" si="20"/>
        <v>6</v>
      </c>
      <c r="L129" t="str">
        <f t="shared" ca="1" si="21"/>
        <v>5-10 years</v>
      </c>
      <c r="M129" s="13">
        <v>43646</v>
      </c>
      <c r="N129">
        <f t="shared" ca="1" si="22"/>
        <v>6</v>
      </c>
      <c r="O129" t="str">
        <f t="shared" ca="1" si="23"/>
        <v>5-10 years</v>
      </c>
      <c r="P129" s="13">
        <v>27395</v>
      </c>
      <c r="Q129">
        <f t="shared" ca="1" si="24"/>
        <v>50</v>
      </c>
      <c r="R129" t="str">
        <f t="shared" ca="1" si="25"/>
        <v>45-54</v>
      </c>
      <c r="S129" t="s">
        <v>109</v>
      </c>
      <c r="T129">
        <v>1</v>
      </c>
      <c r="V129">
        <v>1</v>
      </c>
      <c r="X129">
        <v>1</v>
      </c>
      <c r="Z129">
        <v>1</v>
      </c>
      <c r="BR129">
        <f t="shared" si="17"/>
        <v>4</v>
      </c>
      <c r="BS129" t="str">
        <f t="shared" si="18"/>
        <v>Loan</v>
      </c>
      <c r="BT129" t="s">
        <v>99</v>
      </c>
      <c r="BU129" t="s">
        <v>104</v>
      </c>
      <c r="BV129" t="s">
        <v>101</v>
      </c>
      <c r="BW129" s="13" t="s">
        <v>96</v>
      </c>
      <c r="BX129" s="14">
        <f t="shared" ca="1" si="26"/>
        <v>3325413</v>
      </c>
      <c r="BY129" s="15" t="str">
        <f t="shared" ca="1" si="27"/>
        <v>750k-5 mil</v>
      </c>
      <c r="BZ129" s="12">
        <f t="shared" ca="1" si="28"/>
        <v>605535</v>
      </c>
      <c r="CA129" s="12"/>
      <c r="CB129" s="12">
        <f t="shared" ca="1" si="29"/>
        <v>605535</v>
      </c>
      <c r="CC129" s="12" t="s">
        <v>105</v>
      </c>
      <c r="CD129" s="12" t="s">
        <v>106</v>
      </c>
      <c r="CE129" s="12">
        <f t="shared" ca="1" si="30"/>
        <v>7</v>
      </c>
      <c r="CF129" s="12">
        <f t="shared" ca="1" si="31"/>
        <v>475059</v>
      </c>
      <c r="CG129" s="16">
        <f t="shared" ca="1" si="32"/>
        <v>5.4916941217270674</v>
      </c>
      <c r="CH129" s="12" t="str">
        <f t="shared" ca="1" si="33"/>
        <v>5-10x</v>
      </c>
      <c r="CI129" s="12" t="s">
        <v>107</v>
      </c>
    </row>
    <row r="130" spans="1:87" x14ac:dyDescent="0.2">
      <c r="A130" s="6">
        <v>11237</v>
      </c>
      <c r="B130" s="6" t="s">
        <v>94</v>
      </c>
      <c r="C130" s="18">
        <v>0.3</v>
      </c>
      <c r="D130" s="6" t="s">
        <v>95</v>
      </c>
      <c r="E130" s="6" t="s">
        <v>95</v>
      </c>
      <c r="F130" s="18">
        <v>0.15</v>
      </c>
      <c r="G130" s="18" t="str">
        <f t="shared" si="19"/>
        <v>No</v>
      </c>
      <c r="H130" s="6" t="s">
        <v>97</v>
      </c>
      <c r="I130" s="7" t="s">
        <v>112</v>
      </c>
      <c r="J130" s="8">
        <v>43466</v>
      </c>
      <c r="K130" s="6">
        <f t="shared" ca="1" si="20"/>
        <v>6</v>
      </c>
      <c r="L130" s="6" t="str">
        <f t="shared" ca="1" si="21"/>
        <v>5-10 years</v>
      </c>
      <c r="M130" s="8">
        <v>43466</v>
      </c>
      <c r="N130" s="6">
        <f t="shared" ca="1" si="22"/>
        <v>6</v>
      </c>
      <c r="O130" s="6" t="str">
        <f t="shared" ca="1" si="23"/>
        <v>5-10 years</v>
      </c>
      <c r="P130" s="8">
        <v>25569</v>
      </c>
      <c r="Q130" s="6">
        <f t="shared" ca="1" si="24"/>
        <v>55</v>
      </c>
      <c r="R130" s="6" t="str">
        <f t="shared" ca="1" si="25"/>
        <v>55-64</v>
      </c>
      <c r="S130" s="6" t="s">
        <v>128</v>
      </c>
      <c r="T130" s="6">
        <v>1</v>
      </c>
      <c r="U130" s="6">
        <v>1</v>
      </c>
      <c r="V130" s="6">
        <v>1</v>
      </c>
      <c r="W130" s="6">
        <v>1</v>
      </c>
      <c r="X130" s="6">
        <v>1</v>
      </c>
      <c r="Y130" s="6"/>
      <c r="Z130" s="6"/>
      <c r="AA130" s="6"/>
      <c r="AB130" s="6"/>
      <c r="AC130" s="6"/>
      <c r="AD130" s="6"/>
      <c r="AE130" s="6"/>
      <c r="AF130" s="6"/>
      <c r="AG130" s="6"/>
      <c r="AH130" s="6"/>
      <c r="AI130" s="6"/>
      <c r="AJ130" s="6"/>
      <c r="AK130" s="6"/>
      <c r="AL130" s="6"/>
      <c r="AM130" s="6"/>
      <c r="AN130" s="6"/>
      <c r="AO130" s="6"/>
      <c r="AP130" s="6"/>
      <c r="AQ130" s="6"/>
      <c r="AR130" s="6"/>
      <c r="AS130" s="6"/>
      <c r="AT130" s="6"/>
      <c r="AU130" s="6"/>
      <c r="AV130" s="6"/>
      <c r="AW130" s="6"/>
      <c r="AX130" s="6"/>
      <c r="AY130" s="6"/>
      <c r="AZ130" s="6"/>
      <c r="BA130" s="6"/>
      <c r="BB130" s="6"/>
      <c r="BC130" s="6"/>
      <c r="BD130" s="6"/>
      <c r="BE130" s="6"/>
      <c r="BF130" s="6"/>
      <c r="BG130" s="6"/>
      <c r="BH130" s="6"/>
      <c r="BI130" s="6"/>
      <c r="BJ130" s="6"/>
      <c r="BK130" s="6"/>
      <c r="BL130" s="6"/>
      <c r="BM130" s="6"/>
      <c r="BN130" s="6"/>
      <c r="BO130" s="6"/>
      <c r="BP130" s="6"/>
      <c r="BQ130" s="6"/>
      <c r="BR130" s="6">
        <f t="shared" si="17"/>
        <v>5</v>
      </c>
      <c r="BS130" s="6" t="str">
        <f t="shared" si="18"/>
        <v>Loan</v>
      </c>
      <c r="BT130" s="6" t="s">
        <v>99</v>
      </c>
      <c r="BU130" s="6" t="s">
        <v>117</v>
      </c>
      <c r="BV130" s="6" t="s">
        <v>118</v>
      </c>
      <c r="BW130" s="8" t="s">
        <v>96</v>
      </c>
      <c r="BX130" s="9">
        <f t="shared" ca="1" si="26"/>
        <v>4060680</v>
      </c>
      <c r="BY130" s="10" t="str">
        <f t="shared" ca="1" si="27"/>
        <v>750k-5 mil</v>
      </c>
      <c r="BZ130" s="7">
        <f t="shared" ca="1" si="28"/>
        <v>193388</v>
      </c>
      <c r="CA130" s="7"/>
      <c r="CB130" s="7">
        <f t="shared" ca="1" si="29"/>
        <v>193388</v>
      </c>
      <c r="CC130" s="7" t="s">
        <v>114</v>
      </c>
      <c r="CD130" s="7" t="s">
        <v>120</v>
      </c>
      <c r="CE130" s="7">
        <f t="shared" ca="1" si="30"/>
        <v>9</v>
      </c>
      <c r="CF130" s="7">
        <f t="shared" ca="1" si="31"/>
        <v>451186.66666666669</v>
      </c>
      <c r="CG130" s="11">
        <f t="shared" ca="1" si="32"/>
        <v>20.99757999462221</v>
      </c>
      <c r="CH130" s="7" t="str">
        <f t="shared" ca="1" si="33"/>
        <v>20-50x</v>
      </c>
      <c r="CI130" s="7" t="s">
        <v>107</v>
      </c>
    </row>
    <row r="131" spans="1:87" x14ac:dyDescent="0.2">
      <c r="A131">
        <v>11238</v>
      </c>
      <c r="B131" t="s">
        <v>94</v>
      </c>
      <c r="C131" s="17">
        <v>0.4</v>
      </c>
      <c r="D131" t="s">
        <v>96</v>
      </c>
      <c r="E131" t="s">
        <v>95</v>
      </c>
      <c r="F131" s="17">
        <v>0.3</v>
      </c>
      <c r="G131" s="17" t="str">
        <f t="shared" si="19"/>
        <v>No</v>
      </c>
      <c r="H131" t="s">
        <v>97</v>
      </c>
      <c r="I131" s="12" t="s">
        <v>119</v>
      </c>
      <c r="J131" s="13">
        <v>43281</v>
      </c>
      <c r="K131">
        <f t="shared" ca="1" si="20"/>
        <v>7</v>
      </c>
      <c r="L131" t="str">
        <f t="shared" ca="1" si="21"/>
        <v>5-10 years</v>
      </c>
      <c r="M131" s="13">
        <v>43281</v>
      </c>
      <c r="N131">
        <f t="shared" ca="1" si="22"/>
        <v>7</v>
      </c>
      <c r="O131" t="str">
        <f t="shared" ca="1" si="23"/>
        <v>5-10 years</v>
      </c>
      <c r="P131" s="13">
        <v>23743</v>
      </c>
      <c r="Q131">
        <f t="shared" ca="1" si="24"/>
        <v>60</v>
      </c>
      <c r="R131" t="str">
        <f t="shared" ca="1" si="25"/>
        <v>55-64</v>
      </c>
      <c r="S131" t="s">
        <v>98</v>
      </c>
      <c r="T131">
        <v>1</v>
      </c>
      <c r="V131">
        <v>1</v>
      </c>
      <c r="X131">
        <v>1</v>
      </c>
      <c r="Z131">
        <v>1</v>
      </c>
      <c r="BR131">
        <f t="shared" si="17"/>
        <v>4</v>
      </c>
      <c r="BS131" t="str">
        <f t="shared" si="18"/>
        <v>Loan</v>
      </c>
      <c r="BT131" t="s">
        <v>99</v>
      </c>
      <c r="BU131" t="s">
        <v>100</v>
      </c>
      <c r="BV131" t="s">
        <v>101</v>
      </c>
      <c r="BW131" s="13" t="s">
        <v>96</v>
      </c>
      <c r="BX131" s="14">
        <f t="shared" ca="1" si="26"/>
        <v>4875021</v>
      </c>
      <c r="BY131" s="15" t="str">
        <f t="shared" ca="1" si="27"/>
        <v>750k-5 mil</v>
      </c>
      <c r="BZ131" s="12">
        <f t="shared" ca="1" si="28"/>
        <v>1716665</v>
      </c>
      <c r="CA131" s="12"/>
      <c r="CB131" s="12">
        <f t="shared" ca="1" si="29"/>
        <v>1716665</v>
      </c>
      <c r="CC131" s="12" t="s">
        <v>114</v>
      </c>
      <c r="CD131" s="12" t="s">
        <v>106</v>
      </c>
      <c r="CE131" s="12">
        <f t="shared" ca="1" si="30"/>
        <v>1</v>
      </c>
      <c r="CF131" s="12">
        <f t="shared" ca="1" si="31"/>
        <v>4875021</v>
      </c>
      <c r="CG131" s="16">
        <f t="shared" ca="1" si="32"/>
        <v>2.8398208153600151</v>
      </c>
      <c r="CH131" s="12" t="str">
        <f t="shared" ca="1" si="33"/>
        <v>1-5x</v>
      </c>
      <c r="CI131" s="12" t="s">
        <v>107</v>
      </c>
    </row>
    <row r="132" spans="1:87" x14ac:dyDescent="0.2">
      <c r="A132" s="6">
        <v>11239</v>
      </c>
      <c r="B132" s="6" t="s">
        <v>137</v>
      </c>
      <c r="C132" s="18">
        <v>0.5</v>
      </c>
      <c r="D132" s="6" t="s">
        <v>95</v>
      </c>
      <c r="E132" s="6" t="s">
        <v>96</v>
      </c>
      <c r="F132" s="18"/>
      <c r="G132" s="18" t="str">
        <f t="shared" si="19"/>
        <v>Yes</v>
      </c>
      <c r="H132" s="6" t="s">
        <v>97</v>
      </c>
      <c r="I132" s="7" t="s">
        <v>112</v>
      </c>
      <c r="J132" s="8">
        <v>43101</v>
      </c>
      <c r="K132" s="6">
        <f t="shared" ca="1" si="20"/>
        <v>7</v>
      </c>
      <c r="L132" s="6" t="str">
        <f t="shared" ca="1" si="21"/>
        <v>5-10 years</v>
      </c>
      <c r="M132" s="8">
        <v>43101</v>
      </c>
      <c r="N132" s="6">
        <f t="shared" ca="1" si="22"/>
        <v>7</v>
      </c>
      <c r="O132" s="6" t="str">
        <f t="shared" ca="1" si="23"/>
        <v>5-10 years</v>
      </c>
      <c r="P132" s="8">
        <v>36526</v>
      </c>
      <c r="Q132" s="6">
        <f t="shared" ca="1" si="24"/>
        <v>25</v>
      </c>
      <c r="R132" s="6" t="str">
        <f t="shared" ca="1" si="25"/>
        <v>25-34</v>
      </c>
      <c r="S132" s="6" t="s">
        <v>133</v>
      </c>
      <c r="T132" s="6">
        <v>1</v>
      </c>
      <c r="U132" s="6">
        <v>1</v>
      </c>
      <c r="V132" s="6"/>
      <c r="W132" s="6">
        <v>1</v>
      </c>
      <c r="X132" s="6"/>
      <c r="Y132" s="6">
        <v>1</v>
      </c>
      <c r="Z132" s="6"/>
      <c r="AA132" s="6"/>
      <c r="AB132" s="6"/>
      <c r="AC132" s="6"/>
      <c r="AD132" s="6"/>
      <c r="AE132" s="6"/>
      <c r="AF132" s="6"/>
      <c r="AG132" s="6"/>
      <c r="AH132" s="6"/>
      <c r="AI132" s="6"/>
      <c r="AJ132" s="6"/>
      <c r="AK132" s="6"/>
      <c r="AL132" s="6"/>
      <c r="AM132" s="6"/>
      <c r="AN132" s="6"/>
      <c r="AO132" s="6"/>
      <c r="AP132" s="6"/>
      <c r="AQ132" s="6"/>
      <c r="AR132" s="6"/>
      <c r="AS132" s="6"/>
      <c r="AT132" s="6"/>
      <c r="AU132" s="6"/>
      <c r="AV132" s="6"/>
      <c r="AW132" s="6"/>
      <c r="AX132" s="6"/>
      <c r="AY132" s="6"/>
      <c r="AZ132" s="6"/>
      <c r="BA132" s="6"/>
      <c r="BB132" s="6"/>
      <c r="BC132" s="6"/>
      <c r="BD132" s="6"/>
      <c r="BE132" s="6"/>
      <c r="BF132" s="6"/>
      <c r="BG132" s="6"/>
      <c r="BH132" s="6"/>
      <c r="BI132" s="6"/>
      <c r="BJ132" s="6"/>
      <c r="BK132" s="6"/>
      <c r="BL132" s="6"/>
      <c r="BM132" s="6"/>
      <c r="BN132" s="6"/>
      <c r="BO132" s="6"/>
      <c r="BP132" s="6"/>
      <c r="BQ132" s="6"/>
      <c r="BR132" s="6">
        <f t="shared" ref="BR132:BR195" si="34">SUM(T132:BQ132)</f>
        <v>4</v>
      </c>
      <c r="BS132" s="6" t="str">
        <f t="shared" ref="BS132:BS195" si="35">IF(T132=1,"Loan","Non Loan")</f>
        <v>Loan</v>
      </c>
      <c r="BT132" s="6" t="s">
        <v>99</v>
      </c>
      <c r="BU132" s="6" t="s">
        <v>117</v>
      </c>
      <c r="BV132" s="6" t="s">
        <v>118</v>
      </c>
      <c r="BW132" s="8" t="s">
        <v>96</v>
      </c>
      <c r="BX132" s="9">
        <f t="shared" ca="1" si="26"/>
        <v>3368091</v>
      </c>
      <c r="BY132" s="10" t="str">
        <f t="shared" ca="1" si="27"/>
        <v>750k-5 mil</v>
      </c>
      <c r="BZ132" s="7">
        <f t="shared" ca="1" si="28"/>
        <v>1026860</v>
      </c>
      <c r="CA132" s="7"/>
      <c r="CB132" s="7">
        <f t="shared" ca="1" si="29"/>
        <v>1026860</v>
      </c>
      <c r="CC132" s="7" t="s">
        <v>105</v>
      </c>
      <c r="CD132" s="7" t="s">
        <v>120</v>
      </c>
      <c r="CE132" s="7">
        <f t="shared" ca="1" si="30"/>
        <v>10</v>
      </c>
      <c r="CF132" s="7">
        <f t="shared" ca="1" si="31"/>
        <v>336809.1</v>
      </c>
      <c r="CG132" s="11">
        <f t="shared" ca="1" si="32"/>
        <v>3.2799904563426368</v>
      </c>
      <c r="CH132" s="7" t="str">
        <f t="shared" ca="1" si="33"/>
        <v>1-5x</v>
      </c>
      <c r="CI132" s="7" t="s">
        <v>97</v>
      </c>
    </row>
    <row r="133" spans="1:87" x14ac:dyDescent="0.2">
      <c r="A133">
        <v>11240</v>
      </c>
      <c r="B133" t="s">
        <v>94</v>
      </c>
      <c r="C133" s="17">
        <v>0.6</v>
      </c>
      <c r="D133" t="s">
        <v>96</v>
      </c>
      <c r="E133" t="s">
        <v>96</v>
      </c>
      <c r="G133" s="17" t="str">
        <f t="shared" ref="G133:G196" si="36">IF(OR(C133&gt;=51%, AND(C133&gt;=20%, D133="Yes", E133="No"), AND(C133&gt;=20%, D133="Yes", E133="Yes", F133&gt;=30%)), "Yes", "No")</f>
        <v>Yes</v>
      </c>
      <c r="H133" t="s">
        <v>97</v>
      </c>
      <c r="I133" s="12" t="s">
        <v>112</v>
      </c>
      <c r="J133" s="13">
        <v>42916</v>
      </c>
      <c r="K133">
        <f t="shared" ref="K133:K196" ca="1" si="37">ROUNDDOWN(((TODAY()-J133)/365),0)</f>
        <v>8</v>
      </c>
      <c r="L133" t="str">
        <f t="shared" ref="L133:L196" ca="1" si="38">IF(ISBLANK(J133),"",IF(DATEDIF(J133,TODAY(),"Y")&lt;1,"&lt;12 months",
IF(DATEDIF(J133,TODAY(),"Y")&lt;3,"1-3 years",IF(DATEDIF(J133,TODAY(),"Y")&lt;5,"3-5 years",IF(DATEDIF(J133,TODAY(),"Y")&lt;10,"5-10 years",IF(DATEDIF(J133,TODAY(),"Y")&lt;20,"10-20 years","&gt;20 years"))))))</f>
        <v>5-10 years</v>
      </c>
      <c r="M133" s="13">
        <v>42916</v>
      </c>
      <c r="N133">
        <f t="shared" ref="N133:N196" ca="1" si="39">ROUNDDOWN(((TODAY()-M133)/365),0)</f>
        <v>8</v>
      </c>
      <c r="O133" t="str">
        <f t="shared" ref="O133:O196" ca="1" si="40">IF(ISBLANK(M133),"",IF(DATEDIF(M133,TODAY(),"Y")&lt;1,"&lt;12 months",
IF(DATEDIF(M133,TODAY(),"Y")&lt;3,"1-3 years",IF(DATEDIF(M133,TODAY(),"Y")&lt;5,"3-5 years",IF(DATEDIF(M133,TODAY(),"Y")&lt;10,"5-10 years",IF(DATEDIF(M133,TODAY(),"Y")&lt;20,"10-20 years","&gt;20 years"))))))</f>
        <v>5-10 years</v>
      </c>
      <c r="P133" s="13">
        <v>34700</v>
      </c>
      <c r="Q133">
        <f t="shared" ref="Q133:Q196" ca="1" si="41">ROUNDDOWN(((TODAY()-P133)/365),0)</f>
        <v>30</v>
      </c>
      <c r="R133" t="str">
        <f t="shared" ref="R133:R196" ca="1" si="42">IF(Q133="","",IF(Q133&lt;18,"&lt;18",IF(Q133&lt;=24,"18-24",IF(Q133&lt;=34,"25-34",IF(Q133&lt;=44,"35-44",IF(Q133&lt;=54,"45-54",IF(Q133&lt;=64,"55-64","64+")))))))</f>
        <v>25-34</v>
      </c>
      <c r="S133" t="s">
        <v>143</v>
      </c>
      <c r="V133">
        <v>1</v>
      </c>
      <c r="X133">
        <v>1</v>
      </c>
      <c r="Z133">
        <v>1</v>
      </c>
      <c r="BR133">
        <f t="shared" si="34"/>
        <v>3</v>
      </c>
      <c r="BS133" t="str">
        <f t="shared" si="35"/>
        <v>Non Loan</v>
      </c>
      <c r="BT133" t="s">
        <v>99</v>
      </c>
      <c r="BU133" t="s">
        <v>117</v>
      </c>
      <c r="BV133" t="s">
        <v>118</v>
      </c>
      <c r="BW133" s="13" t="s">
        <v>96</v>
      </c>
      <c r="BX133" s="14" t="str">
        <f t="shared" ref="BX133:BX196" ca="1" si="43">IF(T133=1,RANDBETWEEN(0,5000000),"")</f>
        <v/>
      </c>
      <c r="BY133" s="15" t="str">
        <f t="shared" ref="BY133:BY196" ca="1" si="44">IF(OR(BX133="",ISBLANK(BX133)),"",IF(BX133&gt;5000000,"&gt;5 mil",
IF(BX133&lt;=50000,"&lt;=50k",
IF(AND(BX133&gt;50000,BX133&lt;=100000),"50k-100k",
IF(AND(BX133&gt;100000,BX133&lt;=250000),"100k-250k",
IF(AND(BX133&gt;250000,BX133&lt;=750000),"250k-750k",
IF(AND(BX133&gt;750000,BX133&lt;=5000000),"750k-5 mil","Unknown")))))))</f>
        <v/>
      </c>
      <c r="BZ133" s="12">
        <f t="shared" ref="BZ133:BZ196" ca="1" si="45">RANDBETWEEN(0,2000000)</f>
        <v>1602317</v>
      </c>
      <c r="CA133" s="12"/>
      <c r="CB133" s="12">
        <f t="shared" ref="CB133:CB196" ca="1" si="46">BZ133+CA133</f>
        <v>1602317</v>
      </c>
      <c r="CC133" s="12"/>
      <c r="CD133" s="12"/>
      <c r="CE133" s="12" t="str">
        <f t="shared" ref="CE133:CE196" ca="1" si="47">IF(T133=1,RANDBETWEEN(1,10),"")</f>
        <v/>
      </c>
      <c r="CF133" s="12" t="str">
        <f t="shared" ref="CF133:CF196" ca="1" si="48">IF(OR(BX133="", ISBLANK(BX133)), "", BX133/CE133)</f>
        <v/>
      </c>
      <c r="CG133" s="16" t="str">
        <f t="shared" ref="CG133:CG196" ca="1" si="49">IF(OR(ISBLANK(BX133), BX133=""), "",
   IF(OR(ISBLANK(CB133), CB133=0), "no deposits", BX133/CB133))</f>
        <v/>
      </c>
      <c r="CH133" s="12" t="str">
        <f t="shared" ref="CH133:CH196" ca="1" si="50">IF(CG133="","",IF(ISERROR(CG133),"no deposits",IF(CG133&lt;100%,"1x",IF(CG133&lt;500%,"1-5x",IF(CG133&lt;1000%,"5-10x",IF(CG133&lt;2000%,"10-20x",IF(CG133&lt;5000%,"20-50x",IF(CG133&lt;10000%,"50-100x",IF(CG133&lt;50000%,"100-500x","&gt;500x")))))))))</f>
        <v/>
      </c>
      <c r="CI133" s="12" t="s">
        <v>97</v>
      </c>
    </row>
    <row r="134" spans="1:87" x14ac:dyDescent="0.2">
      <c r="A134" s="6">
        <v>11241</v>
      </c>
      <c r="B134" s="6" t="s">
        <v>94</v>
      </c>
      <c r="C134" s="18">
        <v>0.7</v>
      </c>
      <c r="D134" s="6" t="s">
        <v>95</v>
      </c>
      <c r="E134" s="6" t="s">
        <v>95</v>
      </c>
      <c r="F134" s="18">
        <v>0.4</v>
      </c>
      <c r="G134" s="18" t="str">
        <f t="shared" si="36"/>
        <v>Yes</v>
      </c>
      <c r="H134" s="6" t="s">
        <v>97</v>
      </c>
      <c r="I134" s="7" t="s">
        <v>112</v>
      </c>
      <c r="J134" s="8">
        <v>42736</v>
      </c>
      <c r="K134" s="6">
        <f t="shared" ca="1" si="37"/>
        <v>8</v>
      </c>
      <c r="L134" s="6" t="str">
        <f t="shared" ca="1" si="38"/>
        <v>5-10 years</v>
      </c>
      <c r="M134" s="8">
        <v>42736</v>
      </c>
      <c r="N134" s="6">
        <f t="shared" ca="1" si="39"/>
        <v>8</v>
      </c>
      <c r="O134" s="6" t="str">
        <f t="shared" ca="1" si="40"/>
        <v>5-10 years</v>
      </c>
      <c r="P134" s="8">
        <v>32874</v>
      </c>
      <c r="Q134" s="6">
        <f t="shared" ca="1" si="41"/>
        <v>35</v>
      </c>
      <c r="R134" s="6" t="str">
        <f t="shared" ca="1" si="42"/>
        <v>35-44</v>
      </c>
      <c r="S134" s="6" t="s">
        <v>98</v>
      </c>
      <c r="T134" s="6"/>
      <c r="U134" s="6">
        <v>1</v>
      </c>
      <c r="V134" s="6">
        <v>1</v>
      </c>
      <c r="W134" s="6">
        <v>1</v>
      </c>
      <c r="X134" s="6">
        <v>1</v>
      </c>
      <c r="Y134" s="6">
        <v>1</v>
      </c>
      <c r="Z134" s="6">
        <v>1</v>
      </c>
      <c r="AA134" s="6"/>
      <c r="AB134" s="6"/>
      <c r="AC134" s="6"/>
      <c r="AD134" s="6"/>
      <c r="AE134" s="6"/>
      <c r="AF134" s="6"/>
      <c r="AG134" s="6"/>
      <c r="AH134" s="6"/>
      <c r="AI134" s="6"/>
      <c r="AJ134" s="6"/>
      <c r="AK134" s="6"/>
      <c r="AL134" s="6"/>
      <c r="AM134" s="6"/>
      <c r="AN134" s="6"/>
      <c r="AO134" s="6"/>
      <c r="AP134" s="6"/>
      <c r="AQ134" s="6"/>
      <c r="AR134" s="6"/>
      <c r="AS134" s="6"/>
      <c r="AT134" s="6"/>
      <c r="AU134" s="6"/>
      <c r="AV134" s="6"/>
      <c r="AW134" s="6"/>
      <c r="AX134" s="6"/>
      <c r="AY134" s="6"/>
      <c r="AZ134" s="6"/>
      <c r="BA134" s="6"/>
      <c r="BB134" s="6"/>
      <c r="BC134" s="6"/>
      <c r="BD134" s="6"/>
      <c r="BE134" s="6"/>
      <c r="BF134" s="6"/>
      <c r="BG134" s="6"/>
      <c r="BH134" s="6"/>
      <c r="BI134" s="6"/>
      <c r="BJ134" s="6"/>
      <c r="BK134" s="6"/>
      <c r="BL134" s="6"/>
      <c r="BM134" s="6"/>
      <c r="BN134" s="6"/>
      <c r="BO134" s="6"/>
      <c r="BP134" s="6"/>
      <c r="BQ134" s="6"/>
      <c r="BR134" s="6">
        <f t="shared" si="34"/>
        <v>6</v>
      </c>
      <c r="BS134" s="6" t="str">
        <f t="shared" si="35"/>
        <v>Non Loan</v>
      </c>
      <c r="BT134" s="6" t="s">
        <v>99</v>
      </c>
      <c r="BU134" s="6" t="s">
        <v>117</v>
      </c>
      <c r="BV134" s="6" t="s">
        <v>118</v>
      </c>
      <c r="BW134" s="8" t="s">
        <v>96</v>
      </c>
      <c r="BX134" s="9" t="str">
        <f t="shared" ca="1" si="43"/>
        <v/>
      </c>
      <c r="BY134" s="10" t="str">
        <f t="shared" ca="1" si="44"/>
        <v/>
      </c>
      <c r="BZ134" s="7">
        <f t="shared" ca="1" si="45"/>
        <v>123743</v>
      </c>
      <c r="CA134" s="7"/>
      <c r="CB134" s="7">
        <f t="shared" ca="1" si="46"/>
        <v>123743</v>
      </c>
      <c r="CC134" s="7"/>
      <c r="CD134" s="7"/>
      <c r="CE134" s="7" t="str">
        <f t="shared" ca="1" si="47"/>
        <v/>
      </c>
      <c r="CF134" s="7" t="str">
        <f t="shared" ca="1" si="48"/>
        <v/>
      </c>
      <c r="CG134" s="11" t="str">
        <f t="shared" ca="1" si="49"/>
        <v/>
      </c>
      <c r="CH134" s="7" t="str">
        <f t="shared" ca="1" si="50"/>
        <v/>
      </c>
      <c r="CI134" s="7" t="s">
        <v>97</v>
      </c>
    </row>
    <row r="135" spans="1:87" x14ac:dyDescent="0.2">
      <c r="A135">
        <v>11242</v>
      </c>
      <c r="B135" t="s">
        <v>94</v>
      </c>
      <c r="C135" s="17">
        <v>0.8</v>
      </c>
      <c r="D135" t="s">
        <v>96</v>
      </c>
      <c r="E135" t="s">
        <v>95</v>
      </c>
      <c r="F135" s="17">
        <v>0.75</v>
      </c>
      <c r="G135" s="17" t="str">
        <f t="shared" si="36"/>
        <v>Yes</v>
      </c>
      <c r="H135" t="s">
        <v>97</v>
      </c>
      <c r="I135" s="12" t="s">
        <v>97</v>
      </c>
      <c r="J135" s="13">
        <v>42551</v>
      </c>
      <c r="K135">
        <f t="shared" ca="1" si="37"/>
        <v>9</v>
      </c>
      <c r="L135" t="str">
        <f t="shared" ca="1" si="38"/>
        <v>5-10 years</v>
      </c>
      <c r="M135" s="13">
        <v>42551</v>
      </c>
      <c r="N135">
        <f t="shared" ca="1" si="39"/>
        <v>9</v>
      </c>
      <c r="O135" t="str">
        <f t="shared" ca="1" si="40"/>
        <v>5-10 years</v>
      </c>
      <c r="P135" s="13">
        <v>31048</v>
      </c>
      <c r="Q135">
        <f t="shared" ca="1" si="41"/>
        <v>40</v>
      </c>
      <c r="R135" t="str">
        <f t="shared" ca="1" si="42"/>
        <v>35-44</v>
      </c>
      <c r="S135" t="s">
        <v>98</v>
      </c>
      <c r="V135">
        <v>1</v>
      </c>
      <c r="X135">
        <v>1</v>
      </c>
      <c r="Z135">
        <v>1</v>
      </c>
      <c r="BR135">
        <f t="shared" si="34"/>
        <v>3</v>
      </c>
      <c r="BS135" t="str">
        <f t="shared" si="35"/>
        <v>Non Loan</v>
      </c>
      <c r="BT135" t="s">
        <v>99</v>
      </c>
      <c r="BU135" t="s">
        <v>100</v>
      </c>
      <c r="BV135" t="s">
        <v>101</v>
      </c>
      <c r="BW135" s="13" t="s">
        <v>96</v>
      </c>
      <c r="BX135" s="14" t="str">
        <f t="shared" ca="1" si="43"/>
        <v/>
      </c>
      <c r="BY135" s="15" t="str">
        <f t="shared" ca="1" si="44"/>
        <v/>
      </c>
      <c r="BZ135" s="12">
        <f t="shared" ca="1" si="45"/>
        <v>1834786</v>
      </c>
      <c r="CA135" s="12"/>
      <c r="CB135" s="12">
        <f t="shared" ca="1" si="46"/>
        <v>1834786</v>
      </c>
      <c r="CC135" s="12"/>
      <c r="CD135" s="12"/>
      <c r="CE135" s="12" t="str">
        <f t="shared" ca="1" si="47"/>
        <v/>
      </c>
      <c r="CF135" s="12" t="str">
        <f t="shared" ca="1" si="48"/>
        <v/>
      </c>
      <c r="CG135" s="16" t="str">
        <f t="shared" ca="1" si="49"/>
        <v/>
      </c>
      <c r="CH135" s="12" t="str">
        <f t="shared" ca="1" si="50"/>
        <v/>
      </c>
      <c r="CI135" s="12" t="s">
        <v>97</v>
      </c>
    </row>
    <row r="136" spans="1:87" x14ac:dyDescent="0.2">
      <c r="A136" s="6">
        <v>11243</v>
      </c>
      <c r="B136" s="6" t="s">
        <v>131</v>
      </c>
      <c r="C136" s="18">
        <v>0.75</v>
      </c>
      <c r="D136" s="6" t="s">
        <v>95</v>
      </c>
      <c r="E136" s="6" t="s">
        <v>96</v>
      </c>
      <c r="F136" s="18"/>
      <c r="G136" s="18" t="str">
        <f t="shared" si="36"/>
        <v>Yes</v>
      </c>
      <c r="H136" s="6" t="s">
        <v>97</v>
      </c>
      <c r="I136" s="7" t="s">
        <v>97</v>
      </c>
      <c r="J136" s="8">
        <v>42370</v>
      </c>
      <c r="K136" s="6">
        <f t="shared" ca="1" si="37"/>
        <v>9</v>
      </c>
      <c r="L136" s="6" t="str">
        <f t="shared" ca="1" si="38"/>
        <v>5-10 years</v>
      </c>
      <c r="M136" s="8">
        <v>42370</v>
      </c>
      <c r="N136" s="6">
        <f t="shared" ca="1" si="39"/>
        <v>9</v>
      </c>
      <c r="O136" s="6" t="str">
        <f t="shared" ca="1" si="40"/>
        <v>5-10 years</v>
      </c>
      <c r="P136" s="8">
        <v>29221</v>
      </c>
      <c r="Q136" s="6">
        <f t="shared" ca="1" si="41"/>
        <v>45</v>
      </c>
      <c r="R136" s="6" t="str">
        <f t="shared" ca="1" si="42"/>
        <v>45-54</v>
      </c>
      <c r="S136" s="6" t="s">
        <v>109</v>
      </c>
      <c r="T136" s="6"/>
      <c r="U136" s="6">
        <v>1</v>
      </c>
      <c r="V136" s="6">
        <v>1</v>
      </c>
      <c r="W136" s="6">
        <v>1</v>
      </c>
      <c r="X136" s="6">
        <v>1</v>
      </c>
      <c r="Y136" s="6"/>
      <c r="Z136" s="6"/>
      <c r="AA136" s="6"/>
      <c r="AB136" s="6"/>
      <c r="AC136" s="6"/>
      <c r="AD136" s="6"/>
      <c r="AE136" s="6"/>
      <c r="AF136" s="6"/>
      <c r="AG136" s="6"/>
      <c r="AH136" s="6"/>
      <c r="AI136" s="6"/>
      <c r="AJ136" s="6"/>
      <c r="AK136" s="6"/>
      <c r="AL136" s="6"/>
      <c r="AM136" s="6"/>
      <c r="AN136" s="6"/>
      <c r="AO136" s="6"/>
      <c r="AP136" s="6"/>
      <c r="AQ136" s="6"/>
      <c r="AR136" s="6"/>
      <c r="AS136" s="6"/>
      <c r="AT136" s="6"/>
      <c r="AU136" s="6"/>
      <c r="AV136" s="6"/>
      <c r="AW136" s="6"/>
      <c r="AX136" s="6"/>
      <c r="AY136" s="6"/>
      <c r="AZ136" s="6"/>
      <c r="BA136" s="6"/>
      <c r="BB136" s="6"/>
      <c r="BC136" s="6"/>
      <c r="BD136" s="6"/>
      <c r="BE136" s="6"/>
      <c r="BF136" s="6"/>
      <c r="BG136" s="6"/>
      <c r="BH136" s="6"/>
      <c r="BI136" s="6"/>
      <c r="BJ136" s="6"/>
      <c r="BK136" s="6"/>
      <c r="BL136" s="6"/>
      <c r="BM136" s="6"/>
      <c r="BN136" s="6"/>
      <c r="BO136" s="6"/>
      <c r="BP136" s="6"/>
      <c r="BQ136" s="6"/>
      <c r="BR136" s="6">
        <f t="shared" si="34"/>
        <v>4</v>
      </c>
      <c r="BS136" s="6" t="str">
        <f t="shared" si="35"/>
        <v>Non Loan</v>
      </c>
      <c r="BT136" s="6" t="s">
        <v>99</v>
      </c>
      <c r="BU136" s="6" t="s">
        <v>104</v>
      </c>
      <c r="BV136" s="6" t="s">
        <v>101</v>
      </c>
      <c r="BW136" s="8" t="s">
        <v>96</v>
      </c>
      <c r="BX136" s="9" t="str">
        <f t="shared" ca="1" si="43"/>
        <v/>
      </c>
      <c r="BY136" s="10" t="str">
        <f t="shared" ca="1" si="44"/>
        <v/>
      </c>
      <c r="BZ136" s="7">
        <f t="shared" ca="1" si="45"/>
        <v>1282264</v>
      </c>
      <c r="CA136" s="7"/>
      <c r="CB136" s="7">
        <f t="shared" ca="1" si="46"/>
        <v>1282264</v>
      </c>
      <c r="CC136" s="7"/>
      <c r="CD136" s="7"/>
      <c r="CE136" s="7" t="str">
        <f t="shared" ca="1" si="47"/>
        <v/>
      </c>
      <c r="CF136" s="7" t="str">
        <f t="shared" ca="1" si="48"/>
        <v/>
      </c>
      <c r="CG136" s="11" t="str">
        <f t="shared" ca="1" si="49"/>
        <v/>
      </c>
      <c r="CH136" s="7" t="str">
        <f t="shared" ca="1" si="50"/>
        <v/>
      </c>
      <c r="CI136" s="7" t="s">
        <v>97</v>
      </c>
    </row>
    <row r="137" spans="1:87" x14ac:dyDescent="0.2">
      <c r="A137">
        <v>11244</v>
      </c>
      <c r="B137" t="s">
        <v>94</v>
      </c>
      <c r="C137" s="17">
        <v>1</v>
      </c>
      <c r="D137" t="s">
        <v>96</v>
      </c>
      <c r="E137" t="s">
        <v>96</v>
      </c>
      <c r="G137" s="17" t="str">
        <f t="shared" si="36"/>
        <v>Yes</v>
      </c>
      <c r="H137" t="s">
        <v>97</v>
      </c>
      <c r="I137" s="12" t="s">
        <v>112</v>
      </c>
      <c r="J137" s="13">
        <v>42185</v>
      </c>
      <c r="K137">
        <f t="shared" ca="1" si="37"/>
        <v>10</v>
      </c>
      <c r="L137" t="str">
        <f t="shared" ca="1" si="38"/>
        <v>10-20 years</v>
      </c>
      <c r="M137" s="13">
        <v>42185</v>
      </c>
      <c r="N137">
        <f t="shared" ca="1" si="39"/>
        <v>10</v>
      </c>
      <c r="O137" t="str">
        <f t="shared" ca="1" si="40"/>
        <v>10-20 years</v>
      </c>
      <c r="P137" s="13">
        <v>27395</v>
      </c>
      <c r="Q137">
        <f t="shared" ca="1" si="41"/>
        <v>50</v>
      </c>
      <c r="R137" t="str">
        <f t="shared" ca="1" si="42"/>
        <v>45-54</v>
      </c>
      <c r="S137" t="s">
        <v>109</v>
      </c>
      <c r="V137">
        <v>1</v>
      </c>
      <c r="X137">
        <v>1</v>
      </c>
      <c r="Z137">
        <v>1</v>
      </c>
      <c r="BR137">
        <f t="shared" si="34"/>
        <v>3</v>
      </c>
      <c r="BS137" t="str">
        <f t="shared" si="35"/>
        <v>Non Loan</v>
      </c>
      <c r="BT137" t="s">
        <v>99</v>
      </c>
      <c r="BU137" t="s">
        <v>117</v>
      </c>
      <c r="BV137" t="s">
        <v>129</v>
      </c>
      <c r="BW137" s="13" t="s">
        <v>96</v>
      </c>
      <c r="BX137" s="14" t="str">
        <f t="shared" ca="1" si="43"/>
        <v/>
      </c>
      <c r="BY137" s="15" t="str">
        <f t="shared" ca="1" si="44"/>
        <v/>
      </c>
      <c r="BZ137" s="12">
        <f t="shared" ca="1" si="45"/>
        <v>60213</v>
      </c>
      <c r="CA137" s="12"/>
      <c r="CB137" s="12">
        <f t="shared" ca="1" si="46"/>
        <v>60213</v>
      </c>
      <c r="CC137" s="12"/>
      <c r="CD137" s="12"/>
      <c r="CE137" s="12" t="str">
        <f t="shared" ca="1" si="47"/>
        <v/>
      </c>
      <c r="CF137" s="12" t="str">
        <f t="shared" ca="1" si="48"/>
        <v/>
      </c>
      <c r="CG137" s="16" t="str">
        <f t="shared" ca="1" si="49"/>
        <v/>
      </c>
      <c r="CH137" s="12" t="str">
        <f t="shared" ca="1" si="50"/>
        <v/>
      </c>
      <c r="CI137" s="12" t="s">
        <v>97</v>
      </c>
    </row>
    <row r="138" spans="1:87" x14ac:dyDescent="0.2">
      <c r="A138" s="6">
        <v>11245</v>
      </c>
      <c r="B138" s="6" t="s">
        <v>94</v>
      </c>
      <c r="C138" s="18">
        <v>0</v>
      </c>
      <c r="D138" s="6" t="s">
        <v>95</v>
      </c>
      <c r="E138" s="6" t="s">
        <v>95</v>
      </c>
      <c r="F138" s="18">
        <v>0.15</v>
      </c>
      <c r="G138" s="18" t="str">
        <f t="shared" si="36"/>
        <v>No</v>
      </c>
      <c r="H138" s="6" t="s">
        <v>97</v>
      </c>
      <c r="I138" s="7" t="s">
        <v>97</v>
      </c>
      <c r="J138" s="8">
        <v>42005</v>
      </c>
      <c r="K138" s="6">
        <f t="shared" ca="1" si="37"/>
        <v>10</v>
      </c>
      <c r="L138" s="6" t="str">
        <f t="shared" ca="1" si="38"/>
        <v>10-20 years</v>
      </c>
      <c r="M138" s="8">
        <v>42005</v>
      </c>
      <c r="N138" s="6">
        <f t="shared" ca="1" si="39"/>
        <v>10</v>
      </c>
      <c r="O138" s="6" t="str">
        <f t="shared" ca="1" si="40"/>
        <v>10-20 years</v>
      </c>
      <c r="P138" s="8">
        <v>25569</v>
      </c>
      <c r="Q138" s="6">
        <f t="shared" ca="1" si="41"/>
        <v>55</v>
      </c>
      <c r="R138" s="6" t="str">
        <f t="shared" ca="1" si="42"/>
        <v>55-64</v>
      </c>
      <c r="S138" s="6" t="s">
        <v>116</v>
      </c>
      <c r="T138" s="6"/>
      <c r="U138" s="6">
        <v>1</v>
      </c>
      <c r="V138" s="6"/>
      <c r="W138" s="6">
        <v>1</v>
      </c>
      <c r="X138" s="6"/>
      <c r="Y138" s="6">
        <v>1</v>
      </c>
      <c r="Z138" s="6"/>
      <c r="AA138" s="6"/>
      <c r="AB138" s="6"/>
      <c r="AC138" s="6"/>
      <c r="AD138" s="6"/>
      <c r="AE138" s="6"/>
      <c r="AF138" s="6"/>
      <c r="AG138" s="6"/>
      <c r="AH138" s="6"/>
      <c r="AI138" s="6"/>
      <c r="AJ138" s="6"/>
      <c r="AK138" s="6"/>
      <c r="AL138" s="6"/>
      <c r="AM138" s="6"/>
      <c r="AN138" s="6"/>
      <c r="AO138" s="6"/>
      <c r="AP138" s="6"/>
      <c r="AQ138" s="6"/>
      <c r="AR138" s="6"/>
      <c r="AS138" s="6"/>
      <c r="AT138" s="6"/>
      <c r="AU138" s="6"/>
      <c r="AV138" s="6"/>
      <c r="AW138" s="6"/>
      <c r="AX138" s="6"/>
      <c r="AY138" s="6"/>
      <c r="AZ138" s="6"/>
      <c r="BA138" s="6"/>
      <c r="BB138" s="6"/>
      <c r="BC138" s="6"/>
      <c r="BD138" s="6"/>
      <c r="BE138" s="6"/>
      <c r="BF138" s="6"/>
      <c r="BG138" s="6"/>
      <c r="BH138" s="6"/>
      <c r="BI138" s="6"/>
      <c r="BJ138" s="6"/>
      <c r="BK138" s="6"/>
      <c r="BL138" s="6"/>
      <c r="BM138" s="6"/>
      <c r="BN138" s="6"/>
      <c r="BO138" s="6"/>
      <c r="BP138" s="6"/>
      <c r="BQ138" s="6"/>
      <c r="BR138" s="6">
        <f t="shared" si="34"/>
        <v>3</v>
      </c>
      <c r="BS138" s="6" t="str">
        <f t="shared" si="35"/>
        <v>Non Loan</v>
      </c>
      <c r="BT138" s="6" t="s">
        <v>99</v>
      </c>
      <c r="BU138" s="6" t="s">
        <v>117</v>
      </c>
      <c r="BV138" s="6" t="s">
        <v>118</v>
      </c>
      <c r="BW138" s="8" t="s">
        <v>95</v>
      </c>
      <c r="BX138" s="9" t="str">
        <f t="shared" ca="1" si="43"/>
        <v/>
      </c>
      <c r="BY138" s="10" t="str">
        <f t="shared" ca="1" si="44"/>
        <v/>
      </c>
      <c r="BZ138" s="7">
        <f t="shared" ca="1" si="45"/>
        <v>1650748</v>
      </c>
      <c r="CA138" s="7"/>
      <c r="CB138" s="7">
        <f t="shared" ca="1" si="46"/>
        <v>1650748</v>
      </c>
      <c r="CC138" s="7"/>
      <c r="CD138" s="7"/>
      <c r="CE138" s="7" t="str">
        <f t="shared" ca="1" si="47"/>
        <v/>
      </c>
      <c r="CF138" s="7" t="str">
        <f t="shared" ca="1" si="48"/>
        <v/>
      </c>
      <c r="CG138" s="11" t="str">
        <f t="shared" ca="1" si="49"/>
        <v/>
      </c>
      <c r="CH138" s="7" t="str">
        <f t="shared" ca="1" si="50"/>
        <v/>
      </c>
      <c r="CI138" s="7" t="s">
        <v>97</v>
      </c>
    </row>
    <row r="139" spans="1:87" x14ac:dyDescent="0.2">
      <c r="A139">
        <v>11246</v>
      </c>
      <c r="B139" t="s">
        <v>131</v>
      </c>
      <c r="C139" s="17">
        <v>0.4</v>
      </c>
      <c r="D139" t="s">
        <v>96</v>
      </c>
      <c r="E139" t="s">
        <v>95</v>
      </c>
      <c r="F139" s="17">
        <v>0.5</v>
      </c>
      <c r="G139" s="17" t="str">
        <f t="shared" si="36"/>
        <v>No</v>
      </c>
      <c r="H139" t="s">
        <v>111</v>
      </c>
      <c r="I139" s="12" t="s">
        <v>112</v>
      </c>
      <c r="J139" s="13">
        <v>41640</v>
      </c>
      <c r="K139">
        <f t="shared" ca="1" si="37"/>
        <v>11</v>
      </c>
      <c r="L139" t="str">
        <f t="shared" ca="1" si="38"/>
        <v>10-20 years</v>
      </c>
      <c r="M139" s="13">
        <v>41640</v>
      </c>
      <c r="N139">
        <f t="shared" ca="1" si="39"/>
        <v>11</v>
      </c>
      <c r="O139" t="str">
        <f t="shared" ca="1" si="40"/>
        <v>10-20 years</v>
      </c>
      <c r="P139" s="13">
        <v>23743</v>
      </c>
      <c r="Q139">
        <f t="shared" ca="1" si="41"/>
        <v>60</v>
      </c>
      <c r="R139" t="str">
        <f t="shared" ca="1" si="42"/>
        <v>55-64</v>
      </c>
      <c r="S139" t="s">
        <v>98</v>
      </c>
      <c r="T139">
        <v>1</v>
      </c>
      <c r="V139">
        <v>1</v>
      </c>
      <c r="X139">
        <v>1</v>
      </c>
      <c r="Z139">
        <v>1</v>
      </c>
      <c r="BR139">
        <f t="shared" si="34"/>
        <v>4</v>
      </c>
      <c r="BS139" t="str">
        <f t="shared" si="35"/>
        <v>Loan</v>
      </c>
      <c r="BT139" t="s">
        <v>99</v>
      </c>
      <c r="BU139" t="s">
        <v>117</v>
      </c>
      <c r="BV139" t="s">
        <v>118</v>
      </c>
      <c r="BW139" s="13" t="s">
        <v>96</v>
      </c>
      <c r="BX139" s="14">
        <f t="shared" ca="1" si="43"/>
        <v>1587535</v>
      </c>
      <c r="BY139" s="15" t="str">
        <f t="shared" ca="1" si="44"/>
        <v>750k-5 mil</v>
      </c>
      <c r="BZ139" s="12">
        <f t="shared" ca="1" si="45"/>
        <v>847117</v>
      </c>
      <c r="CA139" s="12"/>
      <c r="CB139" s="12">
        <f t="shared" ca="1" si="46"/>
        <v>847117</v>
      </c>
      <c r="CC139" s="12" t="s">
        <v>114</v>
      </c>
      <c r="CD139" s="12" t="s">
        <v>106</v>
      </c>
      <c r="CE139" s="12">
        <f t="shared" ca="1" si="47"/>
        <v>2</v>
      </c>
      <c r="CF139" s="12">
        <f t="shared" ca="1" si="48"/>
        <v>793767.5</v>
      </c>
      <c r="CG139" s="16">
        <f t="shared" ca="1" si="49"/>
        <v>1.874044553467821</v>
      </c>
      <c r="CH139" s="12" t="str">
        <f t="shared" ca="1" si="50"/>
        <v>1-5x</v>
      </c>
      <c r="CI139" s="12" t="s">
        <v>107</v>
      </c>
    </row>
    <row r="140" spans="1:87" x14ac:dyDescent="0.2">
      <c r="A140" s="6">
        <v>11247</v>
      </c>
      <c r="B140" s="6" t="s">
        <v>110</v>
      </c>
      <c r="C140" s="18">
        <v>0.15</v>
      </c>
      <c r="D140" s="6" t="s">
        <v>95</v>
      </c>
      <c r="E140" s="6" t="s">
        <v>96</v>
      </c>
      <c r="F140" s="18"/>
      <c r="G140" s="18" t="str">
        <f t="shared" si="36"/>
        <v>No</v>
      </c>
      <c r="H140" s="6" t="s">
        <v>97</v>
      </c>
      <c r="I140" s="7" t="s">
        <v>97</v>
      </c>
      <c r="J140" s="8">
        <v>41275</v>
      </c>
      <c r="K140" s="6">
        <f t="shared" ca="1" si="37"/>
        <v>12</v>
      </c>
      <c r="L140" s="6" t="str">
        <f t="shared" ca="1" si="38"/>
        <v>10-20 years</v>
      </c>
      <c r="M140" s="8">
        <v>41275</v>
      </c>
      <c r="N140" s="6">
        <f t="shared" ca="1" si="39"/>
        <v>12</v>
      </c>
      <c r="O140" s="6" t="str">
        <f t="shared" ca="1" si="40"/>
        <v>10-20 years</v>
      </c>
      <c r="P140" s="8">
        <v>36526</v>
      </c>
      <c r="Q140" s="6">
        <f t="shared" ca="1" si="41"/>
        <v>25</v>
      </c>
      <c r="R140" s="6" t="str">
        <f t="shared" ca="1" si="42"/>
        <v>25-34</v>
      </c>
      <c r="S140" s="6" t="s">
        <v>136</v>
      </c>
      <c r="T140" s="6"/>
      <c r="U140" s="6">
        <v>1</v>
      </c>
      <c r="V140" s="6">
        <v>1</v>
      </c>
      <c r="W140" s="6">
        <v>1</v>
      </c>
      <c r="X140" s="6">
        <v>1</v>
      </c>
      <c r="Y140" s="6">
        <v>1</v>
      </c>
      <c r="Z140" s="6">
        <v>1</v>
      </c>
      <c r="AA140" s="6"/>
      <c r="AB140" s="6"/>
      <c r="AC140" s="6"/>
      <c r="AD140" s="6"/>
      <c r="AE140" s="6"/>
      <c r="AF140" s="6"/>
      <c r="AG140" s="6"/>
      <c r="AH140" s="6"/>
      <c r="AI140" s="6"/>
      <c r="AJ140" s="6"/>
      <c r="AK140" s="6"/>
      <c r="AL140" s="6"/>
      <c r="AM140" s="6"/>
      <c r="AN140" s="6"/>
      <c r="AO140" s="6"/>
      <c r="AP140" s="6"/>
      <c r="AQ140" s="6"/>
      <c r="AR140" s="6"/>
      <c r="AS140" s="6"/>
      <c r="AT140" s="6"/>
      <c r="AU140" s="6"/>
      <c r="AV140" s="6"/>
      <c r="AW140" s="6"/>
      <c r="AX140" s="6"/>
      <c r="AY140" s="6"/>
      <c r="AZ140" s="6"/>
      <c r="BA140" s="6"/>
      <c r="BB140" s="6"/>
      <c r="BC140" s="6"/>
      <c r="BD140" s="6"/>
      <c r="BE140" s="6"/>
      <c r="BF140" s="6"/>
      <c r="BG140" s="6"/>
      <c r="BH140" s="6"/>
      <c r="BI140" s="6"/>
      <c r="BJ140" s="6"/>
      <c r="BK140" s="6"/>
      <c r="BL140" s="6"/>
      <c r="BM140" s="6"/>
      <c r="BN140" s="6"/>
      <c r="BO140" s="6"/>
      <c r="BP140" s="6"/>
      <c r="BQ140" s="6"/>
      <c r="BR140" s="6">
        <f t="shared" si="34"/>
        <v>6</v>
      </c>
      <c r="BS140" s="6" t="str">
        <f t="shared" si="35"/>
        <v>Non Loan</v>
      </c>
      <c r="BT140" s="6" t="s">
        <v>99</v>
      </c>
      <c r="BU140" s="6" t="s">
        <v>100</v>
      </c>
      <c r="BV140" s="6" t="s">
        <v>101</v>
      </c>
      <c r="BW140" s="8" t="s">
        <v>96</v>
      </c>
      <c r="BX140" s="9" t="str">
        <f t="shared" ca="1" si="43"/>
        <v/>
      </c>
      <c r="BY140" s="10" t="str">
        <f t="shared" ca="1" si="44"/>
        <v/>
      </c>
      <c r="BZ140" s="7">
        <f t="shared" ca="1" si="45"/>
        <v>1414569</v>
      </c>
      <c r="CA140" s="7"/>
      <c r="CB140" s="7">
        <f t="shared" ca="1" si="46"/>
        <v>1414569</v>
      </c>
      <c r="CC140" s="7"/>
      <c r="CD140" s="7"/>
      <c r="CE140" s="7" t="str">
        <f t="shared" ca="1" si="47"/>
        <v/>
      </c>
      <c r="CF140" s="7" t="str">
        <f t="shared" ca="1" si="48"/>
        <v/>
      </c>
      <c r="CG140" s="11" t="str">
        <f t="shared" ca="1" si="49"/>
        <v/>
      </c>
      <c r="CH140" s="7" t="str">
        <f t="shared" ca="1" si="50"/>
        <v/>
      </c>
      <c r="CI140" s="7" t="s">
        <v>97</v>
      </c>
    </row>
    <row r="141" spans="1:87" x14ac:dyDescent="0.2">
      <c r="A141">
        <v>11248</v>
      </c>
      <c r="B141" t="s">
        <v>94</v>
      </c>
      <c r="C141" s="17">
        <v>0.2</v>
      </c>
      <c r="D141" t="s">
        <v>96</v>
      </c>
      <c r="E141" t="s">
        <v>96</v>
      </c>
      <c r="G141" s="17" t="str">
        <f t="shared" si="36"/>
        <v>No</v>
      </c>
      <c r="H141" t="s">
        <v>102</v>
      </c>
      <c r="I141" s="12" t="s">
        <v>119</v>
      </c>
      <c r="J141" s="13">
        <v>40909</v>
      </c>
      <c r="K141">
        <f t="shared" ca="1" si="37"/>
        <v>13</v>
      </c>
      <c r="L141" t="str">
        <f t="shared" ca="1" si="38"/>
        <v>10-20 years</v>
      </c>
      <c r="M141" s="13">
        <v>40909</v>
      </c>
      <c r="N141">
        <f t="shared" ca="1" si="39"/>
        <v>13</v>
      </c>
      <c r="O141" t="str">
        <f t="shared" ca="1" si="40"/>
        <v>10-20 years</v>
      </c>
      <c r="P141" s="13">
        <v>34700</v>
      </c>
      <c r="Q141">
        <f t="shared" ca="1" si="41"/>
        <v>30</v>
      </c>
      <c r="R141" t="str">
        <f t="shared" ca="1" si="42"/>
        <v>25-34</v>
      </c>
      <c r="S141" t="s">
        <v>116</v>
      </c>
      <c r="T141">
        <v>1</v>
      </c>
      <c r="V141">
        <v>1</v>
      </c>
      <c r="X141">
        <v>1</v>
      </c>
      <c r="Z141">
        <v>1</v>
      </c>
      <c r="BR141">
        <f t="shared" si="34"/>
        <v>4</v>
      </c>
      <c r="BS141" t="str">
        <f t="shared" si="35"/>
        <v>Loan</v>
      </c>
      <c r="BT141" t="s">
        <v>99</v>
      </c>
      <c r="BU141" t="s">
        <v>100</v>
      </c>
      <c r="BV141" t="s">
        <v>101</v>
      </c>
      <c r="BW141" s="13" t="s">
        <v>96</v>
      </c>
      <c r="BX141" s="14">
        <f t="shared" ca="1" si="43"/>
        <v>1481321</v>
      </c>
      <c r="BY141" s="15" t="str">
        <f t="shared" ca="1" si="44"/>
        <v>750k-5 mil</v>
      </c>
      <c r="BZ141" s="12">
        <f t="shared" ca="1" si="45"/>
        <v>1354447</v>
      </c>
      <c r="CA141" s="12"/>
      <c r="CB141" s="12">
        <f t="shared" ca="1" si="46"/>
        <v>1354447</v>
      </c>
      <c r="CC141" s="12" t="s">
        <v>105</v>
      </c>
      <c r="CD141" s="12" t="s">
        <v>106</v>
      </c>
      <c r="CE141" s="12">
        <f t="shared" ca="1" si="47"/>
        <v>1</v>
      </c>
      <c r="CF141" s="12">
        <f t="shared" ca="1" si="48"/>
        <v>1481321</v>
      </c>
      <c r="CG141" s="16">
        <f t="shared" ca="1" si="49"/>
        <v>1.0936721776488856</v>
      </c>
      <c r="CH141" s="12" t="str">
        <f t="shared" ca="1" si="50"/>
        <v>1-5x</v>
      </c>
      <c r="CI141" s="12" t="s">
        <v>107</v>
      </c>
    </row>
    <row r="142" spans="1:87" x14ac:dyDescent="0.2">
      <c r="A142" s="6">
        <v>11249</v>
      </c>
      <c r="B142" s="6" t="s">
        <v>131</v>
      </c>
      <c r="C142" s="18">
        <v>0.3</v>
      </c>
      <c r="D142" s="6" t="s">
        <v>95</v>
      </c>
      <c r="E142" s="6" t="s">
        <v>95</v>
      </c>
      <c r="F142" s="18">
        <v>0.15</v>
      </c>
      <c r="G142" s="18" t="str">
        <f t="shared" si="36"/>
        <v>No</v>
      </c>
      <c r="H142" s="6" t="s">
        <v>97</v>
      </c>
      <c r="I142" s="7" t="s">
        <v>112</v>
      </c>
      <c r="J142" s="8">
        <v>40544</v>
      </c>
      <c r="K142" s="6">
        <f t="shared" ca="1" si="37"/>
        <v>14</v>
      </c>
      <c r="L142" s="6" t="str">
        <f t="shared" ca="1" si="38"/>
        <v>10-20 years</v>
      </c>
      <c r="M142" s="8">
        <v>40544</v>
      </c>
      <c r="N142" s="6">
        <f t="shared" ca="1" si="39"/>
        <v>14</v>
      </c>
      <c r="O142" s="6" t="str">
        <f t="shared" ca="1" si="40"/>
        <v>10-20 years</v>
      </c>
      <c r="P142" s="8">
        <v>32874</v>
      </c>
      <c r="Q142" s="6">
        <f t="shared" ca="1" si="41"/>
        <v>35</v>
      </c>
      <c r="R142" s="6" t="str">
        <f t="shared" ca="1" si="42"/>
        <v>35-44</v>
      </c>
      <c r="S142" s="6" t="s">
        <v>109</v>
      </c>
      <c r="T142" s="6"/>
      <c r="U142" s="6">
        <v>1</v>
      </c>
      <c r="V142" s="6">
        <v>1</v>
      </c>
      <c r="W142" s="6">
        <v>1</v>
      </c>
      <c r="X142" s="6">
        <v>1</v>
      </c>
      <c r="Y142" s="6"/>
      <c r="Z142" s="6"/>
      <c r="AA142" s="6"/>
      <c r="AB142" s="6"/>
      <c r="AC142" s="6"/>
      <c r="AD142" s="6"/>
      <c r="AE142" s="6"/>
      <c r="AF142" s="6"/>
      <c r="AG142" s="6"/>
      <c r="AH142" s="6"/>
      <c r="AI142" s="6"/>
      <c r="AJ142" s="6"/>
      <c r="AK142" s="6"/>
      <c r="AL142" s="6"/>
      <c r="AM142" s="6"/>
      <c r="AN142" s="6"/>
      <c r="AO142" s="6"/>
      <c r="AP142" s="6"/>
      <c r="AQ142" s="6"/>
      <c r="AR142" s="6"/>
      <c r="AS142" s="6"/>
      <c r="AT142" s="6"/>
      <c r="AU142" s="6"/>
      <c r="AV142" s="6"/>
      <c r="AW142" s="6"/>
      <c r="AX142" s="6"/>
      <c r="AY142" s="6"/>
      <c r="AZ142" s="6"/>
      <c r="BA142" s="6"/>
      <c r="BB142" s="6"/>
      <c r="BC142" s="6"/>
      <c r="BD142" s="6"/>
      <c r="BE142" s="6"/>
      <c r="BF142" s="6"/>
      <c r="BG142" s="6"/>
      <c r="BH142" s="6"/>
      <c r="BI142" s="6"/>
      <c r="BJ142" s="6"/>
      <c r="BK142" s="6"/>
      <c r="BL142" s="6"/>
      <c r="BM142" s="6"/>
      <c r="BN142" s="6"/>
      <c r="BO142" s="6"/>
      <c r="BP142" s="6"/>
      <c r="BQ142" s="6"/>
      <c r="BR142" s="6">
        <f t="shared" si="34"/>
        <v>4</v>
      </c>
      <c r="BS142" s="6" t="str">
        <f t="shared" si="35"/>
        <v>Non Loan</v>
      </c>
      <c r="BT142" s="6" t="s">
        <v>99</v>
      </c>
      <c r="BU142" s="6" t="s">
        <v>117</v>
      </c>
      <c r="BV142" s="6" t="s">
        <v>118</v>
      </c>
      <c r="BW142" s="8" t="s">
        <v>96</v>
      </c>
      <c r="BX142" s="9" t="str">
        <f t="shared" ca="1" si="43"/>
        <v/>
      </c>
      <c r="BY142" s="10" t="str">
        <f t="shared" ca="1" si="44"/>
        <v/>
      </c>
      <c r="BZ142" s="7">
        <f t="shared" ca="1" si="45"/>
        <v>188673</v>
      </c>
      <c r="CA142" s="7"/>
      <c r="CB142" s="7">
        <f t="shared" ca="1" si="46"/>
        <v>188673</v>
      </c>
      <c r="CC142" s="7"/>
      <c r="CD142" s="7"/>
      <c r="CE142" s="7" t="str">
        <f t="shared" ca="1" si="47"/>
        <v/>
      </c>
      <c r="CF142" s="7" t="str">
        <f t="shared" ca="1" si="48"/>
        <v/>
      </c>
      <c r="CG142" s="11" t="str">
        <f t="shared" ca="1" si="49"/>
        <v/>
      </c>
      <c r="CH142" s="7" t="str">
        <f t="shared" ca="1" si="50"/>
        <v/>
      </c>
      <c r="CI142" s="7" t="s">
        <v>97</v>
      </c>
    </row>
    <row r="143" spans="1:87" x14ac:dyDescent="0.2">
      <c r="A143">
        <v>11250</v>
      </c>
      <c r="B143" t="s">
        <v>94</v>
      </c>
      <c r="C143" s="17">
        <v>0.4</v>
      </c>
      <c r="D143" t="s">
        <v>96</v>
      </c>
      <c r="E143" t="s">
        <v>95</v>
      </c>
      <c r="F143" s="17">
        <v>0.3</v>
      </c>
      <c r="G143" s="17" t="str">
        <f t="shared" si="36"/>
        <v>No</v>
      </c>
      <c r="H143" t="s">
        <v>97</v>
      </c>
      <c r="I143" s="12" t="s">
        <v>97</v>
      </c>
      <c r="J143" s="13">
        <v>40179</v>
      </c>
      <c r="K143">
        <f t="shared" ca="1" si="37"/>
        <v>15</v>
      </c>
      <c r="L143" t="str">
        <f t="shared" ca="1" si="38"/>
        <v>10-20 years</v>
      </c>
      <c r="M143" s="13">
        <v>40179</v>
      </c>
      <c r="N143">
        <f t="shared" ca="1" si="39"/>
        <v>15</v>
      </c>
      <c r="O143" t="str">
        <f t="shared" ca="1" si="40"/>
        <v>10-20 years</v>
      </c>
      <c r="P143" s="13">
        <v>31048</v>
      </c>
      <c r="Q143">
        <f t="shared" ca="1" si="41"/>
        <v>40</v>
      </c>
      <c r="R143" t="str">
        <f t="shared" ca="1" si="42"/>
        <v>35-44</v>
      </c>
      <c r="S143" t="s">
        <v>98</v>
      </c>
      <c r="V143">
        <v>1</v>
      </c>
      <c r="X143">
        <v>1</v>
      </c>
      <c r="Z143">
        <v>1</v>
      </c>
      <c r="BR143">
        <f t="shared" si="34"/>
        <v>3</v>
      </c>
      <c r="BS143" t="str">
        <f t="shared" si="35"/>
        <v>Non Loan</v>
      </c>
      <c r="BT143" t="s">
        <v>99</v>
      </c>
      <c r="BU143" t="s">
        <v>100</v>
      </c>
      <c r="BV143" t="s">
        <v>130</v>
      </c>
      <c r="BW143" s="13" t="s">
        <v>96</v>
      </c>
      <c r="BX143" s="14" t="str">
        <f t="shared" ca="1" si="43"/>
        <v/>
      </c>
      <c r="BY143" s="15" t="str">
        <f t="shared" ca="1" si="44"/>
        <v/>
      </c>
      <c r="BZ143" s="12">
        <f t="shared" ca="1" si="45"/>
        <v>1421039</v>
      </c>
      <c r="CA143" s="12"/>
      <c r="CB143" s="12">
        <f t="shared" ca="1" si="46"/>
        <v>1421039</v>
      </c>
      <c r="CC143" s="12"/>
      <c r="CD143" s="12"/>
      <c r="CE143" s="12" t="str">
        <f t="shared" ca="1" si="47"/>
        <v/>
      </c>
      <c r="CF143" s="12" t="str">
        <f t="shared" ca="1" si="48"/>
        <v/>
      </c>
      <c r="CG143" s="16" t="str">
        <f t="shared" ca="1" si="49"/>
        <v/>
      </c>
      <c r="CH143" s="12" t="str">
        <f t="shared" ca="1" si="50"/>
        <v/>
      </c>
      <c r="CI143" s="12" t="s">
        <v>97</v>
      </c>
    </row>
    <row r="144" spans="1:87" x14ac:dyDescent="0.2">
      <c r="A144" s="6">
        <v>11251</v>
      </c>
      <c r="B144" s="6" t="s">
        <v>138</v>
      </c>
      <c r="C144" s="18">
        <v>0.5</v>
      </c>
      <c r="D144" s="6" t="s">
        <v>95</v>
      </c>
      <c r="E144" s="6" t="s">
        <v>96</v>
      </c>
      <c r="F144" s="18"/>
      <c r="G144" s="18" t="str">
        <f t="shared" si="36"/>
        <v>Yes</v>
      </c>
      <c r="H144" s="6" t="s">
        <v>97</v>
      </c>
      <c r="I144" s="7" t="s">
        <v>97</v>
      </c>
      <c r="J144" s="8">
        <v>39814</v>
      </c>
      <c r="K144" s="6">
        <f t="shared" ca="1" si="37"/>
        <v>16</v>
      </c>
      <c r="L144" s="6" t="str">
        <f t="shared" ca="1" si="38"/>
        <v>10-20 years</v>
      </c>
      <c r="M144" s="8">
        <v>39814</v>
      </c>
      <c r="N144" s="6">
        <f t="shared" ca="1" si="39"/>
        <v>16</v>
      </c>
      <c r="O144" s="6" t="str">
        <f t="shared" ca="1" si="40"/>
        <v>10-20 years</v>
      </c>
      <c r="P144" s="8">
        <v>29221</v>
      </c>
      <c r="Q144" s="6">
        <f t="shared" ca="1" si="41"/>
        <v>45</v>
      </c>
      <c r="R144" s="6" t="str">
        <f t="shared" ca="1" si="42"/>
        <v>45-54</v>
      </c>
      <c r="S144" s="6" t="s">
        <v>98</v>
      </c>
      <c r="T144" s="6"/>
      <c r="U144" s="6">
        <v>1</v>
      </c>
      <c r="V144" s="6"/>
      <c r="W144" s="6">
        <v>1</v>
      </c>
      <c r="X144" s="6"/>
      <c r="Y144" s="6">
        <v>1</v>
      </c>
      <c r="Z144" s="6"/>
      <c r="AA144" s="6"/>
      <c r="AB144" s="6"/>
      <c r="AC144" s="6"/>
      <c r="AD144" s="6"/>
      <c r="AE144" s="6"/>
      <c r="AF144" s="6"/>
      <c r="AG144" s="6"/>
      <c r="AH144" s="6"/>
      <c r="AI144" s="6"/>
      <c r="AJ144" s="6"/>
      <c r="AK144" s="6"/>
      <c r="AL144" s="6"/>
      <c r="AM144" s="6"/>
      <c r="AN144" s="6"/>
      <c r="AO144" s="6"/>
      <c r="AP144" s="6"/>
      <c r="AQ144" s="6"/>
      <c r="AR144" s="6"/>
      <c r="AS144" s="6"/>
      <c r="AT144" s="6"/>
      <c r="AU144" s="6"/>
      <c r="AV144" s="6"/>
      <c r="AW144" s="6"/>
      <c r="AX144" s="6"/>
      <c r="AY144" s="6"/>
      <c r="AZ144" s="6"/>
      <c r="BA144" s="6"/>
      <c r="BB144" s="6"/>
      <c r="BC144" s="6"/>
      <c r="BD144" s="6"/>
      <c r="BE144" s="6"/>
      <c r="BF144" s="6"/>
      <c r="BG144" s="6"/>
      <c r="BH144" s="6"/>
      <c r="BI144" s="6"/>
      <c r="BJ144" s="6"/>
      <c r="BK144" s="6"/>
      <c r="BL144" s="6"/>
      <c r="BM144" s="6"/>
      <c r="BN144" s="6"/>
      <c r="BO144" s="6"/>
      <c r="BP144" s="6"/>
      <c r="BQ144" s="6"/>
      <c r="BR144" s="6">
        <f t="shared" si="34"/>
        <v>3</v>
      </c>
      <c r="BS144" s="6" t="str">
        <f t="shared" si="35"/>
        <v>Non Loan</v>
      </c>
      <c r="BT144" s="6" t="s">
        <v>99</v>
      </c>
      <c r="BU144" s="6" t="s">
        <v>104</v>
      </c>
      <c r="BV144" s="6" t="s">
        <v>101</v>
      </c>
      <c r="BW144" s="8" t="s">
        <v>96</v>
      </c>
      <c r="BX144" s="9" t="str">
        <f t="shared" ca="1" si="43"/>
        <v/>
      </c>
      <c r="BY144" s="10" t="str">
        <f t="shared" ca="1" si="44"/>
        <v/>
      </c>
      <c r="BZ144" s="7">
        <f t="shared" ca="1" si="45"/>
        <v>504646</v>
      </c>
      <c r="CA144" s="7"/>
      <c r="CB144" s="7">
        <f t="shared" ca="1" si="46"/>
        <v>504646</v>
      </c>
      <c r="CC144" s="7"/>
      <c r="CD144" s="7"/>
      <c r="CE144" s="7" t="str">
        <f t="shared" ca="1" si="47"/>
        <v/>
      </c>
      <c r="CF144" s="7" t="str">
        <f t="shared" ca="1" si="48"/>
        <v/>
      </c>
      <c r="CG144" s="11" t="str">
        <f t="shared" ca="1" si="49"/>
        <v/>
      </c>
      <c r="CH144" s="7" t="str">
        <f t="shared" ca="1" si="50"/>
        <v/>
      </c>
      <c r="CI144" s="7" t="s">
        <v>97</v>
      </c>
    </row>
    <row r="145" spans="1:87" x14ac:dyDescent="0.2">
      <c r="A145">
        <v>11252</v>
      </c>
      <c r="B145" t="s">
        <v>94</v>
      </c>
      <c r="C145" s="17">
        <v>0.6</v>
      </c>
      <c r="D145" t="s">
        <v>96</v>
      </c>
      <c r="E145" t="s">
        <v>96</v>
      </c>
      <c r="G145" s="17" t="str">
        <f t="shared" si="36"/>
        <v>Yes</v>
      </c>
      <c r="H145" t="s">
        <v>97</v>
      </c>
      <c r="I145" s="12" t="s">
        <v>119</v>
      </c>
      <c r="J145" s="13">
        <v>39448</v>
      </c>
      <c r="K145">
        <f t="shared" ca="1" si="37"/>
        <v>17</v>
      </c>
      <c r="L145" t="str">
        <f t="shared" ca="1" si="38"/>
        <v>10-20 years</v>
      </c>
      <c r="M145" s="13">
        <v>39448</v>
      </c>
      <c r="N145">
        <f t="shared" ca="1" si="39"/>
        <v>17</v>
      </c>
      <c r="O145" t="str">
        <f t="shared" ca="1" si="40"/>
        <v>10-20 years</v>
      </c>
      <c r="P145" s="13">
        <v>27395</v>
      </c>
      <c r="Q145">
        <f t="shared" ca="1" si="41"/>
        <v>50</v>
      </c>
      <c r="R145" t="str">
        <f t="shared" ca="1" si="42"/>
        <v>45-54</v>
      </c>
      <c r="S145" t="s">
        <v>98</v>
      </c>
      <c r="V145">
        <v>1</v>
      </c>
      <c r="X145">
        <v>1</v>
      </c>
      <c r="Z145">
        <v>1</v>
      </c>
      <c r="BR145">
        <f t="shared" si="34"/>
        <v>3</v>
      </c>
      <c r="BS145" t="str">
        <f t="shared" si="35"/>
        <v>Non Loan</v>
      </c>
      <c r="BT145" t="s">
        <v>99</v>
      </c>
      <c r="BU145" t="s">
        <v>117</v>
      </c>
      <c r="BV145" t="s">
        <v>118</v>
      </c>
      <c r="BW145" s="13" t="s">
        <v>96</v>
      </c>
      <c r="BX145" s="14" t="str">
        <f t="shared" ca="1" si="43"/>
        <v/>
      </c>
      <c r="BY145" s="15" t="str">
        <f t="shared" ca="1" si="44"/>
        <v/>
      </c>
      <c r="BZ145" s="12">
        <f t="shared" ca="1" si="45"/>
        <v>1952675</v>
      </c>
      <c r="CA145" s="12"/>
      <c r="CB145" s="12">
        <f t="shared" ca="1" si="46"/>
        <v>1952675</v>
      </c>
      <c r="CC145" s="12"/>
      <c r="CD145" s="12"/>
      <c r="CE145" s="12" t="str">
        <f t="shared" ca="1" si="47"/>
        <v/>
      </c>
      <c r="CF145" s="12" t="str">
        <f t="shared" ca="1" si="48"/>
        <v/>
      </c>
      <c r="CG145" s="16" t="str">
        <f t="shared" ca="1" si="49"/>
        <v/>
      </c>
      <c r="CH145" s="12" t="str">
        <f t="shared" ca="1" si="50"/>
        <v/>
      </c>
      <c r="CI145" s="12" t="s">
        <v>97</v>
      </c>
    </row>
    <row r="146" spans="1:87" x14ac:dyDescent="0.2">
      <c r="A146" s="6">
        <v>11253</v>
      </c>
      <c r="B146" s="6" t="s">
        <v>94</v>
      </c>
      <c r="C146" s="18">
        <v>0.7</v>
      </c>
      <c r="D146" s="6" t="s">
        <v>95</v>
      </c>
      <c r="E146" s="6" t="s">
        <v>95</v>
      </c>
      <c r="F146" s="18">
        <v>0.4</v>
      </c>
      <c r="G146" s="18" t="str">
        <f t="shared" si="36"/>
        <v>Yes</v>
      </c>
      <c r="H146" s="6" t="s">
        <v>111</v>
      </c>
      <c r="I146" s="7" t="s">
        <v>112</v>
      </c>
      <c r="J146" s="8">
        <v>39083</v>
      </c>
      <c r="K146" s="6">
        <f t="shared" ca="1" si="37"/>
        <v>18</v>
      </c>
      <c r="L146" s="6" t="str">
        <f t="shared" ca="1" si="38"/>
        <v>10-20 years</v>
      </c>
      <c r="M146" s="8">
        <v>39083</v>
      </c>
      <c r="N146" s="6">
        <f t="shared" ca="1" si="39"/>
        <v>18</v>
      </c>
      <c r="O146" s="6" t="str">
        <f t="shared" ca="1" si="40"/>
        <v>10-20 years</v>
      </c>
      <c r="P146" s="8">
        <v>25569</v>
      </c>
      <c r="Q146" s="6">
        <f t="shared" ca="1" si="41"/>
        <v>55</v>
      </c>
      <c r="R146" s="6" t="str">
        <f t="shared" ca="1" si="42"/>
        <v>55-64</v>
      </c>
      <c r="S146" s="6" t="s">
        <v>121</v>
      </c>
      <c r="T146" s="6">
        <v>1</v>
      </c>
      <c r="U146" s="6">
        <v>1</v>
      </c>
      <c r="V146" s="6">
        <v>1</v>
      </c>
      <c r="W146" s="6">
        <v>1</v>
      </c>
      <c r="X146" s="6">
        <v>1</v>
      </c>
      <c r="Y146" s="6">
        <v>1</v>
      </c>
      <c r="Z146" s="6">
        <v>1</v>
      </c>
      <c r="AA146" s="6"/>
      <c r="AB146" s="6"/>
      <c r="AC146" s="6"/>
      <c r="AD146" s="6"/>
      <c r="AE146" s="6"/>
      <c r="AF146" s="6"/>
      <c r="AG146" s="6"/>
      <c r="AH146" s="6"/>
      <c r="AI146" s="6"/>
      <c r="AJ146" s="6"/>
      <c r="AK146" s="6"/>
      <c r="AL146" s="6"/>
      <c r="AM146" s="6"/>
      <c r="AN146" s="6"/>
      <c r="AO146" s="6"/>
      <c r="AP146" s="6"/>
      <c r="AQ146" s="6"/>
      <c r="AR146" s="6"/>
      <c r="AS146" s="6"/>
      <c r="AT146" s="6"/>
      <c r="AU146" s="6"/>
      <c r="AV146" s="6"/>
      <c r="AW146" s="6"/>
      <c r="AX146" s="6"/>
      <c r="AY146" s="6"/>
      <c r="AZ146" s="6"/>
      <c r="BA146" s="6"/>
      <c r="BB146" s="6"/>
      <c r="BC146" s="6"/>
      <c r="BD146" s="6"/>
      <c r="BE146" s="6"/>
      <c r="BF146" s="6"/>
      <c r="BG146" s="6"/>
      <c r="BH146" s="6"/>
      <c r="BI146" s="6"/>
      <c r="BJ146" s="6"/>
      <c r="BK146" s="6"/>
      <c r="BL146" s="6"/>
      <c r="BM146" s="6"/>
      <c r="BN146" s="6"/>
      <c r="BO146" s="6"/>
      <c r="BP146" s="6"/>
      <c r="BQ146" s="6"/>
      <c r="BR146" s="6">
        <f t="shared" si="34"/>
        <v>7</v>
      </c>
      <c r="BS146" s="6" t="str">
        <f t="shared" si="35"/>
        <v>Loan</v>
      </c>
      <c r="BT146" s="6" t="s">
        <v>99</v>
      </c>
      <c r="BU146" s="6" t="s">
        <v>117</v>
      </c>
      <c r="BV146" s="6" t="s">
        <v>118</v>
      </c>
      <c r="BW146" s="8" t="s">
        <v>96</v>
      </c>
      <c r="BX146" s="9">
        <f t="shared" ca="1" si="43"/>
        <v>4718748</v>
      </c>
      <c r="BY146" s="10" t="str">
        <f t="shared" ca="1" si="44"/>
        <v>750k-5 mil</v>
      </c>
      <c r="BZ146" s="7">
        <f t="shared" ca="1" si="45"/>
        <v>1516381</v>
      </c>
      <c r="CA146" s="7"/>
      <c r="CB146" s="7">
        <f t="shared" ca="1" si="46"/>
        <v>1516381</v>
      </c>
      <c r="CC146" s="7" t="s">
        <v>114</v>
      </c>
      <c r="CD146" s="7" t="s">
        <v>120</v>
      </c>
      <c r="CE146" s="7">
        <f t="shared" ca="1" si="47"/>
        <v>7</v>
      </c>
      <c r="CF146" s="7">
        <f t="shared" ca="1" si="48"/>
        <v>674106.85714285716</v>
      </c>
      <c r="CG146" s="11">
        <f t="shared" ca="1" si="49"/>
        <v>3.1118485393842312</v>
      </c>
      <c r="CH146" s="7" t="str">
        <f t="shared" ca="1" si="50"/>
        <v>1-5x</v>
      </c>
      <c r="CI146" s="7" t="s">
        <v>107</v>
      </c>
    </row>
    <row r="147" spans="1:87" x14ac:dyDescent="0.2">
      <c r="A147">
        <v>11254</v>
      </c>
      <c r="B147" t="s">
        <v>94</v>
      </c>
      <c r="C147" s="17">
        <v>0.8</v>
      </c>
      <c r="D147" t="s">
        <v>96</v>
      </c>
      <c r="E147" t="s">
        <v>95</v>
      </c>
      <c r="F147" s="17">
        <v>0.75</v>
      </c>
      <c r="G147" s="17" t="str">
        <f t="shared" si="36"/>
        <v>Yes</v>
      </c>
      <c r="H147" t="s">
        <v>97</v>
      </c>
      <c r="I147" s="12" t="s">
        <v>119</v>
      </c>
      <c r="J147" s="13">
        <v>38718</v>
      </c>
      <c r="K147">
        <f t="shared" ca="1" si="37"/>
        <v>19</v>
      </c>
      <c r="L147" t="str">
        <f t="shared" ca="1" si="38"/>
        <v>10-20 years</v>
      </c>
      <c r="M147" s="13">
        <v>38718</v>
      </c>
      <c r="N147">
        <f t="shared" ca="1" si="39"/>
        <v>19</v>
      </c>
      <c r="O147" t="str">
        <f t="shared" ca="1" si="40"/>
        <v>10-20 years</v>
      </c>
      <c r="P147" s="13">
        <v>23743</v>
      </c>
      <c r="Q147">
        <f t="shared" ca="1" si="41"/>
        <v>60</v>
      </c>
      <c r="R147" t="str">
        <f t="shared" ca="1" si="42"/>
        <v>55-64</v>
      </c>
      <c r="S147" t="s">
        <v>136</v>
      </c>
      <c r="V147">
        <v>1</v>
      </c>
      <c r="X147">
        <v>1</v>
      </c>
      <c r="Z147">
        <v>1</v>
      </c>
      <c r="BR147">
        <f t="shared" si="34"/>
        <v>3</v>
      </c>
      <c r="BS147" t="str">
        <f t="shared" si="35"/>
        <v>Non Loan</v>
      </c>
      <c r="BT147" t="s">
        <v>99</v>
      </c>
      <c r="BU147" t="s">
        <v>117</v>
      </c>
      <c r="BV147" t="s">
        <v>118</v>
      </c>
      <c r="BW147" s="13" t="s">
        <v>96</v>
      </c>
      <c r="BX147" s="14" t="str">
        <f t="shared" ca="1" si="43"/>
        <v/>
      </c>
      <c r="BY147" s="15" t="str">
        <f t="shared" ca="1" si="44"/>
        <v/>
      </c>
      <c r="BZ147" s="12">
        <f t="shared" ca="1" si="45"/>
        <v>1978820</v>
      </c>
      <c r="CA147" s="12"/>
      <c r="CB147" s="12">
        <f t="shared" ca="1" si="46"/>
        <v>1978820</v>
      </c>
      <c r="CC147" s="12"/>
      <c r="CD147" s="12"/>
      <c r="CE147" s="12" t="str">
        <f t="shared" ca="1" si="47"/>
        <v/>
      </c>
      <c r="CF147" s="12" t="str">
        <f t="shared" ca="1" si="48"/>
        <v/>
      </c>
      <c r="CG147" s="16" t="str">
        <f t="shared" ca="1" si="49"/>
        <v/>
      </c>
      <c r="CH147" s="12" t="str">
        <f t="shared" ca="1" si="50"/>
        <v/>
      </c>
      <c r="CI147" s="12" t="s">
        <v>97</v>
      </c>
    </row>
    <row r="148" spans="1:87" x14ac:dyDescent="0.2">
      <c r="A148" s="6">
        <v>11255</v>
      </c>
      <c r="B148" s="6" t="s">
        <v>94</v>
      </c>
      <c r="C148" s="18">
        <v>0.75</v>
      </c>
      <c r="D148" s="6" t="s">
        <v>95</v>
      </c>
      <c r="E148" s="6" t="s">
        <v>96</v>
      </c>
      <c r="F148" s="18"/>
      <c r="G148" s="18" t="str">
        <f t="shared" si="36"/>
        <v>Yes</v>
      </c>
      <c r="H148" s="6" t="s">
        <v>97</v>
      </c>
      <c r="I148" s="7" t="s">
        <v>112</v>
      </c>
      <c r="J148" s="8">
        <v>38353</v>
      </c>
      <c r="K148" s="6">
        <f t="shared" ca="1" si="37"/>
        <v>20</v>
      </c>
      <c r="L148" s="6" t="str">
        <f t="shared" ca="1" si="38"/>
        <v>&gt;20 years</v>
      </c>
      <c r="M148" s="8">
        <v>38353</v>
      </c>
      <c r="N148" s="6">
        <f t="shared" ca="1" si="39"/>
        <v>20</v>
      </c>
      <c r="O148" s="6" t="str">
        <f t="shared" ca="1" si="40"/>
        <v>&gt;20 years</v>
      </c>
      <c r="P148" s="8">
        <v>36526</v>
      </c>
      <c r="Q148" s="6">
        <f t="shared" ca="1" si="41"/>
        <v>25</v>
      </c>
      <c r="R148" s="6" t="str">
        <f t="shared" ca="1" si="42"/>
        <v>25-34</v>
      </c>
      <c r="S148" s="6" t="s">
        <v>140</v>
      </c>
      <c r="T148" s="6"/>
      <c r="U148" s="6">
        <v>1</v>
      </c>
      <c r="V148" s="6">
        <v>1</v>
      </c>
      <c r="W148" s="6">
        <v>1</v>
      </c>
      <c r="X148" s="6">
        <v>1</v>
      </c>
      <c r="Y148" s="6"/>
      <c r="Z148" s="6"/>
      <c r="AA148" s="6"/>
      <c r="AB148" s="6"/>
      <c r="AC148" s="6"/>
      <c r="AD148" s="6"/>
      <c r="AE148" s="6"/>
      <c r="AF148" s="6"/>
      <c r="AG148" s="6"/>
      <c r="AH148" s="6"/>
      <c r="AI148" s="6"/>
      <c r="AJ148" s="6"/>
      <c r="AK148" s="6"/>
      <c r="AL148" s="6"/>
      <c r="AM148" s="6"/>
      <c r="AN148" s="6"/>
      <c r="AO148" s="6"/>
      <c r="AP148" s="6"/>
      <c r="AQ148" s="6"/>
      <c r="AR148" s="6"/>
      <c r="AS148" s="6"/>
      <c r="AT148" s="6"/>
      <c r="AU148" s="6"/>
      <c r="AV148" s="6"/>
      <c r="AW148" s="6"/>
      <c r="AX148" s="6"/>
      <c r="AY148" s="6"/>
      <c r="AZ148" s="6"/>
      <c r="BA148" s="6"/>
      <c r="BB148" s="6"/>
      <c r="BC148" s="6"/>
      <c r="BD148" s="6"/>
      <c r="BE148" s="6"/>
      <c r="BF148" s="6"/>
      <c r="BG148" s="6"/>
      <c r="BH148" s="6"/>
      <c r="BI148" s="6"/>
      <c r="BJ148" s="6"/>
      <c r="BK148" s="6"/>
      <c r="BL148" s="6"/>
      <c r="BM148" s="6"/>
      <c r="BN148" s="6"/>
      <c r="BO148" s="6"/>
      <c r="BP148" s="6"/>
      <c r="BQ148" s="6"/>
      <c r="BR148" s="6">
        <f t="shared" si="34"/>
        <v>4</v>
      </c>
      <c r="BS148" s="6" t="str">
        <f t="shared" si="35"/>
        <v>Non Loan</v>
      </c>
      <c r="BT148" s="6" t="s">
        <v>99</v>
      </c>
      <c r="BU148" s="6" t="s">
        <v>117</v>
      </c>
      <c r="BV148" s="6" t="s">
        <v>125</v>
      </c>
      <c r="BW148" s="8" t="s">
        <v>96</v>
      </c>
      <c r="BX148" s="9" t="str">
        <f t="shared" ca="1" si="43"/>
        <v/>
      </c>
      <c r="BY148" s="10" t="str">
        <f t="shared" ca="1" si="44"/>
        <v/>
      </c>
      <c r="BZ148" s="7">
        <f t="shared" ca="1" si="45"/>
        <v>653742</v>
      </c>
      <c r="CA148" s="7"/>
      <c r="CB148" s="7">
        <f t="shared" ca="1" si="46"/>
        <v>653742</v>
      </c>
      <c r="CC148" s="7"/>
      <c r="CD148" s="7"/>
      <c r="CE148" s="7" t="str">
        <f t="shared" ca="1" si="47"/>
        <v/>
      </c>
      <c r="CF148" s="7" t="str">
        <f t="shared" ca="1" si="48"/>
        <v/>
      </c>
      <c r="CG148" s="11" t="str">
        <f t="shared" ca="1" si="49"/>
        <v/>
      </c>
      <c r="CH148" s="7" t="str">
        <f t="shared" ca="1" si="50"/>
        <v/>
      </c>
      <c r="CI148" s="7" t="s">
        <v>97</v>
      </c>
    </row>
    <row r="149" spans="1:87" x14ac:dyDescent="0.2">
      <c r="A149">
        <v>11256</v>
      </c>
      <c r="B149" t="s">
        <v>94</v>
      </c>
      <c r="C149" s="17">
        <v>1</v>
      </c>
      <c r="D149" t="s">
        <v>96</v>
      </c>
      <c r="E149" t="s">
        <v>96</v>
      </c>
      <c r="G149" s="17" t="str">
        <f t="shared" si="36"/>
        <v>Yes</v>
      </c>
      <c r="H149" t="s">
        <v>111</v>
      </c>
      <c r="I149" s="12" t="s">
        <v>112</v>
      </c>
      <c r="J149" s="13">
        <v>37987</v>
      </c>
      <c r="K149">
        <f t="shared" ca="1" si="37"/>
        <v>21</v>
      </c>
      <c r="L149" t="str">
        <f t="shared" ca="1" si="38"/>
        <v>&gt;20 years</v>
      </c>
      <c r="M149" s="13">
        <v>37987</v>
      </c>
      <c r="N149">
        <f t="shared" ca="1" si="39"/>
        <v>21</v>
      </c>
      <c r="O149" t="str">
        <f t="shared" ca="1" si="40"/>
        <v>&gt;20 years</v>
      </c>
      <c r="P149" s="13">
        <v>34700</v>
      </c>
      <c r="Q149">
        <f t="shared" ca="1" si="41"/>
        <v>30</v>
      </c>
      <c r="R149" t="str">
        <f t="shared" ca="1" si="42"/>
        <v>25-34</v>
      </c>
      <c r="S149" t="s">
        <v>98</v>
      </c>
      <c r="T149">
        <v>1</v>
      </c>
      <c r="V149">
        <v>1</v>
      </c>
      <c r="X149">
        <v>1</v>
      </c>
      <c r="Z149">
        <v>1</v>
      </c>
      <c r="BR149">
        <f t="shared" si="34"/>
        <v>4</v>
      </c>
      <c r="BS149" t="str">
        <f t="shared" si="35"/>
        <v>Loan</v>
      </c>
      <c r="BT149" t="s">
        <v>99</v>
      </c>
      <c r="BU149" t="s">
        <v>100</v>
      </c>
      <c r="BV149" t="s">
        <v>101</v>
      </c>
      <c r="BW149" s="13" t="s">
        <v>96</v>
      </c>
      <c r="BX149" s="14">
        <f t="shared" ca="1" si="43"/>
        <v>3093406</v>
      </c>
      <c r="BY149" s="15" t="str">
        <f t="shared" ca="1" si="44"/>
        <v>750k-5 mil</v>
      </c>
      <c r="BZ149" s="12">
        <f t="shared" ca="1" si="45"/>
        <v>168481</v>
      </c>
      <c r="CA149" s="12"/>
      <c r="CB149" s="12">
        <f t="shared" ca="1" si="46"/>
        <v>168481</v>
      </c>
      <c r="CC149" s="12" t="s">
        <v>105</v>
      </c>
      <c r="CD149" s="12" t="s">
        <v>106</v>
      </c>
      <c r="CE149" s="12">
        <f t="shared" ca="1" si="47"/>
        <v>6</v>
      </c>
      <c r="CF149" s="12">
        <f t="shared" ca="1" si="48"/>
        <v>515567.66666666669</v>
      </c>
      <c r="CG149" s="16">
        <f t="shared" ca="1" si="49"/>
        <v>18.360562912138462</v>
      </c>
      <c r="CH149" s="12" t="str">
        <f t="shared" ca="1" si="50"/>
        <v>10-20x</v>
      </c>
      <c r="CI149" s="12" t="s">
        <v>107</v>
      </c>
    </row>
    <row r="150" spans="1:87" x14ac:dyDescent="0.2">
      <c r="A150" s="6">
        <v>11257</v>
      </c>
      <c r="B150" s="6" t="s">
        <v>94</v>
      </c>
      <c r="C150" s="18">
        <v>0</v>
      </c>
      <c r="D150" s="6" t="s">
        <v>95</v>
      </c>
      <c r="E150" s="6" t="s">
        <v>95</v>
      </c>
      <c r="F150" s="18">
        <v>0.15</v>
      </c>
      <c r="G150" s="18" t="str">
        <f t="shared" si="36"/>
        <v>No</v>
      </c>
      <c r="H150" s="6" t="s">
        <v>102</v>
      </c>
      <c r="I150" s="7" t="s">
        <v>119</v>
      </c>
      <c r="J150" s="8">
        <v>37622</v>
      </c>
      <c r="K150" s="6">
        <f t="shared" ca="1" si="37"/>
        <v>22</v>
      </c>
      <c r="L150" s="6" t="str">
        <f t="shared" ca="1" si="38"/>
        <v>&gt;20 years</v>
      </c>
      <c r="M150" s="8">
        <v>37622</v>
      </c>
      <c r="N150" s="6">
        <f t="shared" ca="1" si="39"/>
        <v>22</v>
      </c>
      <c r="O150" s="6" t="str">
        <f t="shared" ca="1" si="40"/>
        <v>&gt;20 years</v>
      </c>
      <c r="P150" s="8">
        <v>32874</v>
      </c>
      <c r="Q150" s="6">
        <f t="shared" ca="1" si="41"/>
        <v>35</v>
      </c>
      <c r="R150" s="6" t="str">
        <f t="shared" ca="1" si="42"/>
        <v>35-44</v>
      </c>
      <c r="S150" s="6" t="s">
        <v>132</v>
      </c>
      <c r="T150" s="6">
        <v>1</v>
      </c>
      <c r="U150" s="6">
        <v>1</v>
      </c>
      <c r="V150" s="6"/>
      <c r="W150" s="6">
        <v>1</v>
      </c>
      <c r="X150" s="6"/>
      <c r="Y150" s="6">
        <v>1</v>
      </c>
      <c r="Z150" s="6"/>
      <c r="AA150" s="6"/>
      <c r="AB150" s="6"/>
      <c r="AC150" s="6"/>
      <c r="AD150" s="6"/>
      <c r="AE150" s="6"/>
      <c r="AF150" s="6"/>
      <c r="AG150" s="6"/>
      <c r="AH150" s="6"/>
      <c r="AI150" s="6"/>
      <c r="AJ150" s="6"/>
      <c r="AK150" s="6"/>
      <c r="AL150" s="6"/>
      <c r="AM150" s="6"/>
      <c r="AN150" s="6"/>
      <c r="AO150" s="6"/>
      <c r="AP150" s="6"/>
      <c r="AQ150" s="6"/>
      <c r="AR150" s="6"/>
      <c r="AS150" s="6"/>
      <c r="AT150" s="6"/>
      <c r="AU150" s="6"/>
      <c r="AV150" s="6"/>
      <c r="AW150" s="6"/>
      <c r="AX150" s="6"/>
      <c r="AY150" s="6"/>
      <c r="AZ150" s="6"/>
      <c r="BA150" s="6"/>
      <c r="BB150" s="6"/>
      <c r="BC150" s="6"/>
      <c r="BD150" s="6"/>
      <c r="BE150" s="6"/>
      <c r="BF150" s="6"/>
      <c r="BG150" s="6"/>
      <c r="BH150" s="6"/>
      <c r="BI150" s="6"/>
      <c r="BJ150" s="6"/>
      <c r="BK150" s="6"/>
      <c r="BL150" s="6"/>
      <c r="BM150" s="6"/>
      <c r="BN150" s="6"/>
      <c r="BO150" s="6"/>
      <c r="BP150" s="6"/>
      <c r="BQ150" s="6"/>
      <c r="BR150" s="6">
        <f t="shared" si="34"/>
        <v>4</v>
      </c>
      <c r="BS150" s="6" t="str">
        <f t="shared" si="35"/>
        <v>Loan</v>
      </c>
      <c r="BT150" s="6" t="s">
        <v>99</v>
      </c>
      <c r="BU150" s="6" t="s">
        <v>104</v>
      </c>
      <c r="BV150" s="6" t="s">
        <v>101</v>
      </c>
      <c r="BW150" s="8" t="s">
        <v>96</v>
      </c>
      <c r="BX150" s="9">
        <f t="shared" ca="1" si="43"/>
        <v>3022778</v>
      </c>
      <c r="BY150" s="10" t="str">
        <f t="shared" ca="1" si="44"/>
        <v>750k-5 mil</v>
      </c>
      <c r="BZ150" s="7">
        <f t="shared" ca="1" si="45"/>
        <v>1740125</v>
      </c>
      <c r="CA150" s="7"/>
      <c r="CB150" s="7">
        <f t="shared" ca="1" si="46"/>
        <v>1740125</v>
      </c>
      <c r="CC150" s="7" t="s">
        <v>114</v>
      </c>
      <c r="CD150" s="7" t="s">
        <v>120</v>
      </c>
      <c r="CE150" s="7">
        <f t="shared" ca="1" si="47"/>
        <v>7</v>
      </c>
      <c r="CF150" s="7">
        <f t="shared" ca="1" si="48"/>
        <v>431825.42857142858</v>
      </c>
      <c r="CG150" s="11">
        <f t="shared" ca="1" si="49"/>
        <v>1.7371039436822067</v>
      </c>
      <c r="CH150" s="7" t="str">
        <f t="shared" ca="1" si="50"/>
        <v>1-5x</v>
      </c>
      <c r="CI150" s="7" t="s">
        <v>107</v>
      </c>
    </row>
    <row r="151" spans="1:87" x14ac:dyDescent="0.2">
      <c r="A151">
        <v>11258</v>
      </c>
      <c r="B151" t="s">
        <v>94</v>
      </c>
      <c r="C151" s="17">
        <v>0.4</v>
      </c>
      <c r="D151" t="s">
        <v>96</v>
      </c>
      <c r="E151" t="s">
        <v>95</v>
      </c>
      <c r="F151" s="17">
        <v>0.5</v>
      </c>
      <c r="G151" s="17" t="str">
        <f t="shared" si="36"/>
        <v>No</v>
      </c>
      <c r="H151" t="s">
        <v>97</v>
      </c>
      <c r="I151" s="12" t="s">
        <v>112</v>
      </c>
      <c r="J151" s="13">
        <v>37257</v>
      </c>
      <c r="K151">
        <f t="shared" ca="1" si="37"/>
        <v>23</v>
      </c>
      <c r="L151" t="str">
        <f t="shared" ca="1" si="38"/>
        <v>&gt;20 years</v>
      </c>
      <c r="M151" s="13">
        <v>37257</v>
      </c>
      <c r="N151">
        <f t="shared" ca="1" si="39"/>
        <v>23</v>
      </c>
      <c r="O151" t="str">
        <f t="shared" ca="1" si="40"/>
        <v>&gt;20 years</v>
      </c>
      <c r="P151" s="13">
        <v>31048</v>
      </c>
      <c r="Q151">
        <f t="shared" ca="1" si="41"/>
        <v>40</v>
      </c>
      <c r="R151" t="str">
        <f t="shared" ca="1" si="42"/>
        <v>35-44</v>
      </c>
      <c r="S151" t="s">
        <v>113</v>
      </c>
      <c r="V151">
        <v>1</v>
      </c>
      <c r="X151">
        <v>1</v>
      </c>
      <c r="Z151">
        <v>1</v>
      </c>
      <c r="BR151">
        <f t="shared" si="34"/>
        <v>3</v>
      </c>
      <c r="BS151" t="str">
        <f t="shared" si="35"/>
        <v>Non Loan</v>
      </c>
      <c r="BT151" t="s">
        <v>99</v>
      </c>
      <c r="BU151" t="s">
        <v>117</v>
      </c>
      <c r="BV151" t="s">
        <v>118</v>
      </c>
      <c r="BW151" s="13" t="s">
        <v>96</v>
      </c>
      <c r="BX151" s="14" t="str">
        <f t="shared" ca="1" si="43"/>
        <v/>
      </c>
      <c r="BY151" s="15" t="str">
        <f t="shared" ca="1" si="44"/>
        <v/>
      </c>
      <c r="BZ151" s="12">
        <f t="shared" ca="1" si="45"/>
        <v>683203</v>
      </c>
      <c r="CA151" s="12"/>
      <c r="CB151" s="12">
        <f t="shared" ca="1" si="46"/>
        <v>683203</v>
      </c>
      <c r="CC151" s="12"/>
      <c r="CD151" s="12"/>
      <c r="CE151" s="12" t="str">
        <f t="shared" ca="1" si="47"/>
        <v/>
      </c>
      <c r="CF151" s="12" t="str">
        <f t="shared" ca="1" si="48"/>
        <v/>
      </c>
      <c r="CG151" s="16" t="str">
        <f t="shared" ca="1" si="49"/>
        <v/>
      </c>
      <c r="CH151" s="12" t="str">
        <f t="shared" ca="1" si="50"/>
        <v/>
      </c>
      <c r="CI151" s="12" t="s">
        <v>97</v>
      </c>
    </row>
    <row r="152" spans="1:87" x14ac:dyDescent="0.2">
      <c r="A152" s="6">
        <v>11259</v>
      </c>
      <c r="B152" s="6" t="s">
        <v>94</v>
      </c>
      <c r="C152" s="18">
        <v>0.15</v>
      </c>
      <c r="D152" s="6" t="s">
        <v>95</v>
      </c>
      <c r="E152" s="6" t="s">
        <v>96</v>
      </c>
      <c r="F152" s="18"/>
      <c r="G152" s="18" t="str">
        <f t="shared" si="36"/>
        <v>No</v>
      </c>
      <c r="H152" s="6" t="s">
        <v>111</v>
      </c>
      <c r="I152" s="7" t="s">
        <v>112</v>
      </c>
      <c r="J152" s="8">
        <v>36892</v>
      </c>
      <c r="K152" s="6">
        <f t="shared" ca="1" si="37"/>
        <v>24</v>
      </c>
      <c r="L152" s="6" t="str">
        <f t="shared" ca="1" si="38"/>
        <v>&gt;20 years</v>
      </c>
      <c r="M152" s="8">
        <v>36892</v>
      </c>
      <c r="N152" s="6">
        <f t="shared" ca="1" si="39"/>
        <v>24</v>
      </c>
      <c r="O152" s="6" t="str">
        <f t="shared" ca="1" si="40"/>
        <v>&gt;20 years</v>
      </c>
      <c r="P152" s="8">
        <v>29221</v>
      </c>
      <c r="Q152" s="6">
        <f t="shared" ca="1" si="41"/>
        <v>45</v>
      </c>
      <c r="R152" s="6" t="str">
        <f t="shared" ca="1" si="42"/>
        <v>45-54</v>
      </c>
      <c r="S152" s="6" t="s">
        <v>98</v>
      </c>
      <c r="T152" s="6">
        <v>1</v>
      </c>
      <c r="U152" s="6">
        <v>1</v>
      </c>
      <c r="V152" s="6">
        <v>1</v>
      </c>
      <c r="W152" s="6">
        <v>1</v>
      </c>
      <c r="X152" s="6">
        <v>1</v>
      </c>
      <c r="Y152" s="6">
        <v>1</v>
      </c>
      <c r="Z152" s="6">
        <v>1</v>
      </c>
      <c r="AA152" s="6"/>
      <c r="AB152" s="6"/>
      <c r="AC152" s="6"/>
      <c r="AD152" s="6"/>
      <c r="AE152" s="6"/>
      <c r="AF152" s="6"/>
      <c r="AG152" s="6"/>
      <c r="AH152" s="6"/>
      <c r="AI152" s="6"/>
      <c r="AJ152" s="6"/>
      <c r="AK152" s="6"/>
      <c r="AL152" s="6"/>
      <c r="AM152" s="6"/>
      <c r="AN152" s="6"/>
      <c r="AO152" s="6"/>
      <c r="AP152" s="6"/>
      <c r="AQ152" s="6"/>
      <c r="AR152" s="6"/>
      <c r="AS152" s="6"/>
      <c r="AT152" s="6"/>
      <c r="AU152" s="6"/>
      <c r="AV152" s="6"/>
      <c r="AW152" s="6"/>
      <c r="AX152" s="6"/>
      <c r="AY152" s="6"/>
      <c r="AZ152" s="6"/>
      <c r="BA152" s="6"/>
      <c r="BB152" s="6"/>
      <c r="BC152" s="6"/>
      <c r="BD152" s="6"/>
      <c r="BE152" s="6"/>
      <c r="BF152" s="6"/>
      <c r="BG152" s="6"/>
      <c r="BH152" s="6"/>
      <c r="BI152" s="6"/>
      <c r="BJ152" s="6"/>
      <c r="BK152" s="6"/>
      <c r="BL152" s="6"/>
      <c r="BM152" s="6"/>
      <c r="BN152" s="6"/>
      <c r="BO152" s="6"/>
      <c r="BP152" s="6"/>
      <c r="BQ152" s="6"/>
      <c r="BR152" s="6">
        <f t="shared" si="34"/>
        <v>7</v>
      </c>
      <c r="BS152" s="6" t="str">
        <f t="shared" si="35"/>
        <v>Loan</v>
      </c>
      <c r="BT152" s="6" t="s">
        <v>99</v>
      </c>
      <c r="BU152" s="6" t="s">
        <v>117</v>
      </c>
      <c r="BV152" s="6" t="s">
        <v>118</v>
      </c>
      <c r="BW152" s="8" t="s">
        <v>96</v>
      </c>
      <c r="BX152" s="9">
        <f t="shared" ca="1" si="43"/>
        <v>2270408</v>
      </c>
      <c r="BY152" s="10" t="str">
        <f t="shared" ca="1" si="44"/>
        <v>750k-5 mil</v>
      </c>
      <c r="BZ152" s="7">
        <f t="shared" ca="1" si="45"/>
        <v>341472</v>
      </c>
      <c r="CA152" s="7"/>
      <c r="CB152" s="7">
        <f t="shared" ca="1" si="46"/>
        <v>341472</v>
      </c>
      <c r="CC152" s="7" t="s">
        <v>105</v>
      </c>
      <c r="CD152" s="7" t="s">
        <v>120</v>
      </c>
      <c r="CE152" s="7">
        <f t="shared" ca="1" si="47"/>
        <v>6</v>
      </c>
      <c r="CF152" s="7">
        <f t="shared" ca="1" si="48"/>
        <v>378401.33333333331</v>
      </c>
      <c r="CG152" s="11">
        <f t="shared" ca="1" si="49"/>
        <v>6.648884828038609</v>
      </c>
      <c r="CH152" s="7" t="str">
        <f t="shared" ca="1" si="50"/>
        <v>5-10x</v>
      </c>
      <c r="CI152" s="7" t="s">
        <v>144</v>
      </c>
    </row>
    <row r="153" spans="1:87" x14ac:dyDescent="0.2">
      <c r="A153">
        <v>11260</v>
      </c>
      <c r="B153" t="s">
        <v>94</v>
      </c>
      <c r="C153" s="17">
        <v>0.2</v>
      </c>
      <c r="D153" t="s">
        <v>96</v>
      </c>
      <c r="E153" t="s">
        <v>96</v>
      </c>
      <c r="G153" s="17" t="str">
        <f t="shared" si="36"/>
        <v>No</v>
      </c>
      <c r="H153" t="s">
        <v>97</v>
      </c>
      <c r="I153" s="12" t="s">
        <v>112</v>
      </c>
      <c r="J153" s="13">
        <v>36526</v>
      </c>
      <c r="K153">
        <f t="shared" ca="1" si="37"/>
        <v>25</v>
      </c>
      <c r="L153" t="str">
        <f t="shared" ca="1" si="38"/>
        <v>&gt;20 years</v>
      </c>
      <c r="M153" s="13">
        <v>36526</v>
      </c>
      <c r="N153">
        <f t="shared" ca="1" si="39"/>
        <v>25</v>
      </c>
      <c r="O153" t="str">
        <f t="shared" ca="1" si="40"/>
        <v>&gt;20 years</v>
      </c>
      <c r="P153" s="13">
        <v>27395</v>
      </c>
      <c r="Q153">
        <f t="shared" ca="1" si="41"/>
        <v>50</v>
      </c>
      <c r="R153" t="str">
        <f t="shared" ca="1" si="42"/>
        <v>45-54</v>
      </c>
      <c r="S153" t="s">
        <v>116</v>
      </c>
      <c r="V153">
        <v>1</v>
      </c>
      <c r="X153">
        <v>1</v>
      </c>
      <c r="Z153">
        <v>1</v>
      </c>
      <c r="BR153">
        <f t="shared" si="34"/>
        <v>3</v>
      </c>
      <c r="BS153" t="str">
        <f t="shared" si="35"/>
        <v>Non Loan</v>
      </c>
      <c r="BT153" t="s">
        <v>99</v>
      </c>
      <c r="BU153" t="s">
        <v>117</v>
      </c>
      <c r="BV153" t="s">
        <v>129</v>
      </c>
      <c r="BW153" s="13" t="s">
        <v>96</v>
      </c>
      <c r="BX153" s="14" t="str">
        <f t="shared" ca="1" si="43"/>
        <v/>
      </c>
      <c r="BY153" s="15" t="str">
        <f t="shared" ca="1" si="44"/>
        <v/>
      </c>
      <c r="BZ153" s="12">
        <f t="shared" ca="1" si="45"/>
        <v>716120</v>
      </c>
      <c r="CA153" s="12"/>
      <c r="CB153" s="12">
        <f t="shared" ca="1" si="46"/>
        <v>716120</v>
      </c>
      <c r="CC153" s="12"/>
      <c r="CD153" s="12"/>
      <c r="CE153" s="12" t="str">
        <f t="shared" ca="1" si="47"/>
        <v/>
      </c>
      <c r="CF153" s="12" t="str">
        <f t="shared" ca="1" si="48"/>
        <v/>
      </c>
      <c r="CG153" s="16" t="str">
        <f t="shared" ca="1" si="49"/>
        <v/>
      </c>
      <c r="CH153" s="12" t="str">
        <f t="shared" ca="1" si="50"/>
        <v/>
      </c>
      <c r="CI153" s="12" t="s">
        <v>97</v>
      </c>
    </row>
    <row r="154" spans="1:87" x14ac:dyDescent="0.2">
      <c r="A154" s="6">
        <v>11261</v>
      </c>
      <c r="B154" s="6" t="s">
        <v>94</v>
      </c>
      <c r="C154" s="18">
        <v>0.3</v>
      </c>
      <c r="D154" s="6" t="s">
        <v>95</v>
      </c>
      <c r="E154" s="6" t="s">
        <v>95</v>
      </c>
      <c r="F154" s="18">
        <v>0.15</v>
      </c>
      <c r="G154" s="18" t="str">
        <f t="shared" si="36"/>
        <v>No</v>
      </c>
      <c r="H154" s="6" t="s">
        <v>97</v>
      </c>
      <c r="I154" s="7" t="s">
        <v>97</v>
      </c>
      <c r="J154" s="8">
        <v>36161</v>
      </c>
      <c r="K154" s="6">
        <f t="shared" ca="1" si="37"/>
        <v>26</v>
      </c>
      <c r="L154" s="6" t="str">
        <f t="shared" ca="1" si="38"/>
        <v>&gt;20 years</v>
      </c>
      <c r="M154" s="8">
        <v>36161</v>
      </c>
      <c r="N154" s="6">
        <f t="shared" ca="1" si="39"/>
        <v>26</v>
      </c>
      <c r="O154" s="6" t="str">
        <f t="shared" ca="1" si="40"/>
        <v>&gt;20 years</v>
      </c>
      <c r="P154" s="8">
        <v>25569</v>
      </c>
      <c r="Q154" s="6">
        <f t="shared" ca="1" si="41"/>
        <v>55</v>
      </c>
      <c r="R154" s="6" t="str">
        <f t="shared" ca="1" si="42"/>
        <v>55-64</v>
      </c>
      <c r="S154" s="6" t="s">
        <v>116</v>
      </c>
      <c r="T154" s="6"/>
      <c r="U154" s="6">
        <v>1</v>
      </c>
      <c r="V154" s="6">
        <v>1</v>
      </c>
      <c r="W154" s="6">
        <v>1</v>
      </c>
      <c r="X154" s="6">
        <v>1</v>
      </c>
      <c r="Y154" s="6"/>
      <c r="Z154" s="6"/>
      <c r="AA154" s="6"/>
      <c r="AB154" s="6"/>
      <c r="AC154" s="6"/>
      <c r="AD154" s="6"/>
      <c r="AE154" s="6"/>
      <c r="AF154" s="6"/>
      <c r="AG154" s="6"/>
      <c r="AH154" s="6"/>
      <c r="AI154" s="6"/>
      <c r="AJ154" s="6"/>
      <c r="AK154" s="6"/>
      <c r="AL154" s="6"/>
      <c r="AM154" s="6"/>
      <c r="AN154" s="6"/>
      <c r="AO154" s="6"/>
      <c r="AP154" s="6"/>
      <c r="AQ154" s="6"/>
      <c r="AR154" s="6"/>
      <c r="AS154" s="6"/>
      <c r="AT154" s="6"/>
      <c r="AU154" s="6"/>
      <c r="AV154" s="6"/>
      <c r="AW154" s="6"/>
      <c r="AX154" s="6"/>
      <c r="AY154" s="6"/>
      <c r="AZ154" s="6"/>
      <c r="BA154" s="6"/>
      <c r="BB154" s="6"/>
      <c r="BC154" s="6"/>
      <c r="BD154" s="6"/>
      <c r="BE154" s="6"/>
      <c r="BF154" s="6"/>
      <c r="BG154" s="6"/>
      <c r="BH154" s="6"/>
      <c r="BI154" s="6"/>
      <c r="BJ154" s="6"/>
      <c r="BK154" s="6"/>
      <c r="BL154" s="6"/>
      <c r="BM154" s="6"/>
      <c r="BN154" s="6"/>
      <c r="BO154" s="6"/>
      <c r="BP154" s="6"/>
      <c r="BQ154" s="6"/>
      <c r="BR154" s="6">
        <f t="shared" si="34"/>
        <v>4</v>
      </c>
      <c r="BS154" s="6" t="str">
        <f t="shared" si="35"/>
        <v>Non Loan</v>
      </c>
      <c r="BT154" s="6" t="s">
        <v>99</v>
      </c>
      <c r="BU154" s="6" t="s">
        <v>100</v>
      </c>
      <c r="BV154" s="6" t="s">
        <v>101</v>
      </c>
      <c r="BW154" s="8" t="s">
        <v>96</v>
      </c>
      <c r="BX154" s="9" t="str">
        <f t="shared" ca="1" si="43"/>
        <v/>
      </c>
      <c r="BY154" s="10" t="str">
        <f t="shared" ca="1" si="44"/>
        <v/>
      </c>
      <c r="BZ154" s="7">
        <f t="shared" ca="1" si="45"/>
        <v>1709505</v>
      </c>
      <c r="CA154" s="7"/>
      <c r="CB154" s="7">
        <f t="shared" ca="1" si="46"/>
        <v>1709505</v>
      </c>
      <c r="CC154" s="7"/>
      <c r="CD154" s="7"/>
      <c r="CE154" s="7" t="str">
        <f t="shared" ca="1" si="47"/>
        <v/>
      </c>
      <c r="CF154" s="7" t="str">
        <f t="shared" ca="1" si="48"/>
        <v/>
      </c>
      <c r="CG154" s="11" t="str">
        <f t="shared" ca="1" si="49"/>
        <v/>
      </c>
      <c r="CH154" s="7" t="str">
        <f t="shared" ca="1" si="50"/>
        <v/>
      </c>
      <c r="CI154" s="7" t="s">
        <v>97</v>
      </c>
    </row>
    <row r="155" spans="1:87" x14ac:dyDescent="0.2">
      <c r="A155">
        <v>11262</v>
      </c>
      <c r="B155" t="s">
        <v>94</v>
      </c>
      <c r="C155" s="17">
        <v>0.4</v>
      </c>
      <c r="D155" t="s">
        <v>96</v>
      </c>
      <c r="E155" t="s">
        <v>95</v>
      </c>
      <c r="F155" s="17">
        <v>0.3</v>
      </c>
      <c r="G155" s="17" t="str">
        <f t="shared" si="36"/>
        <v>No</v>
      </c>
      <c r="H155" t="s">
        <v>139</v>
      </c>
      <c r="I155" s="12" t="s">
        <v>103</v>
      </c>
      <c r="J155" s="13">
        <v>45658</v>
      </c>
      <c r="K155">
        <f t="shared" ca="1" si="37"/>
        <v>0</v>
      </c>
      <c r="L155" t="str">
        <f t="shared" ca="1" si="38"/>
        <v>&lt;12 months</v>
      </c>
      <c r="M155" s="13">
        <v>45658</v>
      </c>
      <c r="N155">
        <f t="shared" ca="1" si="39"/>
        <v>0</v>
      </c>
      <c r="O155" t="str">
        <f t="shared" ca="1" si="40"/>
        <v>&lt;12 months</v>
      </c>
      <c r="P155" s="13">
        <v>23743</v>
      </c>
      <c r="Q155">
        <f t="shared" ca="1" si="41"/>
        <v>60</v>
      </c>
      <c r="R155" t="str">
        <f t="shared" ca="1" si="42"/>
        <v>55-64</v>
      </c>
      <c r="S155" t="s">
        <v>113</v>
      </c>
      <c r="T155">
        <v>1</v>
      </c>
      <c r="V155">
        <v>1</v>
      </c>
      <c r="X155">
        <v>1</v>
      </c>
      <c r="Z155">
        <v>1</v>
      </c>
      <c r="BR155">
        <f t="shared" si="34"/>
        <v>4</v>
      </c>
      <c r="BS155" t="str">
        <f t="shared" si="35"/>
        <v>Loan</v>
      </c>
      <c r="BT155" t="s">
        <v>99</v>
      </c>
      <c r="BU155" t="s">
        <v>100</v>
      </c>
      <c r="BV155" t="s">
        <v>101</v>
      </c>
      <c r="BW155" s="13" t="s">
        <v>96</v>
      </c>
      <c r="BX155" s="14">
        <f t="shared" ca="1" si="43"/>
        <v>3288322</v>
      </c>
      <c r="BY155" s="15" t="str">
        <f t="shared" ca="1" si="44"/>
        <v>750k-5 mil</v>
      </c>
      <c r="BZ155" s="12">
        <f t="shared" ca="1" si="45"/>
        <v>298686</v>
      </c>
      <c r="CA155" s="12"/>
      <c r="CB155" s="12">
        <f t="shared" ca="1" si="46"/>
        <v>298686</v>
      </c>
      <c r="CC155" s="12" t="s">
        <v>114</v>
      </c>
      <c r="CD155" s="12" t="s">
        <v>106</v>
      </c>
      <c r="CE155" s="12">
        <f t="shared" ca="1" si="47"/>
        <v>1</v>
      </c>
      <c r="CF155" s="12">
        <f t="shared" ca="1" si="48"/>
        <v>3288322</v>
      </c>
      <c r="CG155" s="16">
        <f t="shared" ca="1" si="49"/>
        <v>11.009294041233938</v>
      </c>
      <c r="CH155" s="12" t="str">
        <f t="shared" ca="1" si="50"/>
        <v>10-20x</v>
      </c>
      <c r="CI155" s="12" t="s">
        <v>97</v>
      </c>
    </row>
    <row r="156" spans="1:87" x14ac:dyDescent="0.2">
      <c r="A156" s="6">
        <v>11263</v>
      </c>
      <c r="B156" s="6" t="s">
        <v>94</v>
      </c>
      <c r="C156" s="18">
        <v>0.5</v>
      </c>
      <c r="D156" s="6" t="s">
        <v>95</v>
      </c>
      <c r="E156" s="6" t="s">
        <v>96</v>
      </c>
      <c r="F156" s="18"/>
      <c r="G156" s="18" t="str">
        <f t="shared" si="36"/>
        <v>Yes</v>
      </c>
      <c r="H156" s="6" t="s">
        <v>145</v>
      </c>
      <c r="I156" s="7" t="s">
        <v>103</v>
      </c>
      <c r="J156" s="8">
        <v>45658</v>
      </c>
      <c r="K156" s="6">
        <f t="shared" ca="1" si="37"/>
        <v>0</v>
      </c>
      <c r="L156" s="6" t="str">
        <f t="shared" ca="1" si="38"/>
        <v>&lt;12 months</v>
      </c>
      <c r="M156" s="8">
        <v>45658</v>
      </c>
      <c r="N156" s="6">
        <f t="shared" ca="1" si="39"/>
        <v>0</v>
      </c>
      <c r="O156" s="6" t="str">
        <f t="shared" ca="1" si="40"/>
        <v>&lt;12 months</v>
      </c>
      <c r="P156" s="8">
        <v>36526</v>
      </c>
      <c r="Q156" s="6">
        <f t="shared" ca="1" si="41"/>
        <v>25</v>
      </c>
      <c r="R156" s="6" t="str">
        <f t="shared" ca="1" si="42"/>
        <v>25-34</v>
      </c>
      <c r="S156" s="6" t="s">
        <v>98</v>
      </c>
      <c r="T156" s="6">
        <v>1</v>
      </c>
      <c r="U156" s="6">
        <v>1</v>
      </c>
      <c r="V156" s="6"/>
      <c r="W156" s="6">
        <v>1</v>
      </c>
      <c r="X156" s="6"/>
      <c r="Y156" s="6">
        <v>1</v>
      </c>
      <c r="Z156" s="6"/>
      <c r="AA156" s="6"/>
      <c r="AB156" s="6"/>
      <c r="AC156" s="6"/>
      <c r="AD156" s="6"/>
      <c r="AE156" s="6"/>
      <c r="AF156" s="6"/>
      <c r="AG156" s="6"/>
      <c r="AH156" s="6"/>
      <c r="AI156" s="6"/>
      <c r="AJ156" s="6"/>
      <c r="AK156" s="6"/>
      <c r="AL156" s="6"/>
      <c r="AM156" s="6"/>
      <c r="AN156" s="6"/>
      <c r="AO156" s="6"/>
      <c r="AP156" s="6"/>
      <c r="AQ156" s="6"/>
      <c r="AR156" s="6"/>
      <c r="AS156" s="6"/>
      <c r="AT156" s="6"/>
      <c r="AU156" s="6"/>
      <c r="AV156" s="6"/>
      <c r="AW156" s="6"/>
      <c r="AX156" s="6"/>
      <c r="AY156" s="6"/>
      <c r="AZ156" s="6"/>
      <c r="BA156" s="6"/>
      <c r="BB156" s="6"/>
      <c r="BC156" s="6"/>
      <c r="BD156" s="6"/>
      <c r="BE156" s="6"/>
      <c r="BF156" s="6"/>
      <c r="BG156" s="6"/>
      <c r="BH156" s="6"/>
      <c r="BI156" s="6"/>
      <c r="BJ156" s="6"/>
      <c r="BK156" s="6"/>
      <c r="BL156" s="6"/>
      <c r="BM156" s="6"/>
      <c r="BN156" s="6"/>
      <c r="BO156" s="6"/>
      <c r="BP156" s="6"/>
      <c r="BQ156" s="6"/>
      <c r="BR156" s="6">
        <f t="shared" si="34"/>
        <v>4</v>
      </c>
      <c r="BS156" s="6" t="str">
        <f t="shared" si="35"/>
        <v>Loan</v>
      </c>
      <c r="BT156" s="6" t="s">
        <v>99</v>
      </c>
      <c r="BU156" s="6" t="s">
        <v>104</v>
      </c>
      <c r="BV156" s="6" t="s">
        <v>101</v>
      </c>
      <c r="BW156" s="8" t="s">
        <v>96</v>
      </c>
      <c r="BX156" s="9">
        <f t="shared" ca="1" si="43"/>
        <v>4204392</v>
      </c>
      <c r="BY156" s="10" t="str">
        <f t="shared" ca="1" si="44"/>
        <v>750k-5 mil</v>
      </c>
      <c r="BZ156" s="7">
        <f t="shared" ca="1" si="45"/>
        <v>1975000</v>
      </c>
      <c r="CA156" s="7"/>
      <c r="CB156" s="7">
        <f t="shared" ca="1" si="46"/>
        <v>1975000</v>
      </c>
      <c r="CC156" s="7" t="s">
        <v>105</v>
      </c>
      <c r="CD156" s="7" t="s">
        <v>120</v>
      </c>
      <c r="CE156" s="7">
        <f t="shared" ca="1" si="47"/>
        <v>6</v>
      </c>
      <c r="CF156" s="7">
        <f t="shared" ca="1" si="48"/>
        <v>700732</v>
      </c>
      <c r="CG156" s="11">
        <f t="shared" ca="1" si="49"/>
        <v>2.1288060759493672</v>
      </c>
      <c r="CH156" s="7" t="str">
        <f t="shared" ca="1" si="50"/>
        <v>1-5x</v>
      </c>
      <c r="CI156" s="7" t="s">
        <v>107</v>
      </c>
    </row>
    <row r="157" spans="1:87" x14ac:dyDescent="0.2">
      <c r="A157">
        <v>11264</v>
      </c>
      <c r="B157" t="s">
        <v>94</v>
      </c>
      <c r="C157" s="17">
        <v>0.6</v>
      </c>
      <c r="D157" t="s">
        <v>96</v>
      </c>
      <c r="E157" t="s">
        <v>96</v>
      </c>
      <c r="G157" s="17" t="str">
        <f t="shared" si="36"/>
        <v>Yes</v>
      </c>
      <c r="H157" t="s">
        <v>97</v>
      </c>
      <c r="I157" s="12" t="s">
        <v>97</v>
      </c>
      <c r="J157" s="13">
        <v>45473</v>
      </c>
      <c r="K157">
        <f t="shared" ca="1" si="37"/>
        <v>1</v>
      </c>
      <c r="L157" t="str">
        <f t="shared" ca="1" si="38"/>
        <v>1-3 years</v>
      </c>
      <c r="M157" s="13">
        <v>45473</v>
      </c>
      <c r="N157">
        <f t="shared" ca="1" si="39"/>
        <v>1</v>
      </c>
      <c r="O157" t="str">
        <f t="shared" ca="1" si="40"/>
        <v>1-3 years</v>
      </c>
      <c r="P157" s="13">
        <v>34700</v>
      </c>
      <c r="Q157">
        <f t="shared" ca="1" si="41"/>
        <v>30</v>
      </c>
      <c r="R157" t="str">
        <f t="shared" ca="1" si="42"/>
        <v>25-34</v>
      </c>
      <c r="S157" t="s">
        <v>98</v>
      </c>
      <c r="V157">
        <v>1</v>
      </c>
      <c r="X157">
        <v>1</v>
      </c>
      <c r="Z157">
        <v>1</v>
      </c>
      <c r="BR157">
        <f t="shared" si="34"/>
        <v>3</v>
      </c>
      <c r="BS157" t="str">
        <f t="shared" si="35"/>
        <v>Non Loan</v>
      </c>
      <c r="BT157" t="s">
        <v>99</v>
      </c>
      <c r="BU157" t="s">
        <v>100</v>
      </c>
      <c r="BV157" t="s">
        <v>101</v>
      </c>
      <c r="BW157" s="13" t="s">
        <v>96</v>
      </c>
      <c r="BX157" s="14" t="str">
        <f t="shared" ca="1" si="43"/>
        <v/>
      </c>
      <c r="BY157" s="15" t="str">
        <f t="shared" ca="1" si="44"/>
        <v/>
      </c>
      <c r="BZ157" s="12">
        <f t="shared" ca="1" si="45"/>
        <v>490557</v>
      </c>
      <c r="CA157" s="12"/>
      <c r="CB157" s="12">
        <f t="shared" ca="1" si="46"/>
        <v>490557</v>
      </c>
      <c r="CC157" s="12"/>
      <c r="CD157" s="12"/>
      <c r="CE157" s="12" t="str">
        <f t="shared" ca="1" si="47"/>
        <v/>
      </c>
      <c r="CF157" s="12" t="str">
        <f t="shared" ca="1" si="48"/>
        <v/>
      </c>
      <c r="CG157" s="16" t="str">
        <f t="shared" ca="1" si="49"/>
        <v/>
      </c>
      <c r="CH157" s="12" t="str">
        <f t="shared" ca="1" si="50"/>
        <v/>
      </c>
      <c r="CI157" s="12" t="s">
        <v>97</v>
      </c>
    </row>
    <row r="158" spans="1:87" x14ac:dyDescent="0.2">
      <c r="A158" s="6">
        <v>11265</v>
      </c>
      <c r="B158" s="6" t="s">
        <v>94</v>
      </c>
      <c r="C158" s="18">
        <v>0.7</v>
      </c>
      <c r="D158" s="6" t="s">
        <v>95</v>
      </c>
      <c r="E158" s="6" t="s">
        <v>95</v>
      </c>
      <c r="F158" s="18">
        <v>0.4</v>
      </c>
      <c r="G158" s="18" t="str">
        <f t="shared" si="36"/>
        <v>Yes</v>
      </c>
      <c r="H158" s="6" t="s">
        <v>111</v>
      </c>
      <c r="I158" s="7" t="s">
        <v>119</v>
      </c>
      <c r="J158" s="8">
        <v>45292</v>
      </c>
      <c r="K158" s="6">
        <f t="shared" ca="1" si="37"/>
        <v>1</v>
      </c>
      <c r="L158" s="6" t="str">
        <f t="shared" ca="1" si="38"/>
        <v>1-3 years</v>
      </c>
      <c r="M158" s="8">
        <v>45292</v>
      </c>
      <c r="N158" s="6">
        <f t="shared" ca="1" si="39"/>
        <v>1</v>
      </c>
      <c r="O158" s="6" t="str">
        <f t="shared" ca="1" si="40"/>
        <v>1-3 years</v>
      </c>
      <c r="P158" s="8">
        <v>32874</v>
      </c>
      <c r="Q158" s="6">
        <f t="shared" ca="1" si="41"/>
        <v>35</v>
      </c>
      <c r="R158" s="6" t="str">
        <f t="shared" ca="1" si="42"/>
        <v>35-44</v>
      </c>
      <c r="S158" s="6" t="s">
        <v>126</v>
      </c>
      <c r="T158" s="6">
        <v>1</v>
      </c>
      <c r="U158" s="6">
        <v>1</v>
      </c>
      <c r="V158" s="6">
        <v>1</v>
      </c>
      <c r="W158" s="6">
        <v>1</v>
      </c>
      <c r="X158" s="6">
        <v>1</v>
      </c>
      <c r="Y158" s="6">
        <v>1</v>
      </c>
      <c r="Z158" s="6">
        <v>1</v>
      </c>
      <c r="AA158" s="6"/>
      <c r="AB158" s="6"/>
      <c r="AC158" s="6"/>
      <c r="AD158" s="6"/>
      <c r="AE158" s="6"/>
      <c r="AF158" s="6"/>
      <c r="AG158" s="6"/>
      <c r="AH158" s="6"/>
      <c r="AI158" s="6"/>
      <c r="AJ158" s="6"/>
      <c r="AK158" s="6"/>
      <c r="AL158" s="6"/>
      <c r="AM158" s="6"/>
      <c r="AN158" s="6"/>
      <c r="AO158" s="6"/>
      <c r="AP158" s="6"/>
      <c r="AQ158" s="6"/>
      <c r="AR158" s="6"/>
      <c r="AS158" s="6"/>
      <c r="AT158" s="6"/>
      <c r="AU158" s="6"/>
      <c r="AV158" s="6"/>
      <c r="AW158" s="6"/>
      <c r="AX158" s="6"/>
      <c r="AY158" s="6"/>
      <c r="AZ158" s="6"/>
      <c r="BA158" s="6"/>
      <c r="BB158" s="6"/>
      <c r="BC158" s="6"/>
      <c r="BD158" s="6"/>
      <c r="BE158" s="6"/>
      <c r="BF158" s="6"/>
      <c r="BG158" s="6"/>
      <c r="BH158" s="6"/>
      <c r="BI158" s="6"/>
      <c r="BJ158" s="6"/>
      <c r="BK158" s="6"/>
      <c r="BL158" s="6"/>
      <c r="BM158" s="6"/>
      <c r="BN158" s="6"/>
      <c r="BO158" s="6"/>
      <c r="BP158" s="6"/>
      <c r="BQ158" s="6"/>
      <c r="BR158" s="6">
        <f t="shared" si="34"/>
        <v>7</v>
      </c>
      <c r="BS158" s="6" t="str">
        <f t="shared" si="35"/>
        <v>Loan</v>
      </c>
      <c r="BT158" s="6" t="s">
        <v>99</v>
      </c>
      <c r="BU158" s="6" t="s">
        <v>104</v>
      </c>
      <c r="BV158" s="6" t="s">
        <v>101</v>
      </c>
      <c r="BW158" s="8" t="s">
        <v>96</v>
      </c>
      <c r="BX158" s="9">
        <f t="shared" ca="1" si="43"/>
        <v>3013790</v>
      </c>
      <c r="BY158" s="10" t="str">
        <f t="shared" ca="1" si="44"/>
        <v>750k-5 mil</v>
      </c>
      <c r="BZ158" s="7">
        <f t="shared" ca="1" si="45"/>
        <v>1084454</v>
      </c>
      <c r="CA158" s="7"/>
      <c r="CB158" s="7">
        <f t="shared" ca="1" si="46"/>
        <v>1084454</v>
      </c>
      <c r="CC158" s="7" t="s">
        <v>114</v>
      </c>
      <c r="CD158" s="7" t="s">
        <v>120</v>
      </c>
      <c r="CE158" s="7">
        <f t="shared" ca="1" si="47"/>
        <v>5</v>
      </c>
      <c r="CF158" s="7">
        <f t="shared" ca="1" si="48"/>
        <v>602758</v>
      </c>
      <c r="CG158" s="11">
        <f t="shared" ca="1" si="49"/>
        <v>2.7790851433071388</v>
      </c>
      <c r="CH158" s="7" t="str">
        <f t="shared" ca="1" si="50"/>
        <v>1-5x</v>
      </c>
      <c r="CI158" s="7" t="s">
        <v>107</v>
      </c>
    </row>
    <row r="159" spans="1:87" x14ac:dyDescent="0.2">
      <c r="A159">
        <v>11266</v>
      </c>
      <c r="B159" t="s">
        <v>94</v>
      </c>
      <c r="C159" s="17">
        <v>0.8</v>
      </c>
      <c r="D159" t="s">
        <v>96</v>
      </c>
      <c r="E159" t="s">
        <v>95</v>
      </c>
      <c r="F159" s="17">
        <v>0.75</v>
      </c>
      <c r="G159" s="17" t="str">
        <f t="shared" si="36"/>
        <v>Yes</v>
      </c>
      <c r="H159" t="s">
        <v>97</v>
      </c>
      <c r="I159" s="12" t="s">
        <v>112</v>
      </c>
      <c r="J159" s="13">
        <v>45107</v>
      </c>
      <c r="K159">
        <f t="shared" ca="1" si="37"/>
        <v>2</v>
      </c>
      <c r="L159" t="str">
        <f t="shared" ca="1" si="38"/>
        <v>1-3 years</v>
      </c>
      <c r="M159" s="13">
        <v>45107</v>
      </c>
      <c r="N159">
        <f t="shared" ca="1" si="39"/>
        <v>2</v>
      </c>
      <c r="O159" t="str">
        <f t="shared" ca="1" si="40"/>
        <v>1-3 years</v>
      </c>
      <c r="P159" s="13">
        <v>31048</v>
      </c>
      <c r="Q159">
        <f t="shared" ca="1" si="41"/>
        <v>40</v>
      </c>
      <c r="R159" t="str">
        <f t="shared" ca="1" si="42"/>
        <v>35-44</v>
      </c>
      <c r="S159" t="s">
        <v>116</v>
      </c>
      <c r="V159">
        <v>1</v>
      </c>
      <c r="X159">
        <v>1</v>
      </c>
      <c r="Z159">
        <v>1</v>
      </c>
      <c r="BR159">
        <f t="shared" si="34"/>
        <v>3</v>
      </c>
      <c r="BS159" t="str">
        <f t="shared" si="35"/>
        <v>Non Loan</v>
      </c>
      <c r="BT159" t="s">
        <v>99</v>
      </c>
      <c r="BU159" t="s">
        <v>117</v>
      </c>
      <c r="BV159" t="s">
        <v>118</v>
      </c>
      <c r="BW159" s="13" t="s">
        <v>96</v>
      </c>
      <c r="BX159" s="14" t="str">
        <f t="shared" ca="1" si="43"/>
        <v/>
      </c>
      <c r="BY159" s="15" t="str">
        <f t="shared" ca="1" si="44"/>
        <v/>
      </c>
      <c r="BZ159" s="12">
        <f t="shared" ca="1" si="45"/>
        <v>1791122</v>
      </c>
      <c r="CA159" s="12"/>
      <c r="CB159" s="12">
        <f t="shared" ca="1" si="46"/>
        <v>1791122</v>
      </c>
      <c r="CC159" s="12"/>
      <c r="CD159" s="12"/>
      <c r="CE159" s="12" t="str">
        <f t="shared" ca="1" si="47"/>
        <v/>
      </c>
      <c r="CF159" s="12" t="str">
        <f t="shared" ca="1" si="48"/>
        <v/>
      </c>
      <c r="CG159" s="16" t="str">
        <f t="shared" ca="1" si="49"/>
        <v/>
      </c>
      <c r="CH159" s="12" t="str">
        <f t="shared" ca="1" si="50"/>
        <v/>
      </c>
      <c r="CI159" s="12" t="s">
        <v>97</v>
      </c>
    </row>
    <row r="160" spans="1:87" x14ac:dyDescent="0.2">
      <c r="A160" s="6">
        <v>11267</v>
      </c>
      <c r="B160" s="6" t="s">
        <v>94</v>
      </c>
      <c r="C160" s="18">
        <v>0.75</v>
      </c>
      <c r="D160" s="6" t="s">
        <v>95</v>
      </c>
      <c r="E160" s="6" t="s">
        <v>96</v>
      </c>
      <c r="F160" s="18"/>
      <c r="G160" s="18" t="str">
        <f t="shared" si="36"/>
        <v>Yes</v>
      </c>
      <c r="H160" s="6" t="s">
        <v>97</v>
      </c>
      <c r="I160" s="7" t="s">
        <v>112</v>
      </c>
      <c r="J160" s="8">
        <v>44927</v>
      </c>
      <c r="K160" s="6">
        <f t="shared" ca="1" si="37"/>
        <v>2</v>
      </c>
      <c r="L160" s="6" t="str">
        <f t="shared" ca="1" si="38"/>
        <v>1-3 years</v>
      </c>
      <c r="M160" s="8">
        <v>44927</v>
      </c>
      <c r="N160" s="6">
        <f t="shared" ca="1" si="39"/>
        <v>2</v>
      </c>
      <c r="O160" s="6" t="str">
        <f t="shared" ca="1" si="40"/>
        <v>1-3 years</v>
      </c>
      <c r="P160" s="8">
        <v>29221</v>
      </c>
      <c r="Q160" s="6">
        <f t="shared" ca="1" si="41"/>
        <v>45</v>
      </c>
      <c r="R160" s="6" t="str">
        <f t="shared" ca="1" si="42"/>
        <v>45-54</v>
      </c>
      <c r="S160" s="6" t="s">
        <v>98</v>
      </c>
      <c r="T160" s="6"/>
      <c r="U160" s="6">
        <v>1</v>
      </c>
      <c r="V160" s="6">
        <v>1</v>
      </c>
      <c r="W160" s="6">
        <v>1</v>
      </c>
      <c r="X160" s="6">
        <v>1</v>
      </c>
      <c r="Y160" s="6"/>
      <c r="Z160" s="6"/>
      <c r="AA160" s="6"/>
      <c r="AB160" s="6"/>
      <c r="AC160" s="6"/>
      <c r="AD160" s="6"/>
      <c r="AE160" s="6"/>
      <c r="AF160" s="6"/>
      <c r="AG160" s="6"/>
      <c r="AH160" s="6"/>
      <c r="AI160" s="6"/>
      <c r="AJ160" s="6"/>
      <c r="AK160" s="6"/>
      <c r="AL160" s="6"/>
      <c r="AM160" s="6"/>
      <c r="AN160" s="6"/>
      <c r="AO160" s="6"/>
      <c r="AP160" s="6"/>
      <c r="AQ160" s="6"/>
      <c r="AR160" s="6"/>
      <c r="AS160" s="6"/>
      <c r="AT160" s="6"/>
      <c r="AU160" s="6"/>
      <c r="AV160" s="6"/>
      <c r="AW160" s="6"/>
      <c r="AX160" s="6"/>
      <c r="AY160" s="6"/>
      <c r="AZ160" s="6"/>
      <c r="BA160" s="6"/>
      <c r="BB160" s="6"/>
      <c r="BC160" s="6"/>
      <c r="BD160" s="6"/>
      <c r="BE160" s="6"/>
      <c r="BF160" s="6"/>
      <c r="BG160" s="6"/>
      <c r="BH160" s="6"/>
      <c r="BI160" s="6"/>
      <c r="BJ160" s="6"/>
      <c r="BK160" s="6"/>
      <c r="BL160" s="6"/>
      <c r="BM160" s="6"/>
      <c r="BN160" s="6"/>
      <c r="BO160" s="6"/>
      <c r="BP160" s="6"/>
      <c r="BQ160" s="6"/>
      <c r="BR160" s="6">
        <f t="shared" si="34"/>
        <v>4</v>
      </c>
      <c r="BS160" s="6" t="str">
        <f t="shared" si="35"/>
        <v>Non Loan</v>
      </c>
      <c r="BT160" s="6" t="s">
        <v>99</v>
      </c>
      <c r="BU160" s="6" t="s">
        <v>117</v>
      </c>
      <c r="BV160" s="6" t="s">
        <v>118</v>
      </c>
      <c r="BW160" s="8" t="s">
        <v>96</v>
      </c>
      <c r="BX160" s="9" t="str">
        <f t="shared" ca="1" si="43"/>
        <v/>
      </c>
      <c r="BY160" s="10" t="str">
        <f t="shared" ca="1" si="44"/>
        <v/>
      </c>
      <c r="BZ160" s="7">
        <f t="shared" ca="1" si="45"/>
        <v>775607</v>
      </c>
      <c r="CA160" s="7"/>
      <c r="CB160" s="7">
        <f t="shared" ca="1" si="46"/>
        <v>775607</v>
      </c>
      <c r="CC160" s="7"/>
      <c r="CD160" s="7"/>
      <c r="CE160" s="7" t="str">
        <f t="shared" ca="1" si="47"/>
        <v/>
      </c>
      <c r="CF160" s="7" t="str">
        <f t="shared" ca="1" si="48"/>
        <v/>
      </c>
      <c r="CG160" s="11" t="str">
        <f t="shared" ca="1" si="49"/>
        <v/>
      </c>
      <c r="CH160" s="7" t="str">
        <f t="shared" ca="1" si="50"/>
        <v/>
      </c>
      <c r="CI160" s="7" t="s">
        <v>97</v>
      </c>
    </row>
    <row r="161" spans="1:87" x14ac:dyDescent="0.2">
      <c r="A161">
        <v>11268</v>
      </c>
      <c r="B161" t="s">
        <v>110</v>
      </c>
      <c r="C161" s="17">
        <v>1</v>
      </c>
      <c r="D161" t="s">
        <v>96</v>
      </c>
      <c r="E161" t="s">
        <v>96</v>
      </c>
      <c r="G161" s="17" t="str">
        <f t="shared" si="36"/>
        <v>Yes</v>
      </c>
      <c r="H161" t="s">
        <v>97</v>
      </c>
      <c r="I161" s="12" t="s">
        <v>112</v>
      </c>
      <c r="J161" s="13">
        <v>44742</v>
      </c>
      <c r="K161">
        <f t="shared" ca="1" si="37"/>
        <v>3</v>
      </c>
      <c r="L161" t="str">
        <f t="shared" ca="1" si="38"/>
        <v>3-5 years</v>
      </c>
      <c r="M161" s="13">
        <v>44742</v>
      </c>
      <c r="N161">
        <f t="shared" ca="1" si="39"/>
        <v>3</v>
      </c>
      <c r="O161" t="str">
        <f t="shared" ca="1" si="40"/>
        <v>3-5 years</v>
      </c>
      <c r="P161" s="13">
        <v>27395</v>
      </c>
      <c r="Q161">
        <f t="shared" ca="1" si="41"/>
        <v>50</v>
      </c>
      <c r="R161" t="str">
        <f t="shared" ca="1" si="42"/>
        <v>45-54</v>
      </c>
      <c r="S161" t="s">
        <v>113</v>
      </c>
      <c r="V161">
        <v>1</v>
      </c>
      <c r="X161">
        <v>1</v>
      </c>
      <c r="Z161">
        <v>1</v>
      </c>
      <c r="BR161">
        <f t="shared" si="34"/>
        <v>3</v>
      </c>
      <c r="BS161" t="str">
        <f t="shared" si="35"/>
        <v>Non Loan</v>
      </c>
      <c r="BT161" t="s">
        <v>99</v>
      </c>
      <c r="BU161" t="s">
        <v>117</v>
      </c>
      <c r="BV161" t="s">
        <v>129</v>
      </c>
      <c r="BW161" s="13" t="s">
        <v>96</v>
      </c>
      <c r="BX161" s="14" t="str">
        <f t="shared" ca="1" si="43"/>
        <v/>
      </c>
      <c r="BY161" s="15" t="str">
        <f t="shared" ca="1" si="44"/>
        <v/>
      </c>
      <c r="BZ161" s="12">
        <f t="shared" ca="1" si="45"/>
        <v>1278835</v>
      </c>
      <c r="CA161" s="12"/>
      <c r="CB161" s="12">
        <f t="shared" ca="1" si="46"/>
        <v>1278835</v>
      </c>
      <c r="CC161" s="12"/>
      <c r="CD161" s="12"/>
      <c r="CE161" s="12" t="str">
        <f t="shared" ca="1" si="47"/>
        <v/>
      </c>
      <c r="CF161" s="12" t="str">
        <f t="shared" ca="1" si="48"/>
        <v/>
      </c>
      <c r="CG161" s="16" t="str">
        <f t="shared" ca="1" si="49"/>
        <v/>
      </c>
      <c r="CH161" s="12" t="str">
        <f t="shared" ca="1" si="50"/>
        <v/>
      </c>
      <c r="CI161" s="12" t="s">
        <v>97</v>
      </c>
    </row>
    <row r="162" spans="1:87" x14ac:dyDescent="0.2">
      <c r="A162" s="6">
        <v>11269</v>
      </c>
      <c r="B162" s="6" t="s">
        <v>137</v>
      </c>
      <c r="C162" s="18">
        <v>0</v>
      </c>
      <c r="D162" s="6" t="s">
        <v>95</v>
      </c>
      <c r="E162" s="6" t="s">
        <v>95</v>
      </c>
      <c r="F162" s="18">
        <v>0.15</v>
      </c>
      <c r="G162" s="18" t="str">
        <f t="shared" si="36"/>
        <v>No</v>
      </c>
      <c r="H162" s="6" t="s">
        <v>145</v>
      </c>
      <c r="I162" s="7" t="s">
        <v>103</v>
      </c>
      <c r="J162" s="8">
        <v>44562</v>
      </c>
      <c r="K162" s="6">
        <f t="shared" ca="1" si="37"/>
        <v>3</v>
      </c>
      <c r="L162" s="6" t="str">
        <f t="shared" ca="1" si="38"/>
        <v>3-5 years</v>
      </c>
      <c r="M162" s="8">
        <v>44562</v>
      </c>
      <c r="N162" s="6">
        <f t="shared" ca="1" si="39"/>
        <v>3</v>
      </c>
      <c r="O162" s="6" t="str">
        <f t="shared" ca="1" si="40"/>
        <v>3-5 years</v>
      </c>
      <c r="P162" s="8">
        <v>25569</v>
      </c>
      <c r="Q162" s="6">
        <f t="shared" ca="1" si="41"/>
        <v>55</v>
      </c>
      <c r="R162" s="6" t="str">
        <f t="shared" ca="1" si="42"/>
        <v>55-64</v>
      </c>
      <c r="S162" s="6" t="s">
        <v>98</v>
      </c>
      <c r="T162" s="6">
        <v>1</v>
      </c>
      <c r="U162" s="6">
        <v>1</v>
      </c>
      <c r="V162" s="6"/>
      <c r="W162" s="6">
        <v>1</v>
      </c>
      <c r="X162" s="6"/>
      <c r="Y162" s="6">
        <v>1</v>
      </c>
      <c r="Z162" s="6"/>
      <c r="AA162" s="6"/>
      <c r="AB162" s="6"/>
      <c r="AC162" s="6"/>
      <c r="AD162" s="6"/>
      <c r="AE162" s="6"/>
      <c r="AF162" s="6"/>
      <c r="AG162" s="6"/>
      <c r="AH162" s="6"/>
      <c r="AI162" s="6"/>
      <c r="AJ162" s="6"/>
      <c r="AK162" s="6"/>
      <c r="AL162" s="6"/>
      <c r="AM162" s="6"/>
      <c r="AN162" s="6"/>
      <c r="AO162" s="6"/>
      <c r="AP162" s="6"/>
      <c r="AQ162" s="6"/>
      <c r="AR162" s="6"/>
      <c r="AS162" s="6"/>
      <c r="AT162" s="6"/>
      <c r="AU162" s="6"/>
      <c r="AV162" s="6"/>
      <c r="AW162" s="6"/>
      <c r="AX162" s="6"/>
      <c r="AY162" s="6"/>
      <c r="AZ162" s="6"/>
      <c r="BA162" s="6"/>
      <c r="BB162" s="6"/>
      <c r="BC162" s="6"/>
      <c r="BD162" s="6"/>
      <c r="BE162" s="6"/>
      <c r="BF162" s="6"/>
      <c r="BG162" s="6"/>
      <c r="BH162" s="6"/>
      <c r="BI162" s="6"/>
      <c r="BJ162" s="6"/>
      <c r="BK162" s="6"/>
      <c r="BL162" s="6"/>
      <c r="BM162" s="6"/>
      <c r="BN162" s="6"/>
      <c r="BO162" s="6"/>
      <c r="BP162" s="6"/>
      <c r="BQ162" s="6"/>
      <c r="BR162" s="6">
        <f t="shared" si="34"/>
        <v>4</v>
      </c>
      <c r="BS162" s="6" t="str">
        <f t="shared" si="35"/>
        <v>Loan</v>
      </c>
      <c r="BT162" s="6" t="s">
        <v>99</v>
      </c>
      <c r="BU162" s="6" t="s">
        <v>104</v>
      </c>
      <c r="BV162" s="6" t="s">
        <v>101</v>
      </c>
      <c r="BW162" s="8" t="s">
        <v>96</v>
      </c>
      <c r="BX162" s="9">
        <f t="shared" ca="1" si="43"/>
        <v>2394139</v>
      </c>
      <c r="BY162" s="10" t="str">
        <f t="shared" ca="1" si="44"/>
        <v>750k-5 mil</v>
      </c>
      <c r="BZ162" s="7">
        <f t="shared" ca="1" si="45"/>
        <v>859120</v>
      </c>
      <c r="CA162" s="7"/>
      <c r="CB162" s="7">
        <f t="shared" ca="1" si="46"/>
        <v>859120</v>
      </c>
      <c r="CC162" s="7" t="s">
        <v>114</v>
      </c>
      <c r="CD162" s="7" t="s">
        <v>120</v>
      </c>
      <c r="CE162" s="7">
        <f t="shared" ca="1" si="47"/>
        <v>7</v>
      </c>
      <c r="CF162" s="7">
        <f t="shared" ca="1" si="48"/>
        <v>342019.85714285716</v>
      </c>
      <c r="CG162" s="11">
        <f t="shared" ca="1" si="49"/>
        <v>2.786734100009312</v>
      </c>
      <c r="CH162" s="7" t="str">
        <f t="shared" ca="1" si="50"/>
        <v>1-5x</v>
      </c>
      <c r="CI162" s="7" t="s">
        <v>107</v>
      </c>
    </row>
    <row r="163" spans="1:87" x14ac:dyDescent="0.2">
      <c r="A163">
        <v>11270</v>
      </c>
      <c r="B163" t="s">
        <v>94</v>
      </c>
      <c r="C163" s="17">
        <v>0.4</v>
      </c>
      <c r="D163" t="s">
        <v>96</v>
      </c>
      <c r="E163" t="s">
        <v>95</v>
      </c>
      <c r="F163" s="17">
        <v>0.5</v>
      </c>
      <c r="G163" s="17" t="str">
        <f t="shared" si="36"/>
        <v>No</v>
      </c>
      <c r="H163" t="s">
        <v>97</v>
      </c>
      <c r="I163" s="12" t="s">
        <v>112</v>
      </c>
      <c r="J163" s="13">
        <v>44377</v>
      </c>
      <c r="K163">
        <f t="shared" ca="1" si="37"/>
        <v>4</v>
      </c>
      <c r="L163" t="str">
        <f t="shared" ca="1" si="38"/>
        <v>3-5 years</v>
      </c>
      <c r="M163" s="13">
        <v>44377</v>
      </c>
      <c r="N163">
        <f t="shared" ca="1" si="39"/>
        <v>4</v>
      </c>
      <c r="O163" t="str">
        <f t="shared" ca="1" si="40"/>
        <v>3-5 years</v>
      </c>
      <c r="P163" s="13">
        <v>23743</v>
      </c>
      <c r="Q163">
        <f t="shared" ca="1" si="41"/>
        <v>60</v>
      </c>
      <c r="R163" t="str">
        <f t="shared" ca="1" si="42"/>
        <v>55-64</v>
      </c>
      <c r="S163" t="s">
        <v>98</v>
      </c>
      <c r="V163">
        <v>1</v>
      </c>
      <c r="X163">
        <v>1</v>
      </c>
      <c r="Z163">
        <v>1</v>
      </c>
      <c r="BR163">
        <f t="shared" si="34"/>
        <v>3</v>
      </c>
      <c r="BS163" t="str">
        <f t="shared" si="35"/>
        <v>Non Loan</v>
      </c>
      <c r="BT163" t="s">
        <v>99</v>
      </c>
      <c r="BU163" t="s">
        <v>117</v>
      </c>
      <c r="BV163" t="s">
        <v>118</v>
      </c>
      <c r="BW163" s="13" t="s">
        <v>96</v>
      </c>
      <c r="BX163" s="14" t="str">
        <f t="shared" ca="1" si="43"/>
        <v/>
      </c>
      <c r="BY163" s="15" t="str">
        <f t="shared" ca="1" si="44"/>
        <v/>
      </c>
      <c r="BZ163" s="12">
        <f t="shared" ca="1" si="45"/>
        <v>1613785</v>
      </c>
      <c r="CA163" s="12"/>
      <c r="CB163" s="12">
        <f t="shared" ca="1" si="46"/>
        <v>1613785</v>
      </c>
      <c r="CC163" s="12"/>
      <c r="CD163" s="12"/>
      <c r="CE163" s="12" t="str">
        <f t="shared" ca="1" si="47"/>
        <v/>
      </c>
      <c r="CF163" s="12" t="str">
        <f t="shared" ca="1" si="48"/>
        <v/>
      </c>
      <c r="CG163" s="16" t="str">
        <f t="shared" ca="1" si="49"/>
        <v/>
      </c>
      <c r="CH163" s="12" t="str">
        <f t="shared" ca="1" si="50"/>
        <v/>
      </c>
      <c r="CI163" s="12" t="s">
        <v>97</v>
      </c>
    </row>
    <row r="164" spans="1:87" x14ac:dyDescent="0.2">
      <c r="A164" s="6">
        <v>11271</v>
      </c>
      <c r="B164" s="6" t="s">
        <v>94</v>
      </c>
      <c r="C164" s="18">
        <v>0.15</v>
      </c>
      <c r="D164" s="6" t="s">
        <v>95</v>
      </c>
      <c r="E164" s="6" t="s">
        <v>96</v>
      </c>
      <c r="F164" s="18"/>
      <c r="G164" s="18" t="str">
        <f t="shared" si="36"/>
        <v>No</v>
      </c>
      <c r="H164" s="6" t="s">
        <v>111</v>
      </c>
      <c r="I164" s="7" t="s">
        <v>112</v>
      </c>
      <c r="J164" s="8">
        <v>44197</v>
      </c>
      <c r="K164" s="6">
        <f t="shared" ca="1" si="37"/>
        <v>4</v>
      </c>
      <c r="L164" s="6" t="str">
        <f t="shared" ca="1" si="38"/>
        <v>3-5 years</v>
      </c>
      <c r="M164" s="8">
        <v>44197</v>
      </c>
      <c r="N164" s="6">
        <f t="shared" ca="1" si="39"/>
        <v>4</v>
      </c>
      <c r="O164" s="6" t="str">
        <f t="shared" ca="1" si="40"/>
        <v>3-5 years</v>
      </c>
      <c r="P164" s="8">
        <v>36526</v>
      </c>
      <c r="Q164" s="6">
        <f t="shared" ca="1" si="41"/>
        <v>25</v>
      </c>
      <c r="R164" s="6" t="str">
        <f t="shared" ca="1" si="42"/>
        <v>25-34</v>
      </c>
      <c r="S164" s="6" t="s">
        <v>128</v>
      </c>
      <c r="T164" s="6">
        <v>1</v>
      </c>
      <c r="U164" s="6">
        <v>1</v>
      </c>
      <c r="V164" s="6">
        <v>1</v>
      </c>
      <c r="W164" s="6">
        <v>1</v>
      </c>
      <c r="X164" s="6">
        <v>1</v>
      </c>
      <c r="Y164" s="6">
        <v>1</v>
      </c>
      <c r="Z164" s="6">
        <v>1</v>
      </c>
      <c r="AA164" s="6"/>
      <c r="AB164" s="6"/>
      <c r="AC164" s="6"/>
      <c r="AD164" s="6"/>
      <c r="AE164" s="6"/>
      <c r="AF164" s="6"/>
      <c r="AG164" s="6"/>
      <c r="AH164" s="6"/>
      <c r="AI164" s="6"/>
      <c r="AJ164" s="6"/>
      <c r="AK164" s="6"/>
      <c r="AL164" s="6"/>
      <c r="AM164" s="6"/>
      <c r="AN164" s="6"/>
      <c r="AO164" s="6"/>
      <c r="AP164" s="6"/>
      <c r="AQ164" s="6"/>
      <c r="AR164" s="6"/>
      <c r="AS164" s="6"/>
      <c r="AT164" s="6"/>
      <c r="AU164" s="6"/>
      <c r="AV164" s="6"/>
      <c r="AW164" s="6"/>
      <c r="AX164" s="6"/>
      <c r="AY164" s="6"/>
      <c r="AZ164" s="6"/>
      <c r="BA164" s="6"/>
      <c r="BB164" s="6"/>
      <c r="BC164" s="6"/>
      <c r="BD164" s="6"/>
      <c r="BE164" s="6"/>
      <c r="BF164" s="6"/>
      <c r="BG164" s="6"/>
      <c r="BH164" s="6"/>
      <c r="BI164" s="6"/>
      <c r="BJ164" s="6"/>
      <c r="BK164" s="6"/>
      <c r="BL164" s="6"/>
      <c r="BM164" s="6"/>
      <c r="BN164" s="6"/>
      <c r="BO164" s="6"/>
      <c r="BP164" s="6"/>
      <c r="BQ164" s="6"/>
      <c r="BR164" s="6">
        <f t="shared" si="34"/>
        <v>7</v>
      </c>
      <c r="BS164" s="6" t="str">
        <f t="shared" si="35"/>
        <v>Loan</v>
      </c>
      <c r="BT164" s="6" t="s">
        <v>99</v>
      </c>
      <c r="BU164" s="6" t="s">
        <v>117</v>
      </c>
      <c r="BV164" s="6" t="s">
        <v>118</v>
      </c>
      <c r="BW164" s="8" t="s">
        <v>96</v>
      </c>
      <c r="BX164" s="9">
        <f t="shared" ca="1" si="43"/>
        <v>4918937</v>
      </c>
      <c r="BY164" s="10" t="str">
        <f t="shared" ca="1" si="44"/>
        <v>750k-5 mil</v>
      </c>
      <c r="BZ164" s="7">
        <f t="shared" ca="1" si="45"/>
        <v>1755719</v>
      </c>
      <c r="CA164" s="7"/>
      <c r="CB164" s="7">
        <f t="shared" ca="1" si="46"/>
        <v>1755719</v>
      </c>
      <c r="CC164" s="7" t="s">
        <v>105</v>
      </c>
      <c r="CD164" s="7" t="s">
        <v>120</v>
      </c>
      <c r="CE164" s="7">
        <f t="shared" ca="1" si="47"/>
        <v>6</v>
      </c>
      <c r="CF164" s="7">
        <f t="shared" ca="1" si="48"/>
        <v>819822.83333333337</v>
      </c>
      <c r="CG164" s="11">
        <f t="shared" ca="1" si="49"/>
        <v>2.8016653006546037</v>
      </c>
      <c r="CH164" s="7" t="str">
        <f t="shared" ca="1" si="50"/>
        <v>1-5x</v>
      </c>
      <c r="CI164" s="7" t="s">
        <v>107</v>
      </c>
    </row>
    <row r="165" spans="1:87" x14ac:dyDescent="0.2">
      <c r="A165">
        <v>11272</v>
      </c>
      <c r="B165" t="s">
        <v>94</v>
      </c>
      <c r="C165" s="17">
        <v>0.2</v>
      </c>
      <c r="D165" t="s">
        <v>96</v>
      </c>
      <c r="E165" t="s">
        <v>96</v>
      </c>
      <c r="G165" s="17" t="str">
        <f t="shared" si="36"/>
        <v>No</v>
      </c>
      <c r="H165" t="s">
        <v>97</v>
      </c>
      <c r="I165" s="12" t="s">
        <v>97</v>
      </c>
      <c r="J165" s="13">
        <v>44012</v>
      </c>
      <c r="K165">
        <f t="shared" ca="1" si="37"/>
        <v>5</v>
      </c>
      <c r="L165" t="str">
        <f t="shared" ca="1" si="38"/>
        <v>5-10 years</v>
      </c>
      <c r="M165" s="13">
        <v>44012</v>
      </c>
      <c r="N165">
        <f t="shared" ca="1" si="39"/>
        <v>5</v>
      </c>
      <c r="O165" t="str">
        <f t="shared" ca="1" si="40"/>
        <v>5-10 years</v>
      </c>
      <c r="P165" s="13">
        <v>34700</v>
      </c>
      <c r="Q165">
        <f t="shared" ca="1" si="41"/>
        <v>30</v>
      </c>
      <c r="R165" t="str">
        <f t="shared" ca="1" si="42"/>
        <v>25-34</v>
      </c>
      <c r="S165" t="s">
        <v>133</v>
      </c>
      <c r="V165">
        <v>1</v>
      </c>
      <c r="X165">
        <v>1</v>
      </c>
      <c r="Z165">
        <v>1</v>
      </c>
      <c r="BR165">
        <f t="shared" si="34"/>
        <v>3</v>
      </c>
      <c r="BS165" t="str">
        <f t="shared" si="35"/>
        <v>Non Loan</v>
      </c>
      <c r="BT165" t="s">
        <v>99</v>
      </c>
      <c r="BU165" t="s">
        <v>100</v>
      </c>
      <c r="BV165" t="s">
        <v>101</v>
      </c>
      <c r="BW165" s="13" t="s">
        <v>96</v>
      </c>
      <c r="BX165" s="14" t="str">
        <f t="shared" ca="1" si="43"/>
        <v/>
      </c>
      <c r="BY165" s="15" t="str">
        <f t="shared" ca="1" si="44"/>
        <v/>
      </c>
      <c r="BZ165" s="12">
        <f t="shared" ca="1" si="45"/>
        <v>534850</v>
      </c>
      <c r="CA165" s="12"/>
      <c r="CB165" s="12">
        <f t="shared" ca="1" si="46"/>
        <v>534850</v>
      </c>
      <c r="CC165" s="12"/>
      <c r="CD165" s="12"/>
      <c r="CE165" s="12" t="str">
        <f t="shared" ca="1" si="47"/>
        <v/>
      </c>
      <c r="CF165" s="12" t="str">
        <f t="shared" ca="1" si="48"/>
        <v/>
      </c>
      <c r="CG165" s="16" t="str">
        <f t="shared" ca="1" si="49"/>
        <v/>
      </c>
      <c r="CH165" s="12" t="str">
        <f t="shared" ca="1" si="50"/>
        <v/>
      </c>
      <c r="CI165" s="12" t="s">
        <v>97</v>
      </c>
    </row>
    <row r="166" spans="1:87" x14ac:dyDescent="0.2">
      <c r="A166" s="6">
        <v>11273</v>
      </c>
      <c r="B166" s="6" t="s">
        <v>94</v>
      </c>
      <c r="C166" s="18">
        <v>0.3</v>
      </c>
      <c r="D166" s="6" t="s">
        <v>95</v>
      </c>
      <c r="E166" s="6" t="s">
        <v>95</v>
      </c>
      <c r="F166" s="18">
        <v>0.15</v>
      </c>
      <c r="G166" s="18" t="str">
        <f t="shared" si="36"/>
        <v>No</v>
      </c>
      <c r="H166" s="6" t="s">
        <v>102</v>
      </c>
      <c r="I166" s="7" t="s">
        <v>103</v>
      </c>
      <c r="J166" s="8">
        <v>43831</v>
      </c>
      <c r="K166" s="6">
        <f t="shared" ca="1" si="37"/>
        <v>5</v>
      </c>
      <c r="L166" s="6" t="str">
        <f t="shared" ca="1" si="38"/>
        <v>5-10 years</v>
      </c>
      <c r="M166" s="8">
        <v>43831</v>
      </c>
      <c r="N166" s="6">
        <f t="shared" ca="1" si="39"/>
        <v>5</v>
      </c>
      <c r="O166" s="6" t="str">
        <f t="shared" ca="1" si="40"/>
        <v>5-10 years</v>
      </c>
      <c r="P166" s="8">
        <v>32874</v>
      </c>
      <c r="Q166" s="6">
        <f t="shared" ca="1" si="41"/>
        <v>35</v>
      </c>
      <c r="R166" s="6" t="str">
        <f t="shared" ca="1" si="42"/>
        <v>35-44</v>
      </c>
      <c r="S166" s="6" t="s">
        <v>136</v>
      </c>
      <c r="T166" s="6">
        <v>1</v>
      </c>
      <c r="U166" s="6">
        <v>1</v>
      </c>
      <c r="V166" s="6">
        <v>1</v>
      </c>
      <c r="W166" s="6">
        <v>1</v>
      </c>
      <c r="X166" s="6">
        <v>1</v>
      </c>
      <c r="Y166" s="6"/>
      <c r="Z166" s="6"/>
      <c r="AA166" s="6"/>
      <c r="AB166" s="6"/>
      <c r="AC166" s="6"/>
      <c r="AD166" s="6"/>
      <c r="AE166" s="6"/>
      <c r="AF166" s="6"/>
      <c r="AG166" s="6"/>
      <c r="AH166" s="6"/>
      <c r="AI166" s="6"/>
      <c r="AJ166" s="6"/>
      <c r="AK166" s="6"/>
      <c r="AL166" s="6"/>
      <c r="AM166" s="6"/>
      <c r="AN166" s="6"/>
      <c r="AO166" s="6"/>
      <c r="AP166" s="6"/>
      <c r="AQ166" s="6"/>
      <c r="AR166" s="6"/>
      <c r="AS166" s="6"/>
      <c r="AT166" s="6"/>
      <c r="AU166" s="6"/>
      <c r="AV166" s="6"/>
      <c r="AW166" s="6"/>
      <c r="AX166" s="6"/>
      <c r="AY166" s="6"/>
      <c r="AZ166" s="6"/>
      <c r="BA166" s="6"/>
      <c r="BB166" s="6"/>
      <c r="BC166" s="6"/>
      <c r="BD166" s="6"/>
      <c r="BE166" s="6"/>
      <c r="BF166" s="6"/>
      <c r="BG166" s="6"/>
      <c r="BH166" s="6"/>
      <c r="BI166" s="6"/>
      <c r="BJ166" s="6"/>
      <c r="BK166" s="6"/>
      <c r="BL166" s="6"/>
      <c r="BM166" s="6"/>
      <c r="BN166" s="6"/>
      <c r="BO166" s="6"/>
      <c r="BP166" s="6"/>
      <c r="BQ166" s="6"/>
      <c r="BR166" s="6">
        <f t="shared" si="34"/>
        <v>5</v>
      </c>
      <c r="BS166" s="6" t="str">
        <f t="shared" si="35"/>
        <v>Loan</v>
      </c>
      <c r="BT166" s="6" t="s">
        <v>99</v>
      </c>
      <c r="BU166" s="6" t="s">
        <v>104</v>
      </c>
      <c r="BV166" s="6" t="s">
        <v>101</v>
      </c>
      <c r="BW166" s="8" t="s">
        <v>96</v>
      </c>
      <c r="BX166" s="9">
        <f t="shared" ca="1" si="43"/>
        <v>2852004</v>
      </c>
      <c r="BY166" s="10" t="str">
        <f t="shared" ca="1" si="44"/>
        <v>750k-5 mil</v>
      </c>
      <c r="BZ166" s="7">
        <f t="shared" ca="1" si="45"/>
        <v>945589</v>
      </c>
      <c r="CA166" s="7"/>
      <c r="CB166" s="7">
        <f t="shared" ca="1" si="46"/>
        <v>945589</v>
      </c>
      <c r="CC166" s="7" t="s">
        <v>114</v>
      </c>
      <c r="CD166" s="7" t="s">
        <v>120</v>
      </c>
      <c r="CE166" s="7">
        <f t="shared" ca="1" si="47"/>
        <v>9</v>
      </c>
      <c r="CF166" s="7">
        <f t="shared" ca="1" si="48"/>
        <v>316889.33333333331</v>
      </c>
      <c r="CG166" s="11">
        <f t="shared" ca="1" si="49"/>
        <v>3.0161137661288362</v>
      </c>
      <c r="CH166" s="7" t="str">
        <f t="shared" ca="1" si="50"/>
        <v>1-5x</v>
      </c>
      <c r="CI166" s="7" t="s">
        <v>107</v>
      </c>
    </row>
    <row r="167" spans="1:87" x14ac:dyDescent="0.2">
      <c r="A167">
        <v>11274</v>
      </c>
      <c r="B167" t="s">
        <v>94</v>
      </c>
      <c r="C167" s="17">
        <v>0.4</v>
      </c>
      <c r="D167" t="s">
        <v>96</v>
      </c>
      <c r="E167" t="s">
        <v>95</v>
      </c>
      <c r="F167" s="17">
        <v>0.3</v>
      </c>
      <c r="G167" s="17" t="str">
        <f t="shared" si="36"/>
        <v>No</v>
      </c>
      <c r="H167" t="s">
        <v>97</v>
      </c>
      <c r="I167" s="12" t="s">
        <v>112</v>
      </c>
      <c r="J167" s="13">
        <v>43646</v>
      </c>
      <c r="K167">
        <f t="shared" ca="1" si="37"/>
        <v>6</v>
      </c>
      <c r="L167" t="str">
        <f t="shared" ca="1" si="38"/>
        <v>5-10 years</v>
      </c>
      <c r="M167" s="13">
        <v>43646</v>
      </c>
      <c r="N167">
        <f t="shared" ca="1" si="39"/>
        <v>6</v>
      </c>
      <c r="O167" t="str">
        <f t="shared" ca="1" si="40"/>
        <v>5-10 years</v>
      </c>
      <c r="P167" s="13">
        <v>31048</v>
      </c>
      <c r="Q167">
        <f t="shared" ca="1" si="41"/>
        <v>40</v>
      </c>
      <c r="R167" t="str">
        <f t="shared" ca="1" si="42"/>
        <v>35-44</v>
      </c>
      <c r="S167" t="s">
        <v>116</v>
      </c>
      <c r="V167">
        <v>1</v>
      </c>
      <c r="X167">
        <v>1</v>
      </c>
      <c r="Z167">
        <v>1</v>
      </c>
      <c r="BR167">
        <f t="shared" si="34"/>
        <v>3</v>
      </c>
      <c r="BS167" t="str">
        <f t="shared" si="35"/>
        <v>Non Loan</v>
      </c>
      <c r="BT167" t="s">
        <v>99</v>
      </c>
      <c r="BU167" t="s">
        <v>117</v>
      </c>
      <c r="BV167" t="s">
        <v>129</v>
      </c>
      <c r="BW167" s="13" t="s">
        <v>96</v>
      </c>
      <c r="BX167" s="14" t="str">
        <f t="shared" ca="1" si="43"/>
        <v/>
      </c>
      <c r="BY167" s="15" t="str">
        <f t="shared" ca="1" si="44"/>
        <v/>
      </c>
      <c r="BZ167" s="12">
        <f t="shared" ca="1" si="45"/>
        <v>1856002</v>
      </c>
      <c r="CA167" s="12"/>
      <c r="CB167" s="12">
        <f t="shared" ca="1" si="46"/>
        <v>1856002</v>
      </c>
      <c r="CC167" s="12"/>
      <c r="CD167" s="12"/>
      <c r="CE167" s="12" t="str">
        <f t="shared" ca="1" si="47"/>
        <v/>
      </c>
      <c r="CF167" s="12" t="str">
        <f t="shared" ca="1" si="48"/>
        <v/>
      </c>
      <c r="CG167" s="16" t="str">
        <f t="shared" ca="1" si="49"/>
        <v/>
      </c>
      <c r="CH167" s="12" t="str">
        <f t="shared" ca="1" si="50"/>
        <v/>
      </c>
      <c r="CI167" s="12" t="s">
        <v>97</v>
      </c>
    </row>
    <row r="168" spans="1:87" x14ac:dyDescent="0.2">
      <c r="A168" s="6">
        <v>11275</v>
      </c>
      <c r="B168" s="6" t="s">
        <v>94</v>
      </c>
      <c r="C168" s="18">
        <v>0.5</v>
      </c>
      <c r="D168" s="6" t="s">
        <v>95</v>
      </c>
      <c r="E168" s="6" t="s">
        <v>96</v>
      </c>
      <c r="F168" s="18"/>
      <c r="G168" s="18" t="str">
        <f t="shared" si="36"/>
        <v>Yes</v>
      </c>
      <c r="H168" s="6" t="s">
        <v>97</v>
      </c>
      <c r="I168" s="7" t="s">
        <v>112</v>
      </c>
      <c r="J168" s="8">
        <v>43466</v>
      </c>
      <c r="K168" s="6">
        <f t="shared" ca="1" si="37"/>
        <v>6</v>
      </c>
      <c r="L168" s="6" t="str">
        <f t="shared" ca="1" si="38"/>
        <v>5-10 years</v>
      </c>
      <c r="M168" s="8">
        <v>43466</v>
      </c>
      <c r="N168" s="6">
        <f t="shared" ca="1" si="39"/>
        <v>6</v>
      </c>
      <c r="O168" s="6" t="str">
        <f t="shared" ca="1" si="40"/>
        <v>5-10 years</v>
      </c>
      <c r="P168" s="8">
        <v>29221</v>
      </c>
      <c r="Q168" s="6">
        <f t="shared" ca="1" si="41"/>
        <v>45</v>
      </c>
      <c r="R168" s="6" t="str">
        <f t="shared" ca="1" si="42"/>
        <v>45-54</v>
      </c>
      <c r="S168" s="6" t="s">
        <v>98</v>
      </c>
      <c r="T168" s="6"/>
      <c r="U168" s="6">
        <v>1</v>
      </c>
      <c r="V168" s="6"/>
      <c r="W168" s="6">
        <v>1</v>
      </c>
      <c r="X168" s="6"/>
      <c r="Y168" s="6">
        <v>1</v>
      </c>
      <c r="Z168" s="6"/>
      <c r="AA168" s="6"/>
      <c r="AB168" s="6"/>
      <c r="AC168" s="6"/>
      <c r="AD168" s="6"/>
      <c r="AE168" s="6"/>
      <c r="AF168" s="6"/>
      <c r="AG168" s="6"/>
      <c r="AH168" s="6"/>
      <c r="AI168" s="6"/>
      <c r="AJ168" s="6"/>
      <c r="AK168" s="6"/>
      <c r="AL168" s="6"/>
      <c r="AM168" s="6"/>
      <c r="AN168" s="6"/>
      <c r="AO168" s="6"/>
      <c r="AP168" s="6"/>
      <c r="AQ168" s="6"/>
      <c r="AR168" s="6"/>
      <c r="AS168" s="6"/>
      <c r="AT168" s="6"/>
      <c r="AU168" s="6"/>
      <c r="AV168" s="6"/>
      <c r="AW168" s="6"/>
      <c r="AX168" s="6"/>
      <c r="AY168" s="6"/>
      <c r="AZ168" s="6"/>
      <c r="BA168" s="6"/>
      <c r="BB168" s="6"/>
      <c r="BC168" s="6"/>
      <c r="BD168" s="6"/>
      <c r="BE168" s="6"/>
      <c r="BF168" s="6"/>
      <c r="BG168" s="6"/>
      <c r="BH168" s="6"/>
      <c r="BI168" s="6"/>
      <c r="BJ168" s="6"/>
      <c r="BK168" s="6"/>
      <c r="BL168" s="6"/>
      <c r="BM168" s="6"/>
      <c r="BN168" s="6"/>
      <c r="BO168" s="6"/>
      <c r="BP168" s="6"/>
      <c r="BQ168" s="6"/>
      <c r="BR168" s="6">
        <f t="shared" si="34"/>
        <v>3</v>
      </c>
      <c r="BS168" s="6" t="str">
        <f t="shared" si="35"/>
        <v>Non Loan</v>
      </c>
      <c r="BT168" s="6" t="s">
        <v>99</v>
      </c>
      <c r="BU168" s="6" t="s">
        <v>117</v>
      </c>
      <c r="BV168" s="6" t="s">
        <v>118</v>
      </c>
      <c r="BW168" s="8" t="s">
        <v>96</v>
      </c>
      <c r="BX168" s="9" t="str">
        <f t="shared" ca="1" si="43"/>
        <v/>
      </c>
      <c r="BY168" s="10" t="str">
        <f t="shared" ca="1" si="44"/>
        <v/>
      </c>
      <c r="BZ168" s="7">
        <f t="shared" ca="1" si="45"/>
        <v>220961</v>
      </c>
      <c r="CA168" s="7"/>
      <c r="CB168" s="7">
        <f t="shared" ca="1" si="46"/>
        <v>220961</v>
      </c>
      <c r="CC168" s="7"/>
      <c r="CD168" s="7"/>
      <c r="CE168" s="7" t="str">
        <f t="shared" ca="1" si="47"/>
        <v/>
      </c>
      <c r="CF168" s="7" t="str">
        <f t="shared" ca="1" si="48"/>
        <v/>
      </c>
      <c r="CG168" s="11" t="str">
        <f t="shared" ca="1" si="49"/>
        <v/>
      </c>
      <c r="CH168" s="7" t="str">
        <f t="shared" ca="1" si="50"/>
        <v/>
      </c>
      <c r="CI168" s="7" t="s">
        <v>97</v>
      </c>
    </row>
    <row r="169" spans="1:87" x14ac:dyDescent="0.2">
      <c r="A169">
        <v>11276</v>
      </c>
      <c r="B169" t="s">
        <v>94</v>
      </c>
      <c r="C169" s="17">
        <v>0.6</v>
      </c>
      <c r="D169" t="s">
        <v>96</v>
      </c>
      <c r="E169" t="s">
        <v>96</v>
      </c>
      <c r="G169" s="17" t="str">
        <f t="shared" si="36"/>
        <v>Yes</v>
      </c>
      <c r="H169" t="s">
        <v>102</v>
      </c>
      <c r="I169" s="12" t="s">
        <v>103</v>
      </c>
      <c r="J169" s="13">
        <v>43281</v>
      </c>
      <c r="K169">
        <f t="shared" ca="1" si="37"/>
        <v>7</v>
      </c>
      <c r="L169" t="str">
        <f t="shared" ca="1" si="38"/>
        <v>5-10 years</v>
      </c>
      <c r="M169" s="13">
        <v>43281</v>
      </c>
      <c r="N169">
        <f t="shared" ca="1" si="39"/>
        <v>7</v>
      </c>
      <c r="O169" t="str">
        <f t="shared" ca="1" si="40"/>
        <v>5-10 years</v>
      </c>
      <c r="P169" s="13">
        <v>27395</v>
      </c>
      <c r="Q169">
        <f t="shared" ca="1" si="41"/>
        <v>50</v>
      </c>
      <c r="R169" t="str">
        <f t="shared" ca="1" si="42"/>
        <v>45-54</v>
      </c>
      <c r="S169" t="s">
        <v>98</v>
      </c>
      <c r="T169">
        <v>1</v>
      </c>
      <c r="V169">
        <v>1</v>
      </c>
      <c r="X169">
        <v>1</v>
      </c>
      <c r="Z169">
        <v>1</v>
      </c>
      <c r="BR169">
        <f t="shared" si="34"/>
        <v>4</v>
      </c>
      <c r="BS169" t="str">
        <f t="shared" si="35"/>
        <v>Loan</v>
      </c>
      <c r="BT169" t="s">
        <v>99</v>
      </c>
      <c r="BU169" t="s">
        <v>104</v>
      </c>
      <c r="BV169" t="s">
        <v>101</v>
      </c>
      <c r="BW169" s="13" t="s">
        <v>96</v>
      </c>
      <c r="BX169" s="14">
        <f t="shared" ca="1" si="43"/>
        <v>4758813</v>
      </c>
      <c r="BY169" s="15" t="str">
        <f t="shared" ca="1" si="44"/>
        <v>750k-5 mil</v>
      </c>
      <c r="BZ169" s="12">
        <f t="shared" ca="1" si="45"/>
        <v>1732159</v>
      </c>
      <c r="CA169" s="12"/>
      <c r="CB169" s="12">
        <f t="shared" ca="1" si="46"/>
        <v>1732159</v>
      </c>
      <c r="CC169" s="12" t="s">
        <v>105</v>
      </c>
      <c r="CD169" s="12" t="s">
        <v>106</v>
      </c>
      <c r="CE169" s="12">
        <f t="shared" ca="1" si="47"/>
        <v>7</v>
      </c>
      <c r="CF169" s="12">
        <f t="shared" ca="1" si="48"/>
        <v>679830.42857142852</v>
      </c>
      <c r="CG169" s="16">
        <f t="shared" ca="1" si="49"/>
        <v>2.7473303547768997</v>
      </c>
      <c r="CH169" s="12" t="str">
        <f t="shared" ca="1" si="50"/>
        <v>1-5x</v>
      </c>
      <c r="CI169" s="12" t="s">
        <v>107</v>
      </c>
    </row>
    <row r="170" spans="1:87" x14ac:dyDescent="0.2">
      <c r="A170" s="6">
        <v>11277</v>
      </c>
      <c r="B170" s="6" t="s">
        <v>94</v>
      </c>
      <c r="C170" s="18">
        <v>0.7</v>
      </c>
      <c r="D170" s="6" t="s">
        <v>95</v>
      </c>
      <c r="E170" s="6" t="s">
        <v>95</v>
      </c>
      <c r="F170" s="18">
        <v>0.4</v>
      </c>
      <c r="G170" s="18" t="str">
        <f t="shared" si="36"/>
        <v>Yes</v>
      </c>
      <c r="H170" s="6" t="s">
        <v>97</v>
      </c>
      <c r="I170" s="7" t="s">
        <v>97</v>
      </c>
      <c r="J170" s="8">
        <v>43101</v>
      </c>
      <c r="K170" s="6">
        <f t="shared" ca="1" si="37"/>
        <v>7</v>
      </c>
      <c r="L170" s="6" t="str">
        <f t="shared" ca="1" si="38"/>
        <v>5-10 years</v>
      </c>
      <c r="M170" s="8">
        <v>43101</v>
      </c>
      <c r="N170" s="6">
        <f t="shared" ca="1" si="39"/>
        <v>7</v>
      </c>
      <c r="O170" s="6" t="str">
        <f t="shared" ca="1" si="40"/>
        <v>5-10 years</v>
      </c>
      <c r="P170" s="8">
        <v>25569</v>
      </c>
      <c r="Q170" s="6">
        <f t="shared" ca="1" si="41"/>
        <v>55</v>
      </c>
      <c r="R170" s="6" t="str">
        <f t="shared" ca="1" si="42"/>
        <v>55-64</v>
      </c>
      <c r="S170" s="6" t="s">
        <v>113</v>
      </c>
      <c r="T170" s="6"/>
      <c r="U170" s="6">
        <v>1</v>
      </c>
      <c r="V170" s="6">
        <v>1</v>
      </c>
      <c r="W170" s="6">
        <v>1</v>
      </c>
      <c r="X170" s="6">
        <v>1</v>
      </c>
      <c r="Y170" s="6">
        <v>1</v>
      </c>
      <c r="Z170" s="6">
        <v>1</v>
      </c>
      <c r="AA170" s="6"/>
      <c r="AB170" s="6"/>
      <c r="AC170" s="6"/>
      <c r="AD170" s="6"/>
      <c r="AE170" s="6"/>
      <c r="AF170" s="6"/>
      <c r="AG170" s="6"/>
      <c r="AH170" s="6"/>
      <c r="AI170" s="6"/>
      <c r="AJ170" s="6"/>
      <c r="AK170" s="6"/>
      <c r="AL170" s="6"/>
      <c r="AM170" s="6"/>
      <c r="AN170" s="6"/>
      <c r="AO170" s="6"/>
      <c r="AP170" s="6"/>
      <c r="AQ170" s="6"/>
      <c r="AR170" s="6"/>
      <c r="AS170" s="6"/>
      <c r="AT170" s="6"/>
      <c r="AU170" s="6"/>
      <c r="AV170" s="6"/>
      <c r="AW170" s="6"/>
      <c r="AX170" s="6"/>
      <c r="AY170" s="6"/>
      <c r="AZ170" s="6"/>
      <c r="BA170" s="6"/>
      <c r="BB170" s="6"/>
      <c r="BC170" s="6"/>
      <c r="BD170" s="6"/>
      <c r="BE170" s="6"/>
      <c r="BF170" s="6"/>
      <c r="BG170" s="6"/>
      <c r="BH170" s="6"/>
      <c r="BI170" s="6"/>
      <c r="BJ170" s="6"/>
      <c r="BK170" s="6"/>
      <c r="BL170" s="6"/>
      <c r="BM170" s="6"/>
      <c r="BN170" s="6"/>
      <c r="BO170" s="6"/>
      <c r="BP170" s="6"/>
      <c r="BQ170" s="6"/>
      <c r="BR170" s="6">
        <f t="shared" si="34"/>
        <v>6</v>
      </c>
      <c r="BS170" s="6" t="str">
        <f t="shared" si="35"/>
        <v>Non Loan</v>
      </c>
      <c r="BT170" s="6" t="s">
        <v>99</v>
      </c>
      <c r="BU170" s="6" t="s">
        <v>100</v>
      </c>
      <c r="BV170" s="6" t="s">
        <v>101</v>
      </c>
      <c r="BW170" s="8" t="s">
        <v>96</v>
      </c>
      <c r="BX170" s="9" t="str">
        <f t="shared" ca="1" si="43"/>
        <v/>
      </c>
      <c r="BY170" s="10" t="str">
        <f t="shared" ca="1" si="44"/>
        <v/>
      </c>
      <c r="BZ170" s="7">
        <f t="shared" ca="1" si="45"/>
        <v>1681983</v>
      </c>
      <c r="CA170" s="7"/>
      <c r="CB170" s="7">
        <f t="shared" ca="1" si="46"/>
        <v>1681983</v>
      </c>
      <c r="CC170" s="7"/>
      <c r="CD170" s="7"/>
      <c r="CE170" s="7" t="str">
        <f t="shared" ca="1" si="47"/>
        <v/>
      </c>
      <c r="CF170" s="7" t="str">
        <f t="shared" ca="1" si="48"/>
        <v/>
      </c>
      <c r="CG170" s="11" t="str">
        <f t="shared" ca="1" si="49"/>
        <v/>
      </c>
      <c r="CH170" s="7" t="str">
        <f t="shared" ca="1" si="50"/>
        <v/>
      </c>
      <c r="CI170" s="7" t="s">
        <v>97</v>
      </c>
    </row>
    <row r="171" spans="1:87" x14ac:dyDescent="0.2">
      <c r="A171">
        <v>11278</v>
      </c>
      <c r="B171" t="s">
        <v>124</v>
      </c>
      <c r="C171" s="17">
        <v>0.8</v>
      </c>
      <c r="D171" t="s">
        <v>96</v>
      </c>
      <c r="E171" t="s">
        <v>95</v>
      </c>
      <c r="F171" s="17">
        <v>0.75</v>
      </c>
      <c r="G171" s="17" t="str">
        <f t="shared" si="36"/>
        <v>Yes</v>
      </c>
      <c r="H171" t="s">
        <v>97</v>
      </c>
      <c r="I171" s="12" t="s">
        <v>112</v>
      </c>
      <c r="J171" s="13">
        <v>42916</v>
      </c>
      <c r="K171">
        <f t="shared" ca="1" si="37"/>
        <v>8</v>
      </c>
      <c r="L171" t="str">
        <f t="shared" ca="1" si="38"/>
        <v>5-10 years</v>
      </c>
      <c r="M171" s="13">
        <v>42916</v>
      </c>
      <c r="N171">
        <f t="shared" ca="1" si="39"/>
        <v>8</v>
      </c>
      <c r="O171" t="str">
        <f t="shared" ca="1" si="40"/>
        <v>5-10 years</v>
      </c>
      <c r="P171" s="13">
        <v>23743</v>
      </c>
      <c r="Q171">
        <f t="shared" ca="1" si="41"/>
        <v>60</v>
      </c>
      <c r="R171" t="str">
        <f t="shared" ca="1" si="42"/>
        <v>55-64</v>
      </c>
      <c r="S171" t="s">
        <v>132</v>
      </c>
      <c r="V171">
        <v>1</v>
      </c>
      <c r="X171">
        <v>1</v>
      </c>
      <c r="Z171">
        <v>1</v>
      </c>
      <c r="BR171">
        <f t="shared" si="34"/>
        <v>3</v>
      </c>
      <c r="BS171" t="str">
        <f t="shared" si="35"/>
        <v>Non Loan</v>
      </c>
      <c r="BT171" t="s">
        <v>99</v>
      </c>
      <c r="BU171" t="s">
        <v>117</v>
      </c>
      <c r="BV171" t="s">
        <v>129</v>
      </c>
      <c r="BW171" s="13" t="s">
        <v>96</v>
      </c>
      <c r="BX171" s="14" t="str">
        <f t="shared" ca="1" si="43"/>
        <v/>
      </c>
      <c r="BY171" s="15" t="str">
        <f t="shared" ca="1" si="44"/>
        <v/>
      </c>
      <c r="BZ171" s="12">
        <f t="shared" ca="1" si="45"/>
        <v>387140</v>
      </c>
      <c r="CA171" s="12"/>
      <c r="CB171" s="12">
        <f t="shared" ca="1" si="46"/>
        <v>387140</v>
      </c>
      <c r="CC171" s="12"/>
      <c r="CD171" s="12"/>
      <c r="CE171" s="12" t="str">
        <f t="shared" ca="1" si="47"/>
        <v/>
      </c>
      <c r="CF171" s="12" t="str">
        <f t="shared" ca="1" si="48"/>
        <v/>
      </c>
      <c r="CG171" s="16" t="str">
        <f t="shared" ca="1" si="49"/>
        <v/>
      </c>
      <c r="CH171" s="12" t="str">
        <f t="shared" ca="1" si="50"/>
        <v/>
      </c>
      <c r="CI171" s="12" t="s">
        <v>97</v>
      </c>
    </row>
    <row r="172" spans="1:87" x14ac:dyDescent="0.2">
      <c r="A172" s="6">
        <v>11279</v>
      </c>
      <c r="B172" s="6" t="s">
        <v>94</v>
      </c>
      <c r="C172" s="18">
        <v>0.75</v>
      </c>
      <c r="D172" s="6" t="s">
        <v>95</v>
      </c>
      <c r="E172" s="6" t="s">
        <v>96</v>
      </c>
      <c r="F172" s="18"/>
      <c r="G172" s="18" t="str">
        <f t="shared" si="36"/>
        <v>Yes</v>
      </c>
      <c r="H172" s="6" t="s">
        <v>102</v>
      </c>
      <c r="I172" s="7" t="s">
        <v>103</v>
      </c>
      <c r="J172" s="8">
        <v>42736</v>
      </c>
      <c r="K172" s="6">
        <f t="shared" ca="1" si="37"/>
        <v>8</v>
      </c>
      <c r="L172" s="6" t="str">
        <f t="shared" ca="1" si="38"/>
        <v>5-10 years</v>
      </c>
      <c r="M172" s="8">
        <v>42736</v>
      </c>
      <c r="N172" s="6">
        <f t="shared" ca="1" si="39"/>
        <v>8</v>
      </c>
      <c r="O172" s="6" t="str">
        <f t="shared" ca="1" si="40"/>
        <v>5-10 years</v>
      </c>
      <c r="P172" s="8">
        <v>36526</v>
      </c>
      <c r="Q172" s="6">
        <f t="shared" ca="1" si="41"/>
        <v>25</v>
      </c>
      <c r="R172" s="6" t="str">
        <f t="shared" ca="1" si="42"/>
        <v>25-34</v>
      </c>
      <c r="S172" s="6" t="s">
        <v>146</v>
      </c>
      <c r="T172" s="6">
        <v>1</v>
      </c>
      <c r="U172" s="6">
        <v>1</v>
      </c>
      <c r="V172" s="6">
        <v>1</v>
      </c>
      <c r="W172" s="6">
        <v>1</v>
      </c>
      <c r="X172" s="6">
        <v>1</v>
      </c>
      <c r="Y172" s="6"/>
      <c r="Z172" s="6"/>
      <c r="AA172" s="6"/>
      <c r="AB172" s="6"/>
      <c r="AC172" s="6"/>
      <c r="AD172" s="6"/>
      <c r="AE172" s="6"/>
      <c r="AF172" s="6"/>
      <c r="AG172" s="6"/>
      <c r="AH172" s="6"/>
      <c r="AI172" s="6"/>
      <c r="AJ172" s="6"/>
      <c r="AK172" s="6"/>
      <c r="AL172" s="6"/>
      <c r="AM172" s="6"/>
      <c r="AN172" s="6"/>
      <c r="AO172" s="6"/>
      <c r="AP172" s="6"/>
      <c r="AQ172" s="6"/>
      <c r="AR172" s="6"/>
      <c r="AS172" s="6"/>
      <c r="AT172" s="6"/>
      <c r="AU172" s="6"/>
      <c r="AV172" s="6"/>
      <c r="AW172" s="6"/>
      <c r="AX172" s="6"/>
      <c r="AY172" s="6"/>
      <c r="AZ172" s="6"/>
      <c r="BA172" s="6"/>
      <c r="BB172" s="6"/>
      <c r="BC172" s="6"/>
      <c r="BD172" s="6"/>
      <c r="BE172" s="6"/>
      <c r="BF172" s="6"/>
      <c r="BG172" s="6"/>
      <c r="BH172" s="6"/>
      <c r="BI172" s="6"/>
      <c r="BJ172" s="6"/>
      <c r="BK172" s="6"/>
      <c r="BL172" s="6"/>
      <c r="BM172" s="6"/>
      <c r="BN172" s="6"/>
      <c r="BO172" s="6"/>
      <c r="BP172" s="6"/>
      <c r="BQ172" s="6"/>
      <c r="BR172" s="6">
        <f t="shared" si="34"/>
        <v>5</v>
      </c>
      <c r="BS172" s="6" t="str">
        <f t="shared" si="35"/>
        <v>Loan</v>
      </c>
      <c r="BT172" s="6" t="s">
        <v>99</v>
      </c>
      <c r="BU172" s="6" t="s">
        <v>104</v>
      </c>
      <c r="BV172" s="6" t="s">
        <v>101</v>
      </c>
      <c r="BW172" s="8" t="s">
        <v>96</v>
      </c>
      <c r="BX172" s="9">
        <f t="shared" ca="1" si="43"/>
        <v>235280</v>
      </c>
      <c r="BY172" s="10" t="str">
        <f t="shared" ca="1" si="44"/>
        <v>100k-250k</v>
      </c>
      <c r="BZ172" s="7">
        <f t="shared" ca="1" si="45"/>
        <v>727103</v>
      </c>
      <c r="CA172" s="7"/>
      <c r="CB172" s="7">
        <f t="shared" ca="1" si="46"/>
        <v>727103</v>
      </c>
      <c r="CC172" s="7" t="s">
        <v>105</v>
      </c>
      <c r="CD172" s="7" t="s">
        <v>120</v>
      </c>
      <c r="CE172" s="7">
        <f t="shared" ca="1" si="47"/>
        <v>9</v>
      </c>
      <c r="CF172" s="7">
        <f t="shared" ca="1" si="48"/>
        <v>26142.222222222223</v>
      </c>
      <c r="CG172" s="11">
        <f t="shared" ca="1" si="49"/>
        <v>0.32358551676997621</v>
      </c>
      <c r="CH172" s="7" t="str">
        <f t="shared" ca="1" si="50"/>
        <v>1x</v>
      </c>
      <c r="CI172" s="7" t="s">
        <v>107</v>
      </c>
    </row>
    <row r="173" spans="1:87" x14ac:dyDescent="0.2">
      <c r="A173">
        <v>11280</v>
      </c>
      <c r="B173" t="s">
        <v>94</v>
      </c>
      <c r="C173" s="17">
        <v>1</v>
      </c>
      <c r="D173" t="s">
        <v>96</v>
      </c>
      <c r="E173" t="s">
        <v>96</v>
      </c>
      <c r="G173" s="17" t="str">
        <f t="shared" si="36"/>
        <v>Yes</v>
      </c>
      <c r="H173" t="s">
        <v>111</v>
      </c>
      <c r="I173" s="12" t="s">
        <v>112</v>
      </c>
      <c r="J173" s="13">
        <v>42551</v>
      </c>
      <c r="K173">
        <f t="shared" ca="1" si="37"/>
        <v>9</v>
      </c>
      <c r="L173" t="str">
        <f t="shared" ca="1" si="38"/>
        <v>5-10 years</v>
      </c>
      <c r="M173" s="13">
        <v>42551</v>
      </c>
      <c r="N173">
        <f t="shared" ca="1" si="39"/>
        <v>9</v>
      </c>
      <c r="O173" t="str">
        <f t="shared" ca="1" si="40"/>
        <v>5-10 years</v>
      </c>
      <c r="P173" s="13">
        <v>34700</v>
      </c>
      <c r="Q173">
        <f t="shared" ca="1" si="41"/>
        <v>30</v>
      </c>
      <c r="R173" t="str">
        <f t="shared" ca="1" si="42"/>
        <v>25-34</v>
      </c>
      <c r="S173" t="s">
        <v>128</v>
      </c>
      <c r="T173">
        <v>1</v>
      </c>
      <c r="V173">
        <v>1</v>
      </c>
      <c r="X173">
        <v>1</v>
      </c>
      <c r="Z173">
        <v>1</v>
      </c>
      <c r="BR173">
        <f t="shared" si="34"/>
        <v>4</v>
      </c>
      <c r="BS173" t="str">
        <f t="shared" si="35"/>
        <v>Loan</v>
      </c>
      <c r="BT173" t="s">
        <v>99</v>
      </c>
      <c r="BU173" t="s">
        <v>104</v>
      </c>
      <c r="BV173" t="s">
        <v>101</v>
      </c>
      <c r="BW173" s="13" t="s">
        <v>96</v>
      </c>
      <c r="BX173" s="14">
        <f t="shared" ca="1" si="43"/>
        <v>4577439</v>
      </c>
      <c r="BY173" s="15" t="str">
        <f t="shared" ca="1" si="44"/>
        <v>750k-5 mil</v>
      </c>
      <c r="BZ173" s="12">
        <f t="shared" ca="1" si="45"/>
        <v>292301</v>
      </c>
      <c r="CA173" s="12"/>
      <c r="CB173" s="12">
        <f t="shared" ca="1" si="46"/>
        <v>292301</v>
      </c>
      <c r="CC173" s="12" t="s">
        <v>105</v>
      </c>
      <c r="CD173" s="12" t="s">
        <v>106</v>
      </c>
      <c r="CE173" s="12">
        <f t="shared" ca="1" si="47"/>
        <v>10</v>
      </c>
      <c r="CF173" s="12">
        <f t="shared" ca="1" si="48"/>
        <v>457743.9</v>
      </c>
      <c r="CG173" s="16">
        <f t="shared" ca="1" si="49"/>
        <v>15.660018268839313</v>
      </c>
      <c r="CH173" s="12" t="str">
        <f t="shared" ca="1" si="50"/>
        <v>10-20x</v>
      </c>
      <c r="CI173" s="12" t="s">
        <v>107</v>
      </c>
    </row>
    <row r="174" spans="1:87" x14ac:dyDescent="0.2">
      <c r="A174" s="6">
        <v>11281</v>
      </c>
      <c r="B174" s="6" t="s">
        <v>94</v>
      </c>
      <c r="C174" s="18">
        <v>0</v>
      </c>
      <c r="D174" s="6" t="s">
        <v>95</v>
      </c>
      <c r="E174" s="6" t="s">
        <v>95</v>
      </c>
      <c r="F174" s="18">
        <v>0.15</v>
      </c>
      <c r="G174" s="18" t="str">
        <f t="shared" si="36"/>
        <v>No</v>
      </c>
      <c r="H174" s="6" t="s">
        <v>111</v>
      </c>
      <c r="I174" s="7" t="s">
        <v>103</v>
      </c>
      <c r="J174" s="8">
        <v>42370</v>
      </c>
      <c r="K174" s="6">
        <f t="shared" ca="1" si="37"/>
        <v>9</v>
      </c>
      <c r="L174" s="6" t="str">
        <f t="shared" ca="1" si="38"/>
        <v>5-10 years</v>
      </c>
      <c r="M174" s="8">
        <v>42370</v>
      </c>
      <c r="N174" s="6">
        <f t="shared" ca="1" si="39"/>
        <v>9</v>
      </c>
      <c r="O174" s="6" t="str">
        <f t="shared" ca="1" si="40"/>
        <v>5-10 years</v>
      </c>
      <c r="P174" s="8">
        <v>32874</v>
      </c>
      <c r="Q174" s="6">
        <f t="shared" ca="1" si="41"/>
        <v>35</v>
      </c>
      <c r="R174" s="6" t="str">
        <f t="shared" ca="1" si="42"/>
        <v>35-44</v>
      </c>
      <c r="S174" s="6" t="s">
        <v>98</v>
      </c>
      <c r="T174" s="6">
        <v>1</v>
      </c>
      <c r="U174" s="6">
        <v>1</v>
      </c>
      <c r="V174" s="6"/>
      <c r="W174" s="6">
        <v>1</v>
      </c>
      <c r="X174" s="6"/>
      <c r="Y174" s="6">
        <v>1</v>
      </c>
      <c r="Z174" s="6"/>
      <c r="AA174" s="6"/>
      <c r="AB174" s="6"/>
      <c r="AC174" s="6"/>
      <c r="AD174" s="6"/>
      <c r="AE174" s="6"/>
      <c r="AF174" s="6"/>
      <c r="AG174" s="6"/>
      <c r="AH174" s="6"/>
      <c r="AI174" s="6"/>
      <c r="AJ174" s="6"/>
      <c r="AK174" s="6"/>
      <c r="AL174" s="6"/>
      <c r="AM174" s="6"/>
      <c r="AN174" s="6"/>
      <c r="AO174" s="6"/>
      <c r="AP174" s="6"/>
      <c r="AQ174" s="6"/>
      <c r="AR174" s="6"/>
      <c r="AS174" s="6"/>
      <c r="AT174" s="6"/>
      <c r="AU174" s="6"/>
      <c r="AV174" s="6"/>
      <c r="AW174" s="6"/>
      <c r="AX174" s="6"/>
      <c r="AY174" s="6"/>
      <c r="AZ174" s="6"/>
      <c r="BA174" s="6"/>
      <c r="BB174" s="6"/>
      <c r="BC174" s="6"/>
      <c r="BD174" s="6"/>
      <c r="BE174" s="6"/>
      <c r="BF174" s="6"/>
      <c r="BG174" s="6"/>
      <c r="BH174" s="6"/>
      <c r="BI174" s="6"/>
      <c r="BJ174" s="6"/>
      <c r="BK174" s="6"/>
      <c r="BL174" s="6"/>
      <c r="BM174" s="6"/>
      <c r="BN174" s="6"/>
      <c r="BO174" s="6"/>
      <c r="BP174" s="6"/>
      <c r="BQ174" s="6"/>
      <c r="BR174" s="6">
        <f t="shared" si="34"/>
        <v>4</v>
      </c>
      <c r="BS174" s="6" t="str">
        <f t="shared" si="35"/>
        <v>Loan</v>
      </c>
      <c r="BT174" s="6" t="s">
        <v>99</v>
      </c>
      <c r="BU174" s="6" t="s">
        <v>104</v>
      </c>
      <c r="BV174" s="6" t="s">
        <v>101</v>
      </c>
      <c r="BW174" s="8" t="s">
        <v>96</v>
      </c>
      <c r="BX174" s="9">
        <f t="shared" ca="1" si="43"/>
        <v>3988666</v>
      </c>
      <c r="BY174" s="10" t="str">
        <f t="shared" ca="1" si="44"/>
        <v>750k-5 mil</v>
      </c>
      <c r="BZ174" s="7">
        <f t="shared" ca="1" si="45"/>
        <v>1895566</v>
      </c>
      <c r="CA174" s="7"/>
      <c r="CB174" s="7">
        <f t="shared" ca="1" si="46"/>
        <v>1895566</v>
      </c>
      <c r="CC174" s="7" t="s">
        <v>114</v>
      </c>
      <c r="CD174" s="7" t="s">
        <v>120</v>
      </c>
      <c r="CE174" s="7">
        <f t="shared" ca="1" si="47"/>
        <v>6</v>
      </c>
      <c r="CF174" s="7">
        <f t="shared" ca="1" si="48"/>
        <v>664777.66666666663</v>
      </c>
      <c r="CG174" s="11">
        <f t="shared" ca="1" si="49"/>
        <v>2.1042084527787477</v>
      </c>
      <c r="CH174" s="7" t="str">
        <f t="shared" ca="1" si="50"/>
        <v>1-5x</v>
      </c>
      <c r="CI174" s="7" t="s">
        <v>107</v>
      </c>
    </row>
    <row r="175" spans="1:87" x14ac:dyDescent="0.2">
      <c r="A175">
        <v>11282</v>
      </c>
      <c r="B175" t="s">
        <v>94</v>
      </c>
      <c r="C175" s="17">
        <v>0.4</v>
      </c>
      <c r="D175" t="s">
        <v>96</v>
      </c>
      <c r="E175" t="s">
        <v>95</v>
      </c>
      <c r="F175" s="17">
        <v>0.5</v>
      </c>
      <c r="G175" s="17" t="str">
        <f t="shared" si="36"/>
        <v>No</v>
      </c>
      <c r="H175" t="s">
        <v>111</v>
      </c>
      <c r="I175" s="12" t="s">
        <v>112</v>
      </c>
      <c r="J175" s="13">
        <v>42185</v>
      </c>
      <c r="K175">
        <f t="shared" ca="1" si="37"/>
        <v>10</v>
      </c>
      <c r="L175" t="str">
        <f t="shared" ca="1" si="38"/>
        <v>10-20 years</v>
      </c>
      <c r="M175" s="13">
        <v>42185</v>
      </c>
      <c r="N175">
        <f t="shared" ca="1" si="39"/>
        <v>10</v>
      </c>
      <c r="O175" t="str">
        <f t="shared" ca="1" si="40"/>
        <v>10-20 years</v>
      </c>
      <c r="P175" s="13">
        <v>31048</v>
      </c>
      <c r="Q175">
        <f t="shared" ca="1" si="41"/>
        <v>40</v>
      </c>
      <c r="R175" t="str">
        <f t="shared" ca="1" si="42"/>
        <v>35-44</v>
      </c>
      <c r="S175" t="s">
        <v>121</v>
      </c>
      <c r="V175">
        <v>1</v>
      </c>
      <c r="X175">
        <v>1</v>
      </c>
      <c r="Z175">
        <v>1</v>
      </c>
      <c r="BR175">
        <f t="shared" si="34"/>
        <v>3</v>
      </c>
      <c r="BS175" t="str">
        <f t="shared" si="35"/>
        <v>Non Loan</v>
      </c>
      <c r="BT175" t="s">
        <v>99</v>
      </c>
      <c r="BU175" t="s">
        <v>100</v>
      </c>
      <c r="BV175" t="s">
        <v>101</v>
      </c>
      <c r="BW175" s="13" t="s">
        <v>96</v>
      </c>
      <c r="BX175" s="14" t="str">
        <f t="shared" ca="1" si="43"/>
        <v/>
      </c>
      <c r="BY175" s="15" t="str">
        <f t="shared" ca="1" si="44"/>
        <v/>
      </c>
      <c r="BZ175" s="12">
        <f t="shared" ca="1" si="45"/>
        <v>143208</v>
      </c>
      <c r="CA175" s="12"/>
      <c r="CB175" s="12">
        <f t="shared" ca="1" si="46"/>
        <v>143208</v>
      </c>
      <c r="CC175" s="12"/>
      <c r="CD175" s="12"/>
      <c r="CE175" s="12" t="str">
        <f t="shared" ca="1" si="47"/>
        <v/>
      </c>
      <c r="CF175" s="12" t="str">
        <f t="shared" ca="1" si="48"/>
        <v/>
      </c>
      <c r="CG175" s="16" t="str">
        <f t="shared" ca="1" si="49"/>
        <v/>
      </c>
      <c r="CH175" s="12" t="str">
        <f t="shared" ca="1" si="50"/>
        <v/>
      </c>
      <c r="CI175" s="12" t="s">
        <v>97</v>
      </c>
    </row>
    <row r="176" spans="1:87" x14ac:dyDescent="0.2">
      <c r="A176" s="6">
        <v>11283</v>
      </c>
      <c r="B176" s="6" t="s">
        <v>94</v>
      </c>
      <c r="C176" s="18">
        <v>0.15</v>
      </c>
      <c r="D176" s="6" t="s">
        <v>95</v>
      </c>
      <c r="E176" s="6" t="s">
        <v>96</v>
      </c>
      <c r="F176" s="18"/>
      <c r="G176" s="18" t="str">
        <f t="shared" si="36"/>
        <v>No</v>
      </c>
      <c r="H176" s="6" t="s">
        <v>102</v>
      </c>
      <c r="I176" s="7" t="s">
        <v>119</v>
      </c>
      <c r="J176" s="8">
        <v>42005</v>
      </c>
      <c r="K176" s="6">
        <f t="shared" ca="1" si="37"/>
        <v>10</v>
      </c>
      <c r="L176" s="6" t="str">
        <f t="shared" ca="1" si="38"/>
        <v>10-20 years</v>
      </c>
      <c r="M176" s="8">
        <v>42005</v>
      </c>
      <c r="N176" s="6">
        <f t="shared" ca="1" si="39"/>
        <v>10</v>
      </c>
      <c r="O176" s="6" t="str">
        <f t="shared" ca="1" si="40"/>
        <v>10-20 years</v>
      </c>
      <c r="P176" s="8">
        <v>29221</v>
      </c>
      <c r="Q176" s="6">
        <f t="shared" ca="1" si="41"/>
        <v>45</v>
      </c>
      <c r="R176" s="6" t="str">
        <f t="shared" ca="1" si="42"/>
        <v>45-54</v>
      </c>
      <c r="S176" s="6" t="s">
        <v>109</v>
      </c>
      <c r="T176" s="6">
        <v>1</v>
      </c>
      <c r="U176" s="6">
        <v>1</v>
      </c>
      <c r="V176" s="6">
        <v>1</v>
      </c>
      <c r="W176" s="6">
        <v>1</v>
      </c>
      <c r="X176" s="6">
        <v>1</v>
      </c>
      <c r="Y176" s="6">
        <v>1</v>
      </c>
      <c r="Z176" s="6">
        <v>1</v>
      </c>
      <c r="AA176" s="6"/>
      <c r="AB176" s="6"/>
      <c r="AC176" s="6"/>
      <c r="AD176" s="6"/>
      <c r="AE176" s="6"/>
      <c r="AF176" s="6"/>
      <c r="AG176" s="6"/>
      <c r="AH176" s="6"/>
      <c r="AI176" s="6"/>
      <c r="AJ176" s="6"/>
      <c r="AK176" s="6"/>
      <c r="AL176" s="6"/>
      <c r="AM176" s="6"/>
      <c r="AN176" s="6"/>
      <c r="AO176" s="6"/>
      <c r="AP176" s="6"/>
      <c r="AQ176" s="6"/>
      <c r="AR176" s="6"/>
      <c r="AS176" s="6"/>
      <c r="AT176" s="6"/>
      <c r="AU176" s="6"/>
      <c r="AV176" s="6"/>
      <c r="AW176" s="6"/>
      <c r="AX176" s="6"/>
      <c r="AY176" s="6"/>
      <c r="AZ176" s="6"/>
      <c r="BA176" s="6"/>
      <c r="BB176" s="6"/>
      <c r="BC176" s="6"/>
      <c r="BD176" s="6"/>
      <c r="BE176" s="6"/>
      <c r="BF176" s="6"/>
      <c r="BG176" s="6"/>
      <c r="BH176" s="6"/>
      <c r="BI176" s="6"/>
      <c r="BJ176" s="6"/>
      <c r="BK176" s="6"/>
      <c r="BL176" s="6"/>
      <c r="BM176" s="6"/>
      <c r="BN176" s="6"/>
      <c r="BO176" s="6"/>
      <c r="BP176" s="6"/>
      <c r="BQ176" s="6"/>
      <c r="BR176" s="6">
        <f t="shared" si="34"/>
        <v>7</v>
      </c>
      <c r="BS176" s="6" t="str">
        <f t="shared" si="35"/>
        <v>Loan</v>
      </c>
      <c r="BT176" s="6" t="s">
        <v>99</v>
      </c>
      <c r="BU176" s="6" t="s">
        <v>100</v>
      </c>
      <c r="BV176" s="6" t="s">
        <v>101</v>
      </c>
      <c r="BW176" s="8" t="s">
        <v>96</v>
      </c>
      <c r="BX176" s="9">
        <f t="shared" ca="1" si="43"/>
        <v>4754050</v>
      </c>
      <c r="BY176" s="10" t="str">
        <f t="shared" ca="1" si="44"/>
        <v>750k-5 mil</v>
      </c>
      <c r="BZ176" s="7">
        <f t="shared" ca="1" si="45"/>
        <v>900908</v>
      </c>
      <c r="CA176" s="7"/>
      <c r="CB176" s="7">
        <f t="shared" ca="1" si="46"/>
        <v>900908</v>
      </c>
      <c r="CC176" s="7" t="s">
        <v>105</v>
      </c>
      <c r="CD176" s="7" t="s">
        <v>120</v>
      </c>
      <c r="CE176" s="7">
        <f t="shared" ca="1" si="47"/>
        <v>1</v>
      </c>
      <c r="CF176" s="7">
        <f t="shared" ca="1" si="48"/>
        <v>4754050</v>
      </c>
      <c r="CG176" s="11">
        <f t="shared" ca="1" si="49"/>
        <v>5.2769539176031293</v>
      </c>
      <c r="CH176" s="7" t="str">
        <f t="shared" ca="1" si="50"/>
        <v>5-10x</v>
      </c>
      <c r="CI176" s="7" t="s">
        <v>107</v>
      </c>
    </row>
    <row r="177" spans="1:87" x14ac:dyDescent="0.2">
      <c r="A177">
        <v>11284</v>
      </c>
      <c r="B177" t="s">
        <v>110</v>
      </c>
      <c r="C177" s="17">
        <v>0.2</v>
      </c>
      <c r="D177" t="s">
        <v>96</v>
      </c>
      <c r="E177" t="s">
        <v>96</v>
      </c>
      <c r="G177" s="17" t="str">
        <f t="shared" si="36"/>
        <v>No</v>
      </c>
      <c r="H177" t="s">
        <v>102</v>
      </c>
      <c r="I177" s="12" t="s">
        <v>119</v>
      </c>
      <c r="J177" s="13">
        <v>41640</v>
      </c>
      <c r="K177">
        <f t="shared" ca="1" si="37"/>
        <v>11</v>
      </c>
      <c r="L177" t="str">
        <f t="shared" ca="1" si="38"/>
        <v>10-20 years</v>
      </c>
      <c r="M177" s="13">
        <v>41640</v>
      </c>
      <c r="N177">
        <f t="shared" ca="1" si="39"/>
        <v>11</v>
      </c>
      <c r="O177" t="str">
        <f t="shared" ca="1" si="40"/>
        <v>10-20 years</v>
      </c>
      <c r="P177" s="13">
        <v>27395</v>
      </c>
      <c r="Q177">
        <f t="shared" ca="1" si="41"/>
        <v>50</v>
      </c>
      <c r="R177" t="str">
        <f t="shared" ca="1" si="42"/>
        <v>45-54</v>
      </c>
      <c r="S177" t="s">
        <v>109</v>
      </c>
      <c r="V177">
        <v>1</v>
      </c>
      <c r="X177">
        <v>1</v>
      </c>
      <c r="Z177">
        <v>1</v>
      </c>
      <c r="BR177">
        <f t="shared" si="34"/>
        <v>3</v>
      </c>
      <c r="BS177" t="str">
        <f t="shared" si="35"/>
        <v>Non Loan</v>
      </c>
      <c r="BT177" t="s">
        <v>99</v>
      </c>
      <c r="BU177" t="s">
        <v>100</v>
      </c>
      <c r="BV177" t="s">
        <v>101</v>
      </c>
      <c r="BW177" s="13" t="s">
        <v>96</v>
      </c>
      <c r="BX177" s="14" t="str">
        <f t="shared" ca="1" si="43"/>
        <v/>
      </c>
      <c r="BY177" s="15" t="str">
        <f t="shared" ca="1" si="44"/>
        <v/>
      </c>
      <c r="BZ177" s="12">
        <f t="shared" ca="1" si="45"/>
        <v>1207892</v>
      </c>
      <c r="CA177" s="12"/>
      <c r="CB177" s="12">
        <f t="shared" ca="1" si="46"/>
        <v>1207892</v>
      </c>
      <c r="CC177" s="12"/>
      <c r="CD177" s="12"/>
      <c r="CE177" s="12" t="str">
        <f t="shared" ca="1" si="47"/>
        <v/>
      </c>
      <c r="CF177" s="12" t="str">
        <f t="shared" ca="1" si="48"/>
        <v/>
      </c>
      <c r="CG177" s="16" t="str">
        <f t="shared" ca="1" si="49"/>
        <v/>
      </c>
      <c r="CH177" s="12" t="str">
        <f t="shared" ca="1" si="50"/>
        <v/>
      </c>
      <c r="CI177" s="12" t="s">
        <v>97</v>
      </c>
    </row>
    <row r="178" spans="1:87" x14ac:dyDescent="0.2">
      <c r="A178" s="6">
        <v>11285</v>
      </c>
      <c r="B178" s="6" t="s">
        <v>94</v>
      </c>
      <c r="C178" s="18">
        <v>0.3</v>
      </c>
      <c r="D178" s="6" t="s">
        <v>95</v>
      </c>
      <c r="E178" s="6" t="s">
        <v>95</v>
      </c>
      <c r="F178" s="18">
        <v>0.15</v>
      </c>
      <c r="G178" s="18" t="str">
        <f t="shared" si="36"/>
        <v>No</v>
      </c>
      <c r="H178" s="6" t="s">
        <v>97</v>
      </c>
      <c r="I178" s="7" t="s">
        <v>97</v>
      </c>
      <c r="J178" s="8">
        <v>41275</v>
      </c>
      <c r="K178" s="6">
        <f t="shared" ca="1" si="37"/>
        <v>12</v>
      </c>
      <c r="L178" s="6" t="str">
        <f t="shared" ca="1" si="38"/>
        <v>10-20 years</v>
      </c>
      <c r="M178" s="8">
        <v>41275</v>
      </c>
      <c r="N178" s="6">
        <f t="shared" ca="1" si="39"/>
        <v>12</v>
      </c>
      <c r="O178" s="6" t="str">
        <f t="shared" ca="1" si="40"/>
        <v>10-20 years</v>
      </c>
      <c r="P178" s="8">
        <v>25569</v>
      </c>
      <c r="Q178" s="6">
        <f t="shared" ca="1" si="41"/>
        <v>55</v>
      </c>
      <c r="R178" s="6" t="str">
        <f t="shared" ca="1" si="42"/>
        <v>55-64</v>
      </c>
      <c r="S178" s="6" t="s">
        <v>98</v>
      </c>
      <c r="T178" s="6"/>
      <c r="U178" s="6">
        <v>1</v>
      </c>
      <c r="V178" s="6">
        <v>1</v>
      </c>
      <c r="W178" s="6">
        <v>1</v>
      </c>
      <c r="X178" s="6">
        <v>1</v>
      </c>
      <c r="Y178" s="6"/>
      <c r="Z178" s="6"/>
      <c r="AA178" s="6"/>
      <c r="AB178" s="6"/>
      <c r="AC178" s="6"/>
      <c r="AD178" s="6"/>
      <c r="AE178" s="6"/>
      <c r="AF178" s="6"/>
      <c r="AG178" s="6"/>
      <c r="AH178" s="6"/>
      <c r="AI178" s="6"/>
      <c r="AJ178" s="6"/>
      <c r="AK178" s="6"/>
      <c r="AL178" s="6"/>
      <c r="AM178" s="6"/>
      <c r="AN178" s="6"/>
      <c r="AO178" s="6"/>
      <c r="AP178" s="6"/>
      <c r="AQ178" s="6"/>
      <c r="AR178" s="6"/>
      <c r="AS178" s="6"/>
      <c r="AT178" s="6"/>
      <c r="AU178" s="6"/>
      <c r="AV178" s="6"/>
      <c r="AW178" s="6"/>
      <c r="AX178" s="6"/>
      <c r="AY178" s="6"/>
      <c r="AZ178" s="6"/>
      <c r="BA178" s="6"/>
      <c r="BB178" s="6"/>
      <c r="BC178" s="6"/>
      <c r="BD178" s="6"/>
      <c r="BE178" s="6"/>
      <c r="BF178" s="6"/>
      <c r="BG178" s="6"/>
      <c r="BH178" s="6"/>
      <c r="BI178" s="6"/>
      <c r="BJ178" s="6"/>
      <c r="BK178" s="6"/>
      <c r="BL178" s="6"/>
      <c r="BM178" s="6"/>
      <c r="BN178" s="6"/>
      <c r="BO178" s="6"/>
      <c r="BP178" s="6"/>
      <c r="BQ178" s="6"/>
      <c r="BR178" s="6">
        <f t="shared" si="34"/>
        <v>4</v>
      </c>
      <c r="BS178" s="6" t="str">
        <f t="shared" si="35"/>
        <v>Non Loan</v>
      </c>
      <c r="BT178" s="6" t="s">
        <v>99</v>
      </c>
      <c r="BU178" s="6" t="s">
        <v>104</v>
      </c>
      <c r="BV178" s="6" t="s">
        <v>101</v>
      </c>
      <c r="BW178" s="8" t="s">
        <v>96</v>
      </c>
      <c r="BX178" s="9" t="str">
        <f t="shared" ca="1" si="43"/>
        <v/>
      </c>
      <c r="BY178" s="10" t="str">
        <f t="shared" ca="1" si="44"/>
        <v/>
      </c>
      <c r="BZ178" s="7">
        <f t="shared" ca="1" si="45"/>
        <v>1511563</v>
      </c>
      <c r="CA178" s="7"/>
      <c r="CB178" s="7">
        <f t="shared" ca="1" si="46"/>
        <v>1511563</v>
      </c>
      <c r="CC178" s="7"/>
      <c r="CD178" s="7"/>
      <c r="CE178" s="7" t="str">
        <f t="shared" ca="1" si="47"/>
        <v/>
      </c>
      <c r="CF178" s="7" t="str">
        <f t="shared" ca="1" si="48"/>
        <v/>
      </c>
      <c r="CG178" s="11" t="str">
        <f t="shared" ca="1" si="49"/>
        <v/>
      </c>
      <c r="CH178" s="7" t="str">
        <f t="shared" ca="1" si="50"/>
        <v/>
      </c>
      <c r="CI178" s="7" t="s">
        <v>97</v>
      </c>
    </row>
    <row r="179" spans="1:87" x14ac:dyDescent="0.2">
      <c r="A179">
        <v>11286</v>
      </c>
      <c r="B179" t="s">
        <v>122</v>
      </c>
      <c r="C179" s="17">
        <v>0.4</v>
      </c>
      <c r="D179" t="s">
        <v>96</v>
      </c>
      <c r="E179" t="s">
        <v>95</v>
      </c>
      <c r="F179" s="17">
        <v>0.3</v>
      </c>
      <c r="G179" s="17" t="str">
        <f t="shared" si="36"/>
        <v>No</v>
      </c>
      <c r="H179" t="s">
        <v>97</v>
      </c>
      <c r="I179" s="12" t="s">
        <v>97</v>
      </c>
      <c r="J179" s="13">
        <v>40909</v>
      </c>
      <c r="K179">
        <f t="shared" ca="1" si="37"/>
        <v>13</v>
      </c>
      <c r="L179" t="str">
        <f t="shared" ca="1" si="38"/>
        <v>10-20 years</v>
      </c>
      <c r="M179" s="13">
        <v>40909</v>
      </c>
      <c r="N179">
        <f t="shared" ca="1" si="39"/>
        <v>13</v>
      </c>
      <c r="O179" t="str">
        <f t="shared" ca="1" si="40"/>
        <v>10-20 years</v>
      </c>
      <c r="P179" s="13">
        <v>23743</v>
      </c>
      <c r="Q179">
        <f t="shared" ca="1" si="41"/>
        <v>60</v>
      </c>
      <c r="R179" t="str">
        <f t="shared" ca="1" si="42"/>
        <v>55-64</v>
      </c>
      <c r="S179" t="s">
        <v>132</v>
      </c>
      <c r="V179">
        <v>1</v>
      </c>
      <c r="X179">
        <v>1</v>
      </c>
      <c r="Z179">
        <v>1</v>
      </c>
      <c r="BR179">
        <f t="shared" si="34"/>
        <v>3</v>
      </c>
      <c r="BS179" t="str">
        <f t="shared" si="35"/>
        <v>Non Loan</v>
      </c>
      <c r="BT179" t="s">
        <v>99</v>
      </c>
      <c r="BU179" t="s">
        <v>117</v>
      </c>
      <c r="BV179" t="s">
        <v>118</v>
      </c>
      <c r="BW179" s="13" t="s">
        <v>96</v>
      </c>
      <c r="BX179" s="14" t="str">
        <f t="shared" ca="1" si="43"/>
        <v/>
      </c>
      <c r="BY179" s="15" t="str">
        <f t="shared" ca="1" si="44"/>
        <v/>
      </c>
      <c r="BZ179" s="12">
        <f t="shared" ca="1" si="45"/>
        <v>1787734</v>
      </c>
      <c r="CA179" s="12"/>
      <c r="CB179" s="12">
        <f t="shared" ca="1" si="46"/>
        <v>1787734</v>
      </c>
      <c r="CC179" s="12"/>
      <c r="CD179" s="12"/>
      <c r="CE179" s="12" t="str">
        <f t="shared" ca="1" si="47"/>
        <v/>
      </c>
      <c r="CF179" s="12" t="str">
        <f t="shared" ca="1" si="48"/>
        <v/>
      </c>
      <c r="CG179" s="16" t="str">
        <f t="shared" ca="1" si="49"/>
        <v/>
      </c>
      <c r="CH179" s="12" t="str">
        <f t="shared" ca="1" si="50"/>
        <v/>
      </c>
      <c r="CI179" s="12" t="s">
        <v>97</v>
      </c>
    </row>
    <row r="180" spans="1:87" x14ac:dyDescent="0.2">
      <c r="A180" s="6">
        <v>11287</v>
      </c>
      <c r="B180" s="6" t="s">
        <v>94</v>
      </c>
      <c r="C180" s="18">
        <v>0.5</v>
      </c>
      <c r="D180" s="6" t="s">
        <v>95</v>
      </c>
      <c r="E180" s="6" t="s">
        <v>96</v>
      </c>
      <c r="F180" s="18"/>
      <c r="G180" s="18" t="str">
        <f t="shared" si="36"/>
        <v>Yes</v>
      </c>
      <c r="H180" s="6" t="s">
        <v>102</v>
      </c>
      <c r="I180" s="7" t="s">
        <v>103</v>
      </c>
      <c r="J180" s="8">
        <v>40544</v>
      </c>
      <c r="K180" s="6">
        <f t="shared" ca="1" si="37"/>
        <v>14</v>
      </c>
      <c r="L180" s="6" t="str">
        <f t="shared" ca="1" si="38"/>
        <v>10-20 years</v>
      </c>
      <c r="M180" s="8">
        <v>40544</v>
      </c>
      <c r="N180" s="6">
        <f t="shared" ca="1" si="39"/>
        <v>14</v>
      </c>
      <c r="O180" s="6" t="str">
        <f t="shared" ca="1" si="40"/>
        <v>10-20 years</v>
      </c>
      <c r="P180" s="8">
        <v>36526</v>
      </c>
      <c r="Q180" s="6">
        <f t="shared" ca="1" si="41"/>
        <v>25</v>
      </c>
      <c r="R180" s="6" t="str">
        <f t="shared" ca="1" si="42"/>
        <v>25-34</v>
      </c>
      <c r="S180" s="6" t="s">
        <v>109</v>
      </c>
      <c r="T180" s="6">
        <v>1</v>
      </c>
      <c r="U180" s="6">
        <v>1</v>
      </c>
      <c r="V180" s="6"/>
      <c r="W180" s="6">
        <v>1</v>
      </c>
      <c r="X180" s="6"/>
      <c r="Y180" s="6">
        <v>1</v>
      </c>
      <c r="Z180" s="6"/>
      <c r="AA180" s="6"/>
      <c r="AB180" s="6"/>
      <c r="AC180" s="6"/>
      <c r="AD180" s="6"/>
      <c r="AE180" s="6"/>
      <c r="AF180" s="6"/>
      <c r="AG180" s="6"/>
      <c r="AH180" s="6"/>
      <c r="AI180" s="6"/>
      <c r="AJ180" s="6"/>
      <c r="AK180" s="6"/>
      <c r="AL180" s="6"/>
      <c r="AM180" s="6"/>
      <c r="AN180" s="6"/>
      <c r="AO180" s="6"/>
      <c r="AP180" s="6"/>
      <c r="AQ180" s="6"/>
      <c r="AR180" s="6"/>
      <c r="AS180" s="6"/>
      <c r="AT180" s="6"/>
      <c r="AU180" s="6"/>
      <c r="AV180" s="6"/>
      <c r="AW180" s="6"/>
      <c r="AX180" s="6"/>
      <c r="AY180" s="6"/>
      <c r="AZ180" s="6"/>
      <c r="BA180" s="6"/>
      <c r="BB180" s="6"/>
      <c r="BC180" s="6"/>
      <c r="BD180" s="6"/>
      <c r="BE180" s="6"/>
      <c r="BF180" s="6"/>
      <c r="BG180" s="6"/>
      <c r="BH180" s="6"/>
      <c r="BI180" s="6"/>
      <c r="BJ180" s="6"/>
      <c r="BK180" s="6"/>
      <c r="BL180" s="6"/>
      <c r="BM180" s="6"/>
      <c r="BN180" s="6"/>
      <c r="BO180" s="6"/>
      <c r="BP180" s="6"/>
      <c r="BQ180" s="6"/>
      <c r="BR180" s="6">
        <f t="shared" si="34"/>
        <v>4</v>
      </c>
      <c r="BS180" s="6" t="str">
        <f t="shared" si="35"/>
        <v>Loan</v>
      </c>
      <c r="BT180" s="6" t="s">
        <v>99</v>
      </c>
      <c r="BU180" s="6" t="s">
        <v>104</v>
      </c>
      <c r="BV180" s="6" t="s">
        <v>101</v>
      </c>
      <c r="BW180" s="8" t="s">
        <v>96</v>
      </c>
      <c r="BX180" s="9">
        <f t="shared" ca="1" si="43"/>
        <v>3906955</v>
      </c>
      <c r="BY180" s="10" t="str">
        <f t="shared" ca="1" si="44"/>
        <v>750k-5 mil</v>
      </c>
      <c r="BZ180" s="7">
        <f t="shared" ca="1" si="45"/>
        <v>1241416</v>
      </c>
      <c r="CA180" s="7"/>
      <c r="CB180" s="7">
        <f t="shared" ca="1" si="46"/>
        <v>1241416</v>
      </c>
      <c r="CC180" s="7" t="s">
        <v>105</v>
      </c>
      <c r="CD180" s="7" t="s">
        <v>120</v>
      </c>
      <c r="CE180" s="7">
        <f t="shared" ca="1" si="47"/>
        <v>6</v>
      </c>
      <c r="CF180" s="7">
        <f t="shared" ca="1" si="48"/>
        <v>651159.16666666663</v>
      </c>
      <c r="CG180" s="11">
        <f t="shared" ca="1" si="49"/>
        <v>3.1471762890119024</v>
      </c>
      <c r="CH180" s="7" t="str">
        <f t="shared" ca="1" si="50"/>
        <v>1-5x</v>
      </c>
      <c r="CI180" s="7" t="s">
        <v>107</v>
      </c>
    </row>
    <row r="181" spans="1:87" x14ac:dyDescent="0.2">
      <c r="A181">
        <v>11288</v>
      </c>
      <c r="B181" t="s">
        <v>110</v>
      </c>
      <c r="C181" s="17">
        <v>0.6</v>
      </c>
      <c r="D181" t="s">
        <v>96</v>
      </c>
      <c r="E181" t="s">
        <v>96</v>
      </c>
      <c r="G181" s="17" t="str">
        <f t="shared" si="36"/>
        <v>Yes</v>
      </c>
      <c r="H181" t="s">
        <v>97</v>
      </c>
      <c r="I181" s="12" t="s">
        <v>97</v>
      </c>
      <c r="J181" s="13">
        <v>40179</v>
      </c>
      <c r="K181">
        <f t="shared" ca="1" si="37"/>
        <v>15</v>
      </c>
      <c r="L181" t="str">
        <f t="shared" ca="1" si="38"/>
        <v>10-20 years</v>
      </c>
      <c r="M181" s="13">
        <v>40179</v>
      </c>
      <c r="N181">
        <f t="shared" ca="1" si="39"/>
        <v>15</v>
      </c>
      <c r="O181" t="str">
        <f t="shared" ca="1" si="40"/>
        <v>10-20 years</v>
      </c>
      <c r="P181" s="13">
        <v>34700</v>
      </c>
      <c r="Q181">
        <f t="shared" ca="1" si="41"/>
        <v>30</v>
      </c>
      <c r="R181" t="str">
        <f t="shared" ca="1" si="42"/>
        <v>25-34</v>
      </c>
      <c r="S181" t="s">
        <v>121</v>
      </c>
      <c r="V181">
        <v>1</v>
      </c>
      <c r="X181">
        <v>1</v>
      </c>
      <c r="Z181">
        <v>1</v>
      </c>
      <c r="BR181">
        <f t="shared" si="34"/>
        <v>3</v>
      </c>
      <c r="BS181" t="str">
        <f t="shared" si="35"/>
        <v>Non Loan</v>
      </c>
      <c r="BT181" t="s">
        <v>99</v>
      </c>
      <c r="BU181" t="s">
        <v>104</v>
      </c>
      <c r="BV181" t="s">
        <v>101</v>
      </c>
      <c r="BW181" s="13" t="s">
        <v>96</v>
      </c>
      <c r="BX181" s="14" t="str">
        <f t="shared" ca="1" si="43"/>
        <v/>
      </c>
      <c r="BY181" s="15" t="str">
        <f t="shared" ca="1" si="44"/>
        <v/>
      </c>
      <c r="BZ181" s="12">
        <f t="shared" ca="1" si="45"/>
        <v>1067634</v>
      </c>
      <c r="CA181" s="12"/>
      <c r="CB181" s="12">
        <f t="shared" ca="1" si="46"/>
        <v>1067634</v>
      </c>
      <c r="CC181" s="12"/>
      <c r="CD181" s="12"/>
      <c r="CE181" s="12" t="str">
        <f t="shared" ca="1" si="47"/>
        <v/>
      </c>
      <c r="CF181" s="12" t="str">
        <f t="shared" ca="1" si="48"/>
        <v/>
      </c>
      <c r="CG181" s="16" t="str">
        <f t="shared" ca="1" si="49"/>
        <v/>
      </c>
      <c r="CH181" s="12" t="str">
        <f t="shared" ca="1" si="50"/>
        <v/>
      </c>
      <c r="CI181" s="12" t="s">
        <v>97</v>
      </c>
    </row>
    <row r="182" spans="1:87" x14ac:dyDescent="0.2">
      <c r="A182" s="6">
        <v>11289</v>
      </c>
      <c r="B182" s="6" t="s">
        <v>94</v>
      </c>
      <c r="C182" s="18">
        <v>0.7</v>
      </c>
      <c r="D182" s="6" t="s">
        <v>95</v>
      </c>
      <c r="E182" s="6" t="s">
        <v>95</v>
      </c>
      <c r="F182" s="18">
        <v>0.4</v>
      </c>
      <c r="G182" s="18" t="str">
        <f t="shared" si="36"/>
        <v>Yes</v>
      </c>
      <c r="H182" s="6" t="s">
        <v>97</v>
      </c>
      <c r="I182" s="7" t="s">
        <v>112</v>
      </c>
      <c r="J182" s="8">
        <v>39814</v>
      </c>
      <c r="K182" s="6">
        <f t="shared" ca="1" si="37"/>
        <v>16</v>
      </c>
      <c r="L182" s="6" t="str">
        <f t="shared" ca="1" si="38"/>
        <v>10-20 years</v>
      </c>
      <c r="M182" s="8">
        <v>39814</v>
      </c>
      <c r="N182" s="6">
        <f t="shared" ca="1" si="39"/>
        <v>16</v>
      </c>
      <c r="O182" s="6" t="str">
        <f t="shared" ca="1" si="40"/>
        <v>10-20 years</v>
      </c>
      <c r="P182" s="8">
        <v>32874</v>
      </c>
      <c r="Q182" s="6">
        <f t="shared" ca="1" si="41"/>
        <v>35</v>
      </c>
      <c r="R182" s="6" t="str">
        <f t="shared" ca="1" si="42"/>
        <v>35-44</v>
      </c>
      <c r="S182" s="6" t="s">
        <v>113</v>
      </c>
      <c r="T182" s="6"/>
      <c r="U182" s="6">
        <v>1</v>
      </c>
      <c r="V182" s="6">
        <v>1</v>
      </c>
      <c r="W182" s="6">
        <v>1</v>
      </c>
      <c r="X182" s="6">
        <v>1</v>
      </c>
      <c r="Y182" s="6">
        <v>1</v>
      </c>
      <c r="Z182" s="6">
        <v>1</v>
      </c>
      <c r="AA182" s="6"/>
      <c r="AB182" s="6"/>
      <c r="AC182" s="6"/>
      <c r="AD182" s="6"/>
      <c r="AE182" s="6"/>
      <c r="AF182" s="6"/>
      <c r="AG182" s="6"/>
      <c r="AH182" s="6"/>
      <c r="AI182" s="6"/>
      <c r="AJ182" s="6"/>
      <c r="AK182" s="6"/>
      <c r="AL182" s="6"/>
      <c r="AM182" s="6"/>
      <c r="AN182" s="6"/>
      <c r="AO182" s="6"/>
      <c r="AP182" s="6"/>
      <c r="AQ182" s="6"/>
      <c r="AR182" s="6"/>
      <c r="AS182" s="6"/>
      <c r="AT182" s="6"/>
      <c r="AU182" s="6"/>
      <c r="AV182" s="6"/>
      <c r="AW182" s="6"/>
      <c r="AX182" s="6"/>
      <c r="AY182" s="6"/>
      <c r="AZ182" s="6"/>
      <c r="BA182" s="6"/>
      <c r="BB182" s="6"/>
      <c r="BC182" s="6"/>
      <c r="BD182" s="6"/>
      <c r="BE182" s="6"/>
      <c r="BF182" s="6"/>
      <c r="BG182" s="6"/>
      <c r="BH182" s="6"/>
      <c r="BI182" s="6"/>
      <c r="BJ182" s="6"/>
      <c r="BK182" s="6"/>
      <c r="BL182" s="6"/>
      <c r="BM182" s="6"/>
      <c r="BN182" s="6"/>
      <c r="BO182" s="6"/>
      <c r="BP182" s="6"/>
      <c r="BQ182" s="6"/>
      <c r="BR182" s="6">
        <f t="shared" si="34"/>
        <v>6</v>
      </c>
      <c r="BS182" s="6" t="str">
        <f t="shared" si="35"/>
        <v>Non Loan</v>
      </c>
      <c r="BT182" s="6" t="s">
        <v>99</v>
      </c>
      <c r="BU182" s="6" t="s">
        <v>117</v>
      </c>
      <c r="BV182" s="6" t="s">
        <v>118</v>
      </c>
      <c r="BW182" s="8" t="s">
        <v>96</v>
      </c>
      <c r="BX182" s="9" t="str">
        <f t="shared" ca="1" si="43"/>
        <v/>
      </c>
      <c r="BY182" s="10" t="str">
        <f t="shared" ca="1" si="44"/>
        <v/>
      </c>
      <c r="BZ182" s="7">
        <f t="shared" ca="1" si="45"/>
        <v>1778177</v>
      </c>
      <c r="CA182" s="7"/>
      <c r="CB182" s="7">
        <f t="shared" ca="1" si="46"/>
        <v>1778177</v>
      </c>
      <c r="CC182" s="7"/>
      <c r="CD182" s="7"/>
      <c r="CE182" s="7" t="str">
        <f t="shared" ca="1" si="47"/>
        <v/>
      </c>
      <c r="CF182" s="7" t="str">
        <f t="shared" ca="1" si="48"/>
        <v/>
      </c>
      <c r="CG182" s="11" t="str">
        <f t="shared" ca="1" si="49"/>
        <v/>
      </c>
      <c r="CH182" s="7" t="str">
        <f t="shared" ca="1" si="50"/>
        <v/>
      </c>
      <c r="CI182" s="7" t="s">
        <v>97</v>
      </c>
    </row>
    <row r="183" spans="1:87" x14ac:dyDescent="0.2">
      <c r="A183">
        <v>11290</v>
      </c>
      <c r="B183" t="s">
        <v>147</v>
      </c>
      <c r="C183" s="17">
        <v>0.8</v>
      </c>
      <c r="D183" t="s">
        <v>96</v>
      </c>
      <c r="E183" t="s">
        <v>95</v>
      </c>
      <c r="F183" s="17">
        <v>0.75</v>
      </c>
      <c r="G183" s="17" t="str">
        <f t="shared" si="36"/>
        <v>Yes</v>
      </c>
      <c r="H183" t="s">
        <v>111</v>
      </c>
      <c r="I183" s="12" t="s">
        <v>119</v>
      </c>
      <c r="J183" s="13">
        <v>39448</v>
      </c>
      <c r="K183">
        <f t="shared" ca="1" si="37"/>
        <v>17</v>
      </c>
      <c r="L183" t="str">
        <f t="shared" ca="1" si="38"/>
        <v>10-20 years</v>
      </c>
      <c r="M183" s="13">
        <v>39448</v>
      </c>
      <c r="N183">
        <f t="shared" ca="1" si="39"/>
        <v>17</v>
      </c>
      <c r="O183" t="str">
        <f t="shared" ca="1" si="40"/>
        <v>10-20 years</v>
      </c>
      <c r="P183" s="13">
        <v>31048</v>
      </c>
      <c r="Q183">
        <f t="shared" ca="1" si="41"/>
        <v>40</v>
      </c>
      <c r="R183" t="str">
        <f t="shared" ca="1" si="42"/>
        <v>35-44</v>
      </c>
      <c r="S183" t="s">
        <v>128</v>
      </c>
      <c r="T183">
        <v>1</v>
      </c>
      <c r="V183">
        <v>1</v>
      </c>
      <c r="X183">
        <v>1</v>
      </c>
      <c r="Z183">
        <v>1</v>
      </c>
      <c r="BR183">
        <f t="shared" si="34"/>
        <v>4</v>
      </c>
      <c r="BS183" t="str">
        <f t="shared" si="35"/>
        <v>Loan</v>
      </c>
      <c r="BT183" t="s">
        <v>99</v>
      </c>
      <c r="BU183" t="s">
        <v>100</v>
      </c>
      <c r="BV183" t="s">
        <v>101</v>
      </c>
      <c r="BW183" s="13" t="s">
        <v>96</v>
      </c>
      <c r="BX183" s="14">
        <f t="shared" ca="1" si="43"/>
        <v>3072999</v>
      </c>
      <c r="BY183" s="15" t="str">
        <f t="shared" ca="1" si="44"/>
        <v>750k-5 mil</v>
      </c>
      <c r="BZ183" s="12">
        <f t="shared" ca="1" si="45"/>
        <v>325574</v>
      </c>
      <c r="CA183" s="12"/>
      <c r="CB183" s="12">
        <f t="shared" ca="1" si="46"/>
        <v>325574</v>
      </c>
      <c r="CC183" s="12" t="s">
        <v>114</v>
      </c>
      <c r="CD183" s="12" t="s">
        <v>106</v>
      </c>
      <c r="CE183" s="12">
        <f t="shared" ca="1" si="47"/>
        <v>10</v>
      </c>
      <c r="CF183" s="12">
        <f t="shared" ca="1" si="48"/>
        <v>307299.90000000002</v>
      </c>
      <c r="CG183" s="16">
        <f t="shared" ca="1" si="49"/>
        <v>9.4387113221571752</v>
      </c>
      <c r="CH183" s="12" t="str">
        <f t="shared" ca="1" si="50"/>
        <v>5-10x</v>
      </c>
      <c r="CI183" s="12" t="s">
        <v>107</v>
      </c>
    </row>
    <row r="184" spans="1:87" x14ac:dyDescent="0.2">
      <c r="A184" s="6">
        <v>11291</v>
      </c>
      <c r="B184" s="6" t="s">
        <v>94</v>
      </c>
      <c r="C184" s="18">
        <v>0.75</v>
      </c>
      <c r="D184" s="6" t="s">
        <v>95</v>
      </c>
      <c r="E184" s="6" t="s">
        <v>96</v>
      </c>
      <c r="F184" s="18"/>
      <c r="G184" s="18" t="str">
        <f t="shared" si="36"/>
        <v>Yes</v>
      </c>
      <c r="H184" s="6" t="s">
        <v>97</v>
      </c>
      <c r="I184" s="7" t="s">
        <v>112</v>
      </c>
      <c r="J184" s="8">
        <v>39083</v>
      </c>
      <c r="K184" s="6">
        <f t="shared" ca="1" si="37"/>
        <v>18</v>
      </c>
      <c r="L184" s="6" t="str">
        <f t="shared" ca="1" si="38"/>
        <v>10-20 years</v>
      </c>
      <c r="M184" s="8">
        <v>39083</v>
      </c>
      <c r="N184" s="6">
        <f t="shared" ca="1" si="39"/>
        <v>18</v>
      </c>
      <c r="O184" s="6" t="str">
        <f t="shared" ca="1" si="40"/>
        <v>10-20 years</v>
      </c>
      <c r="P184" s="8">
        <v>29221</v>
      </c>
      <c r="Q184" s="6">
        <f t="shared" ca="1" si="41"/>
        <v>45</v>
      </c>
      <c r="R184" s="6" t="str">
        <f t="shared" ca="1" si="42"/>
        <v>45-54</v>
      </c>
      <c r="S184" s="6" t="s">
        <v>98</v>
      </c>
      <c r="T184" s="6"/>
      <c r="U184" s="6">
        <v>1</v>
      </c>
      <c r="V184" s="6">
        <v>1</v>
      </c>
      <c r="W184" s="6">
        <v>1</v>
      </c>
      <c r="X184" s="6">
        <v>1</v>
      </c>
      <c r="Y184" s="6"/>
      <c r="Z184" s="6"/>
      <c r="AA184" s="6"/>
      <c r="AB184" s="6"/>
      <c r="AC184" s="6"/>
      <c r="AD184" s="6"/>
      <c r="AE184" s="6"/>
      <c r="AF184" s="6"/>
      <c r="AG184" s="6"/>
      <c r="AH184" s="6"/>
      <c r="AI184" s="6"/>
      <c r="AJ184" s="6"/>
      <c r="AK184" s="6"/>
      <c r="AL184" s="6"/>
      <c r="AM184" s="6"/>
      <c r="AN184" s="6"/>
      <c r="AO184" s="6"/>
      <c r="AP184" s="6"/>
      <c r="AQ184" s="6"/>
      <c r="AR184" s="6"/>
      <c r="AS184" s="6"/>
      <c r="AT184" s="6"/>
      <c r="AU184" s="6"/>
      <c r="AV184" s="6"/>
      <c r="AW184" s="6"/>
      <c r="AX184" s="6"/>
      <c r="AY184" s="6"/>
      <c r="AZ184" s="6"/>
      <c r="BA184" s="6"/>
      <c r="BB184" s="6"/>
      <c r="BC184" s="6"/>
      <c r="BD184" s="6"/>
      <c r="BE184" s="6"/>
      <c r="BF184" s="6"/>
      <c r="BG184" s="6"/>
      <c r="BH184" s="6"/>
      <c r="BI184" s="6"/>
      <c r="BJ184" s="6"/>
      <c r="BK184" s="6"/>
      <c r="BL184" s="6"/>
      <c r="BM184" s="6"/>
      <c r="BN184" s="6"/>
      <c r="BO184" s="6"/>
      <c r="BP184" s="6"/>
      <c r="BQ184" s="6"/>
      <c r="BR184" s="6">
        <f t="shared" si="34"/>
        <v>4</v>
      </c>
      <c r="BS184" s="6" t="str">
        <f t="shared" si="35"/>
        <v>Non Loan</v>
      </c>
      <c r="BT184" s="6" t="s">
        <v>99</v>
      </c>
      <c r="BU184" s="6" t="s">
        <v>117</v>
      </c>
      <c r="BV184" s="6" t="s">
        <v>118</v>
      </c>
      <c r="BW184" s="8" t="s">
        <v>96</v>
      </c>
      <c r="BX184" s="9" t="str">
        <f t="shared" ca="1" si="43"/>
        <v/>
      </c>
      <c r="BY184" s="10" t="str">
        <f t="shared" ca="1" si="44"/>
        <v/>
      </c>
      <c r="BZ184" s="7">
        <f t="shared" ca="1" si="45"/>
        <v>1166435</v>
      </c>
      <c r="CA184" s="7"/>
      <c r="CB184" s="7">
        <f t="shared" ca="1" si="46"/>
        <v>1166435</v>
      </c>
      <c r="CC184" s="7"/>
      <c r="CD184" s="7"/>
      <c r="CE184" s="7" t="str">
        <f t="shared" ca="1" si="47"/>
        <v/>
      </c>
      <c r="CF184" s="7" t="str">
        <f t="shared" ca="1" si="48"/>
        <v/>
      </c>
      <c r="CG184" s="11" t="str">
        <f t="shared" ca="1" si="49"/>
        <v/>
      </c>
      <c r="CH184" s="7" t="str">
        <f t="shared" ca="1" si="50"/>
        <v/>
      </c>
      <c r="CI184" s="7" t="s">
        <v>97</v>
      </c>
    </row>
    <row r="185" spans="1:87" x14ac:dyDescent="0.2">
      <c r="A185">
        <v>11292</v>
      </c>
      <c r="B185" t="s">
        <v>94</v>
      </c>
      <c r="C185" s="17">
        <v>1</v>
      </c>
      <c r="D185" t="s">
        <v>96</v>
      </c>
      <c r="E185" t="s">
        <v>96</v>
      </c>
      <c r="G185" s="17" t="str">
        <f t="shared" si="36"/>
        <v>Yes</v>
      </c>
      <c r="H185" t="s">
        <v>102</v>
      </c>
      <c r="I185" s="12" t="s">
        <v>119</v>
      </c>
      <c r="J185" s="13">
        <v>38718</v>
      </c>
      <c r="K185">
        <f t="shared" ca="1" si="37"/>
        <v>19</v>
      </c>
      <c r="L185" t="str">
        <f t="shared" ca="1" si="38"/>
        <v>10-20 years</v>
      </c>
      <c r="M185" s="13">
        <v>38718</v>
      </c>
      <c r="N185">
        <f t="shared" ca="1" si="39"/>
        <v>19</v>
      </c>
      <c r="O185" t="str">
        <f t="shared" ca="1" si="40"/>
        <v>10-20 years</v>
      </c>
      <c r="P185" s="13">
        <v>27395</v>
      </c>
      <c r="Q185">
        <f t="shared" ca="1" si="41"/>
        <v>50</v>
      </c>
      <c r="R185" t="str">
        <f t="shared" ca="1" si="42"/>
        <v>45-54</v>
      </c>
      <c r="S185" t="s">
        <v>109</v>
      </c>
      <c r="T185">
        <v>1</v>
      </c>
      <c r="V185">
        <v>1</v>
      </c>
      <c r="X185">
        <v>1</v>
      </c>
      <c r="Z185">
        <v>1</v>
      </c>
      <c r="BR185">
        <f t="shared" si="34"/>
        <v>4</v>
      </c>
      <c r="BS185" t="str">
        <f t="shared" si="35"/>
        <v>Loan</v>
      </c>
      <c r="BT185" t="s">
        <v>99</v>
      </c>
      <c r="BU185" t="s">
        <v>100</v>
      </c>
      <c r="BV185" t="s">
        <v>101</v>
      </c>
      <c r="BW185" s="13" t="s">
        <v>96</v>
      </c>
      <c r="BX185" s="14">
        <f t="shared" ca="1" si="43"/>
        <v>201756</v>
      </c>
      <c r="BY185" s="15" t="str">
        <f t="shared" ca="1" si="44"/>
        <v>100k-250k</v>
      </c>
      <c r="BZ185" s="12">
        <f t="shared" ca="1" si="45"/>
        <v>1644782</v>
      </c>
      <c r="CA185" s="12"/>
      <c r="CB185" s="12">
        <f t="shared" ca="1" si="46"/>
        <v>1644782</v>
      </c>
      <c r="CC185" s="12" t="s">
        <v>105</v>
      </c>
      <c r="CD185" s="12" t="s">
        <v>106</v>
      </c>
      <c r="CE185" s="12">
        <f t="shared" ca="1" si="47"/>
        <v>4</v>
      </c>
      <c r="CF185" s="12">
        <f t="shared" ca="1" si="48"/>
        <v>50439</v>
      </c>
      <c r="CG185" s="16">
        <f t="shared" ca="1" si="49"/>
        <v>0.12266428012952477</v>
      </c>
      <c r="CH185" s="12" t="str">
        <f t="shared" ca="1" si="50"/>
        <v>1x</v>
      </c>
      <c r="CI185" s="12" t="s">
        <v>107</v>
      </c>
    </row>
    <row r="186" spans="1:87" x14ac:dyDescent="0.2">
      <c r="A186" s="6">
        <v>11293</v>
      </c>
      <c r="B186" s="6" t="s">
        <v>94</v>
      </c>
      <c r="C186" s="18">
        <v>0</v>
      </c>
      <c r="D186" s="6" t="s">
        <v>95</v>
      </c>
      <c r="E186" s="6" t="s">
        <v>95</v>
      </c>
      <c r="F186" s="18">
        <v>0.15</v>
      </c>
      <c r="G186" s="18" t="str">
        <f t="shared" si="36"/>
        <v>No</v>
      </c>
      <c r="H186" s="6" t="s">
        <v>102</v>
      </c>
      <c r="I186" s="7" t="s">
        <v>97</v>
      </c>
      <c r="J186" s="8">
        <v>38353</v>
      </c>
      <c r="K186" s="6">
        <f t="shared" ca="1" si="37"/>
        <v>20</v>
      </c>
      <c r="L186" s="6" t="str">
        <f t="shared" ca="1" si="38"/>
        <v>&gt;20 years</v>
      </c>
      <c r="M186" s="8">
        <v>38353</v>
      </c>
      <c r="N186" s="6">
        <f t="shared" ca="1" si="39"/>
        <v>20</v>
      </c>
      <c r="O186" s="6" t="str">
        <f t="shared" ca="1" si="40"/>
        <v>&gt;20 years</v>
      </c>
      <c r="P186" s="8">
        <v>25569</v>
      </c>
      <c r="Q186" s="6">
        <f t="shared" ca="1" si="41"/>
        <v>55</v>
      </c>
      <c r="R186" s="6" t="str">
        <f t="shared" ca="1" si="42"/>
        <v>55-64</v>
      </c>
      <c r="S186" s="6" t="s">
        <v>109</v>
      </c>
      <c r="T186" s="6"/>
      <c r="U186" s="6">
        <v>1</v>
      </c>
      <c r="V186" s="6"/>
      <c r="W186" s="6">
        <v>1</v>
      </c>
      <c r="X186" s="6"/>
      <c r="Y186" s="6">
        <v>1</v>
      </c>
      <c r="Z186" s="6"/>
      <c r="AA186" s="6"/>
      <c r="AB186" s="6"/>
      <c r="AC186" s="6"/>
      <c r="AD186" s="6"/>
      <c r="AE186" s="6"/>
      <c r="AF186" s="6"/>
      <c r="AG186" s="6"/>
      <c r="AH186" s="6"/>
      <c r="AI186" s="6"/>
      <c r="AJ186" s="6"/>
      <c r="AK186" s="6"/>
      <c r="AL186" s="6"/>
      <c r="AM186" s="6"/>
      <c r="AN186" s="6"/>
      <c r="AO186" s="6"/>
      <c r="AP186" s="6"/>
      <c r="AQ186" s="6"/>
      <c r="AR186" s="6"/>
      <c r="AS186" s="6"/>
      <c r="AT186" s="6"/>
      <c r="AU186" s="6"/>
      <c r="AV186" s="6"/>
      <c r="AW186" s="6"/>
      <c r="AX186" s="6"/>
      <c r="AY186" s="6"/>
      <c r="AZ186" s="6"/>
      <c r="BA186" s="6"/>
      <c r="BB186" s="6"/>
      <c r="BC186" s="6"/>
      <c r="BD186" s="6"/>
      <c r="BE186" s="6"/>
      <c r="BF186" s="6"/>
      <c r="BG186" s="6"/>
      <c r="BH186" s="6"/>
      <c r="BI186" s="6"/>
      <c r="BJ186" s="6"/>
      <c r="BK186" s="6"/>
      <c r="BL186" s="6"/>
      <c r="BM186" s="6"/>
      <c r="BN186" s="6"/>
      <c r="BO186" s="6"/>
      <c r="BP186" s="6"/>
      <c r="BQ186" s="6"/>
      <c r="BR186" s="6">
        <f t="shared" si="34"/>
        <v>3</v>
      </c>
      <c r="BS186" s="6" t="str">
        <f t="shared" si="35"/>
        <v>Non Loan</v>
      </c>
      <c r="BT186" s="6" t="s">
        <v>99</v>
      </c>
      <c r="BU186" s="6" t="s">
        <v>100</v>
      </c>
      <c r="BV186" s="6" t="s">
        <v>101</v>
      </c>
      <c r="BW186" s="8" t="s">
        <v>96</v>
      </c>
      <c r="BX186" s="9" t="str">
        <f t="shared" ca="1" si="43"/>
        <v/>
      </c>
      <c r="BY186" s="10" t="str">
        <f t="shared" ca="1" si="44"/>
        <v/>
      </c>
      <c r="BZ186" s="7">
        <f t="shared" ca="1" si="45"/>
        <v>38957</v>
      </c>
      <c r="CA186" s="7"/>
      <c r="CB186" s="7">
        <f t="shared" ca="1" si="46"/>
        <v>38957</v>
      </c>
      <c r="CC186" s="7"/>
      <c r="CD186" s="7"/>
      <c r="CE186" s="7" t="str">
        <f t="shared" ca="1" si="47"/>
        <v/>
      </c>
      <c r="CF186" s="7" t="str">
        <f t="shared" ca="1" si="48"/>
        <v/>
      </c>
      <c r="CG186" s="11" t="str">
        <f t="shared" ca="1" si="49"/>
        <v/>
      </c>
      <c r="CH186" s="7" t="str">
        <f t="shared" ca="1" si="50"/>
        <v/>
      </c>
      <c r="CI186" s="7" t="s">
        <v>97</v>
      </c>
    </row>
    <row r="187" spans="1:87" x14ac:dyDescent="0.2">
      <c r="A187">
        <v>11294</v>
      </c>
      <c r="B187" t="s">
        <v>94</v>
      </c>
      <c r="C187" s="17">
        <v>0.4</v>
      </c>
      <c r="D187" t="s">
        <v>96</v>
      </c>
      <c r="E187" t="s">
        <v>95</v>
      </c>
      <c r="F187" s="17">
        <v>0.5</v>
      </c>
      <c r="G187" s="17" t="str">
        <f t="shared" si="36"/>
        <v>No</v>
      </c>
      <c r="H187" t="s">
        <v>102</v>
      </c>
      <c r="I187" s="12" t="s">
        <v>119</v>
      </c>
      <c r="J187" s="13">
        <v>37987</v>
      </c>
      <c r="K187">
        <f t="shared" ca="1" si="37"/>
        <v>21</v>
      </c>
      <c r="L187" t="str">
        <f t="shared" ca="1" si="38"/>
        <v>&gt;20 years</v>
      </c>
      <c r="M187" s="13">
        <v>37987</v>
      </c>
      <c r="N187">
        <f t="shared" ca="1" si="39"/>
        <v>21</v>
      </c>
      <c r="O187" t="str">
        <f t="shared" ca="1" si="40"/>
        <v>&gt;20 years</v>
      </c>
      <c r="P187" s="13">
        <v>23743</v>
      </c>
      <c r="Q187">
        <f t="shared" ca="1" si="41"/>
        <v>60</v>
      </c>
      <c r="R187" t="str">
        <f t="shared" ca="1" si="42"/>
        <v>55-64</v>
      </c>
      <c r="S187" t="s">
        <v>98</v>
      </c>
      <c r="T187">
        <v>1</v>
      </c>
      <c r="V187">
        <v>1</v>
      </c>
      <c r="X187">
        <v>1</v>
      </c>
      <c r="Z187">
        <v>1</v>
      </c>
      <c r="BR187">
        <f t="shared" si="34"/>
        <v>4</v>
      </c>
      <c r="BS187" t="str">
        <f t="shared" si="35"/>
        <v>Loan</v>
      </c>
      <c r="BT187" t="s">
        <v>99</v>
      </c>
      <c r="BU187" t="s">
        <v>100</v>
      </c>
      <c r="BV187" t="s">
        <v>101</v>
      </c>
      <c r="BW187" s="13" t="s">
        <v>96</v>
      </c>
      <c r="BX187" s="14">
        <f t="shared" ca="1" si="43"/>
        <v>4882550</v>
      </c>
      <c r="BY187" s="15" t="str">
        <f t="shared" ca="1" si="44"/>
        <v>750k-5 mil</v>
      </c>
      <c r="BZ187" s="12">
        <f t="shared" ca="1" si="45"/>
        <v>465496</v>
      </c>
      <c r="CA187" s="12"/>
      <c r="CB187" s="12">
        <f t="shared" ca="1" si="46"/>
        <v>465496</v>
      </c>
      <c r="CC187" s="12" t="s">
        <v>114</v>
      </c>
      <c r="CD187" s="12" t="s">
        <v>106</v>
      </c>
      <c r="CE187" s="12">
        <f t="shared" ca="1" si="47"/>
        <v>3</v>
      </c>
      <c r="CF187" s="12">
        <f t="shared" ca="1" si="48"/>
        <v>1627516.6666666667</v>
      </c>
      <c r="CG187" s="16">
        <f t="shared" ca="1" si="49"/>
        <v>10.488919346245725</v>
      </c>
      <c r="CH187" s="12" t="str">
        <f t="shared" ca="1" si="50"/>
        <v>10-20x</v>
      </c>
      <c r="CI187" s="12" t="s">
        <v>107</v>
      </c>
    </row>
    <row r="188" spans="1:87" x14ac:dyDescent="0.2">
      <c r="A188" s="6">
        <v>11295</v>
      </c>
      <c r="B188" s="6" t="s">
        <v>94</v>
      </c>
      <c r="C188" s="18">
        <v>0.15</v>
      </c>
      <c r="D188" s="6" t="s">
        <v>95</v>
      </c>
      <c r="E188" s="6" t="s">
        <v>96</v>
      </c>
      <c r="F188" s="18"/>
      <c r="G188" s="18" t="str">
        <f t="shared" si="36"/>
        <v>No</v>
      </c>
      <c r="H188" s="6" t="s">
        <v>102</v>
      </c>
      <c r="I188" s="7" t="s">
        <v>119</v>
      </c>
      <c r="J188" s="8">
        <v>37622</v>
      </c>
      <c r="K188" s="6">
        <f t="shared" ca="1" si="37"/>
        <v>22</v>
      </c>
      <c r="L188" s="6" t="str">
        <f t="shared" ca="1" si="38"/>
        <v>&gt;20 years</v>
      </c>
      <c r="M188" s="8">
        <v>37622</v>
      </c>
      <c r="N188" s="6">
        <f t="shared" ca="1" si="39"/>
        <v>22</v>
      </c>
      <c r="O188" s="6" t="str">
        <f t="shared" ca="1" si="40"/>
        <v>&gt;20 years</v>
      </c>
      <c r="P188" s="8">
        <v>36526</v>
      </c>
      <c r="Q188" s="6">
        <f t="shared" ca="1" si="41"/>
        <v>25</v>
      </c>
      <c r="R188" s="6" t="str">
        <f t="shared" ca="1" si="42"/>
        <v>25-34</v>
      </c>
      <c r="S188" s="6" t="s">
        <v>98</v>
      </c>
      <c r="T188" s="6">
        <v>1</v>
      </c>
      <c r="U188" s="6">
        <v>1</v>
      </c>
      <c r="V188" s="6">
        <v>1</v>
      </c>
      <c r="W188" s="6">
        <v>1</v>
      </c>
      <c r="X188" s="6">
        <v>1</v>
      </c>
      <c r="Y188" s="6">
        <v>1</v>
      </c>
      <c r="Z188" s="6">
        <v>1</v>
      </c>
      <c r="AA188" s="6"/>
      <c r="AB188" s="6"/>
      <c r="AC188" s="6"/>
      <c r="AD188" s="6"/>
      <c r="AE188" s="6"/>
      <c r="AF188" s="6"/>
      <c r="AG188" s="6"/>
      <c r="AH188" s="6"/>
      <c r="AI188" s="6"/>
      <c r="AJ188" s="6"/>
      <c r="AK188" s="6"/>
      <c r="AL188" s="6"/>
      <c r="AM188" s="6"/>
      <c r="AN188" s="6"/>
      <c r="AO188" s="6"/>
      <c r="AP188" s="6"/>
      <c r="AQ188" s="6"/>
      <c r="AR188" s="6"/>
      <c r="AS188" s="6"/>
      <c r="AT188" s="6"/>
      <c r="AU188" s="6"/>
      <c r="AV188" s="6"/>
      <c r="AW188" s="6"/>
      <c r="AX188" s="6"/>
      <c r="AY188" s="6"/>
      <c r="AZ188" s="6"/>
      <c r="BA188" s="6"/>
      <c r="BB188" s="6"/>
      <c r="BC188" s="6"/>
      <c r="BD188" s="6"/>
      <c r="BE188" s="6"/>
      <c r="BF188" s="6"/>
      <c r="BG188" s="6"/>
      <c r="BH188" s="6"/>
      <c r="BI188" s="6"/>
      <c r="BJ188" s="6"/>
      <c r="BK188" s="6"/>
      <c r="BL188" s="6"/>
      <c r="BM188" s="6"/>
      <c r="BN188" s="6"/>
      <c r="BO188" s="6"/>
      <c r="BP188" s="6"/>
      <c r="BQ188" s="6"/>
      <c r="BR188" s="6">
        <f t="shared" si="34"/>
        <v>7</v>
      </c>
      <c r="BS188" s="6" t="str">
        <f t="shared" si="35"/>
        <v>Loan</v>
      </c>
      <c r="BT188" s="6" t="s">
        <v>99</v>
      </c>
      <c r="BU188" s="6" t="s">
        <v>100</v>
      </c>
      <c r="BV188" s="6" t="s">
        <v>101</v>
      </c>
      <c r="BW188" s="8" t="s">
        <v>96</v>
      </c>
      <c r="BX188" s="9">
        <f t="shared" ca="1" si="43"/>
        <v>4219250</v>
      </c>
      <c r="BY188" s="10" t="str">
        <f t="shared" ca="1" si="44"/>
        <v>750k-5 mil</v>
      </c>
      <c r="BZ188" s="7">
        <f t="shared" ca="1" si="45"/>
        <v>797725</v>
      </c>
      <c r="CA188" s="7"/>
      <c r="CB188" s="7">
        <f t="shared" ca="1" si="46"/>
        <v>797725</v>
      </c>
      <c r="CC188" s="7" t="s">
        <v>105</v>
      </c>
      <c r="CD188" s="7" t="s">
        <v>120</v>
      </c>
      <c r="CE188" s="7">
        <f t="shared" ca="1" si="47"/>
        <v>4</v>
      </c>
      <c r="CF188" s="7">
        <f t="shared" ca="1" si="48"/>
        <v>1054812.5</v>
      </c>
      <c r="CG188" s="11">
        <f t="shared" ca="1" si="49"/>
        <v>5.2891033877589395</v>
      </c>
      <c r="CH188" s="7" t="str">
        <f t="shared" ca="1" si="50"/>
        <v>5-10x</v>
      </c>
      <c r="CI188" s="7" t="s">
        <v>107</v>
      </c>
    </row>
    <row r="189" spans="1:87" x14ac:dyDescent="0.2">
      <c r="A189">
        <v>11296</v>
      </c>
      <c r="B189" t="s">
        <v>94</v>
      </c>
      <c r="C189" s="17">
        <v>0.2</v>
      </c>
      <c r="D189" t="s">
        <v>96</v>
      </c>
      <c r="E189" t="s">
        <v>96</v>
      </c>
      <c r="G189" s="17" t="str">
        <f t="shared" si="36"/>
        <v>No</v>
      </c>
      <c r="H189" t="s">
        <v>111</v>
      </c>
      <c r="I189" s="12" t="s">
        <v>119</v>
      </c>
      <c r="J189" s="13">
        <v>37257</v>
      </c>
      <c r="K189">
        <f t="shared" ca="1" si="37"/>
        <v>23</v>
      </c>
      <c r="L189" t="str">
        <f t="shared" ca="1" si="38"/>
        <v>&gt;20 years</v>
      </c>
      <c r="M189" s="13">
        <v>37257</v>
      </c>
      <c r="N189">
        <f t="shared" ca="1" si="39"/>
        <v>23</v>
      </c>
      <c r="O189" t="str">
        <f t="shared" ca="1" si="40"/>
        <v>&gt;20 years</v>
      </c>
      <c r="P189" s="13">
        <v>34700</v>
      </c>
      <c r="Q189">
        <f t="shared" ca="1" si="41"/>
        <v>30</v>
      </c>
      <c r="R189" t="str">
        <f t="shared" ca="1" si="42"/>
        <v>25-34</v>
      </c>
      <c r="S189" t="s">
        <v>98</v>
      </c>
      <c r="T189">
        <v>1</v>
      </c>
      <c r="V189">
        <v>1</v>
      </c>
      <c r="X189">
        <v>1</v>
      </c>
      <c r="Z189">
        <v>1</v>
      </c>
      <c r="BR189">
        <f t="shared" si="34"/>
        <v>4</v>
      </c>
      <c r="BS189" t="str">
        <f t="shared" si="35"/>
        <v>Loan</v>
      </c>
      <c r="BT189" t="s">
        <v>99</v>
      </c>
      <c r="BU189" t="s">
        <v>100</v>
      </c>
      <c r="BV189" t="s">
        <v>101</v>
      </c>
      <c r="BW189" s="13" t="s">
        <v>96</v>
      </c>
      <c r="BX189" s="14">
        <f t="shared" ca="1" si="43"/>
        <v>4988363</v>
      </c>
      <c r="BY189" s="15" t="str">
        <f t="shared" ca="1" si="44"/>
        <v>750k-5 mil</v>
      </c>
      <c r="BZ189" s="12">
        <f t="shared" ca="1" si="45"/>
        <v>306208</v>
      </c>
      <c r="CA189" s="12"/>
      <c r="CB189" s="12">
        <f t="shared" ca="1" si="46"/>
        <v>306208</v>
      </c>
      <c r="CC189" s="12" t="s">
        <v>105</v>
      </c>
      <c r="CD189" s="12" t="s">
        <v>106</v>
      </c>
      <c r="CE189" s="12">
        <f t="shared" ca="1" si="47"/>
        <v>5</v>
      </c>
      <c r="CF189" s="12">
        <f t="shared" ca="1" si="48"/>
        <v>997672.6</v>
      </c>
      <c r="CG189" s="16">
        <f t="shared" ca="1" si="49"/>
        <v>16.290766407148084</v>
      </c>
      <c r="CH189" s="12" t="str">
        <f t="shared" ca="1" si="50"/>
        <v>10-20x</v>
      </c>
      <c r="CI189" s="12" t="s">
        <v>107</v>
      </c>
    </row>
    <row r="190" spans="1:87" x14ac:dyDescent="0.2">
      <c r="A190" s="6">
        <v>11297</v>
      </c>
      <c r="B190" s="6" t="s">
        <v>94</v>
      </c>
      <c r="C190" s="18">
        <v>0.3</v>
      </c>
      <c r="D190" s="6" t="s">
        <v>95</v>
      </c>
      <c r="E190" s="6" t="s">
        <v>95</v>
      </c>
      <c r="F190" s="18">
        <v>0.15</v>
      </c>
      <c r="G190" s="18" t="str">
        <f t="shared" si="36"/>
        <v>No</v>
      </c>
      <c r="H190" s="6" t="s">
        <v>102</v>
      </c>
      <c r="I190" s="7" t="s">
        <v>97</v>
      </c>
      <c r="J190" s="8">
        <v>36892</v>
      </c>
      <c r="K190" s="6">
        <f t="shared" ca="1" si="37"/>
        <v>24</v>
      </c>
      <c r="L190" s="6" t="str">
        <f t="shared" ca="1" si="38"/>
        <v>&gt;20 years</v>
      </c>
      <c r="M190" s="8">
        <v>36892</v>
      </c>
      <c r="N190" s="6">
        <f t="shared" ca="1" si="39"/>
        <v>24</v>
      </c>
      <c r="O190" s="6" t="str">
        <f t="shared" ca="1" si="40"/>
        <v>&gt;20 years</v>
      </c>
      <c r="P190" s="8">
        <v>32874</v>
      </c>
      <c r="Q190" s="6">
        <f t="shared" ca="1" si="41"/>
        <v>35</v>
      </c>
      <c r="R190" s="6" t="str">
        <f t="shared" ca="1" si="42"/>
        <v>35-44</v>
      </c>
      <c r="S190" s="6" t="s">
        <v>121</v>
      </c>
      <c r="T190" s="6"/>
      <c r="U190" s="6">
        <v>1</v>
      </c>
      <c r="V190" s="6">
        <v>1</v>
      </c>
      <c r="W190" s="6">
        <v>1</v>
      </c>
      <c r="X190" s="6">
        <v>1</v>
      </c>
      <c r="Y190" s="6"/>
      <c r="Z190" s="6"/>
      <c r="AA190" s="6"/>
      <c r="AB190" s="6"/>
      <c r="AC190" s="6"/>
      <c r="AD190" s="6"/>
      <c r="AE190" s="6"/>
      <c r="AF190" s="6"/>
      <c r="AG190" s="6"/>
      <c r="AH190" s="6"/>
      <c r="AI190" s="6"/>
      <c r="AJ190" s="6"/>
      <c r="AK190" s="6"/>
      <c r="AL190" s="6"/>
      <c r="AM190" s="6"/>
      <c r="AN190" s="6"/>
      <c r="AO190" s="6"/>
      <c r="AP190" s="6"/>
      <c r="AQ190" s="6"/>
      <c r="AR190" s="6"/>
      <c r="AS190" s="6"/>
      <c r="AT190" s="6"/>
      <c r="AU190" s="6"/>
      <c r="AV190" s="6"/>
      <c r="AW190" s="6"/>
      <c r="AX190" s="6"/>
      <c r="AY190" s="6"/>
      <c r="AZ190" s="6"/>
      <c r="BA190" s="6"/>
      <c r="BB190" s="6"/>
      <c r="BC190" s="6"/>
      <c r="BD190" s="6"/>
      <c r="BE190" s="6"/>
      <c r="BF190" s="6"/>
      <c r="BG190" s="6"/>
      <c r="BH190" s="6"/>
      <c r="BI190" s="6"/>
      <c r="BJ190" s="6"/>
      <c r="BK190" s="6"/>
      <c r="BL190" s="6"/>
      <c r="BM190" s="6"/>
      <c r="BN190" s="6"/>
      <c r="BO190" s="6"/>
      <c r="BP190" s="6"/>
      <c r="BQ190" s="6"/>
      <c r="BR190" s="6">
        <f t="shared" si="34"/>
        <v>4</v>
      </c>
      <c r="BS190" s="6" t="str">
        <f t="shared" si="35"/>
        <v>Non Loan</v>
      </c>
      <c r="BT190" s="6" t="s">
        <v>99</v>
      </c>
      <c r="BU190" s="6" t="s">
        <v>104</v>
      </c>
      <c r="BV190" s="6" t="s">
        <v>101</v>
      </c>
      <c r="BW190" s="8" t="s">
        <v>96</v>
      </c>
      <c r="BX190" s="9" t="str">
        <f t="shared" ca="1" si="43"/>
        <v/>
      </c>
      <c r="BY190" s="10" t="str">
        <f t="shared" ca="1" si="44"/>
        <v/>
      </c>
      <c r="BZ190" s="7">
        <f t="shared" ca="1" si="45"/>
        <v>1255229</v>
      </c>
      <c r="CA190" s="7"/>
      <c r="CB190" s="7">
        <f t="shared" ca="1" si="46"/>
        <v>1255229</v>
      </c>
      <c r="CC190" s="7"/>
      <c r="CD190" s="7"/>
      <c r="CE190" s="7" t="str">
        <f t="shared" ca="1" si="47"/>
        <v/>
      </c>
      <c r="CF190" s="7" t="str">
        <f t="shared" ca="1" si="48"/>
        <v/>
      </c>
      <c r="CG190" s="11" t="str">
        <f t="shared" ca="1" si="49"/>
        <v/>
      </c>
      <c r="CH190" s="7" t="str">
        <f t="shared" ca="1" si="50"/>
        <v/>
      </c>
      <c r="CI190" s="7" t="s">
        <v>97</v>
      </c>
    </row>
    <row r="191" spans="1:87" x14ac:dyDescent="0.2">
      <c r="A191">
        <v>11298</v>
      </c>
      <c r="B191" t="s">
        <v>94</v>
      </c>
      <c r="C191" s="17">
        <v>0.4</v>
      </c>
      <c r="D191" t="s">
        <v>96</v>
      </c>
      <c r="E191" t="s">
        <v>95</v>
      </c>
      <c r="F191" s="17">
        <v>0.3</v>
      </c>
      <c r="G191" s="17" t="str">
        <f t="shared" si="36"/>
        <v>No</v>
      </c>
      <c r="H191" t="s">
        <v>97</v>
      </c>
      <c r="I191" s="12" t="s">
        <v>97</v>
      </c>
      <c r="J191" s="13">
        <v>36526</v>
      </c>
      <c r="K191">
        <f t="shared" ca="1" si="37"/>
        <v>25</v>
      </c>
      <c r="L191" t="str">
        <f t="shared" ca="1" si="38"/>
        <v>&gt;20 years</v>
      </c>
      <c r="M191" s="13">
        <v>36526</v>
      </c>
      <c r="N191">
        <f t="shared" ca="1" si="39"/>
        <v>25</v>
      </c>
      <c r="O191" t="str">
        <f t="shared" ca="1" si="40"/>
        <v>&gt;20 years</v>
      </c>
      <c r="P191" s="13">
        <v>31048</v>
      </c>
      <c r="Q191">
        <f t="shared" ca="1" si="41"/>
        <v>40</v>
      </c>
      <c r="R191" t="str">
        <f t="shared" ca="1" si="42"/>
        <v>35-44</v>
      </c>
      <c r="S191" t="s">
        <v>121</v>
      </c>
      <c r="T191">
        <v>1</v>
      </c>
      <c r="V191">
        <v>1</v>
      </c>
      <c r="X191">
        <v>1</v>
      </c>
      <c r="Z191">
        <v>1</v>
      </c>
      <c r="BR191">
        <f t="shared" si="34"/>
        <v>4</v>
      </c>
      <c r="BS191" t="str">
        <f t="shared" si="35"/>
        <v>Loan</v>
      </c>
      <c r="BT191" t="s">
        <v>99</v>
      </c>
      <c r="BU191" t="s">
        <v>100</v>
      </c>
      <c r="BV191" t="s">
        <v>101</v>
      </c>
      <c r="BW191" s="13" t="s">
        <v>96</v>
      </c>
      <c r="BX191" s="14">
        <f t="shared" ca="1" si="43"/>
        <v>1734359</v>
      </c>
      <c r="BY191" s="15" t="str">
        <f t="shared" ca="1" si="44"/>
        <v>750k-5 mil</v>
      </c>
      <c r="BZ191" s="12">
        <f t="shared" ca="1" si="45"/>
        <v>805366</v>
      </c>
      <c r="CA191" s="12"/>
      <c r="CB191" s="12">
        <f t="shared" ca="1" si="46"/>
        <v>805366</v>
      </c>
      <c r="CC191" s="12" t="s">
        <v>114</v>
      </c>
      <c r="CD191" s="12" t="s">
        <v>106</v>
      </c>
      <c r="CE191" s="12">
        <f t="shared" ca="1" si="47"/>
        <v>9</v>
      </c>
      <c r="CF191" s="12">
        <f t="shared" ca="1" si="48"/>
        <v>192706.55555555556</v>
      </c>
      <c r="CG191" s="16">
        <f t="shared" ca="1" si="49"/>
        <v>2.1535041211076704</v>
      </c>
      <c r="CH191" s="12" t="str">
        <f t="shared" ca="1" si="50"/>
        <v>1-5x</v>
      </c>
      <c r="CI191" s="12" t="s">
        <v>107</v>
      </c>
    </row>
    <row r="192" spans="1:87" x14ac:dyDescent="0.2">
      <c r="A192" s="6">
        <v>11299</v>
      </c>
      <c r="B192" s="6" t="s">
        <v>124</v>
      </c>
      <c r="C192" s="18">
        <v>0.5</v>
      </c>
      <c r="D192" s="6" t="s">
        <v>95</v>
      </c>
      <c r="E192" s="6" t="s">
        <v>96</v>
      </c>
      <c r="F192" s="18"/>
      <c r="G192" s="18" t="str">
        <f t="shared" si="36"/>
        <v>Yes</v>
      </c>
      <c r="H192" s="6" t="s">
        <v>97</v>
      </c>
      <c r="I192" s="7" t="s">
        <v>112</v>
      </c>
      <c r="J192" s="8">
        <v>36161</v>
      </c>
      <c r="K192" s="6">
        <f t="shared" ca="1" si="37"/>
        <v>26</v>
      </c>
      <c r="L192" s="6" t="str">
        <f t="shared" ca="1" si="38"/>
        <v>&gt;20 years</v>
      </c>
      <c r="M192" s="8">
        <v>36161</v>
      </c>
      <c r="N192" s="6">
        <f t="shared" ca="1" si="39"/>
        <v>26</v>
      </c>
      <c r="O192" s="6" t="str">
        <f t="shared" ca="1" si="40"/>
        <v>&gt;20 years</v>
      </c>
      <c r="P192" s="8">
        <v>29221</v>
      </c>
      <c r="Q192" s="6">
        <f t="shared" ca="1" si="41"/>
        <v>45</v>
      </c>
      <c r="R192" s="6" t="str">
        <f t="shared" ca="1" si="42"/>
        <v>45-54</v>
      </c>
      <c r="S192" s="6" t="s">
        <v>132</v>
      </c>
      <c r="T192" s="6"/>
      <c r="U192" s="6">
        <v>1</v>
      </c>
      <c r="V192" s="6"/>
      <c r="W192" s="6">
        <v>1</v>
      </c>
      <c r="X192" s="6"/>
      <c r="Y192" s="6">
        <v>1</v>
      </c>
      <c r="Z192" s="6"/>
      <c r="AA192" s="6"/>
      <c r="AB192" s="6"/>
      <c r="AC192" s="6"/>
      <c r="AD192" s="6"/>
      <c r="AE192" s="6"/>
      <c r="AF192" s="6"/>
      <c r="AG192" s="6"/>
      <c r="AH192" s="6"/>
      <c r="AI192" s="6"/>
      <c r="AJ192" s="6"/>
      <c r="AK192" s="6"/>
      <c r="AL192" s="6"/>
      <c r="AM192" s="6"/>
      <c r="AN192" s="6"/>
      <c r="AO192" s="6"/>
      <c r="AP192" s="6"/>
      <c r="AQ192" s="6"/>
      <c r="AR192" s="6"/>
      <c r="AS192" s="6"/>
      <c r="AT192" s="6"/>
      <c r="AU192" s="6"/>
      <c r="AV192" s="6"/>
      <c r="AW192" s="6"/>
      <c r="AX192" s="6"/>
      <c r="AY192" s="6"/>
      <c r="AZ192" s="6"/>
      <c r="BA192" s="6"/>
      <c r="BB192" s="6"/>
      <c r="BC192" s="6"/>
      <c r="BD192" s="6"/>
      <c r="BE192" s="6"/>
      <c r="BF192" s="6"/>
      <c r="BG192" s="6"/>
      <c r="BH192" s="6"/>
      <c r="BI192" s="6"/>
      <c r="BJ192" s="6"/>
      <c r="BK192" s="6"/>
      <c r="BL192" s="6"/>
      <c r="BM192" s="6"/>
      <c r="BN192" s="6"/>
      <c r="BO192" s="6"/>
      <c r="BP192" s="6"/>
      <c r="BQ192" s="6"/>
      <c r="BR192" s="6">
        <f t="shared" si="34"/>
        <v>3</v>
      </c>
      <c r="BS192" s="6" t="str">
        <f t="shared" si="35"/>
        <v>Non Loan</v>
      </c>
      <c r="BT192" s="6" t="s">
        <v>99</v>
      </c>
      <c r="BU192" s="6" t="s">
        <v>117</v>
      </c>
      <c r="BV192" s="6" t="s">
        <v>129</v>
      </c>
      <c r="BW192" s="8" t="s">
        <v>96</v>
      </c>
      <c r="BX192" s="9" t="str">
        <f t="shared" ca="1" si="43"/>
        <v/>
      </c>
      <c r="BY192" s="10" t="str">
        <f t="shared" ca="1" si="44"/>
        <v/>
      </c>
      <c r="BZ192" s="7">
        <f t="shared" ca="1" si="45"/>
        <v>625912</v>
      </c>
      <c r="CA192" s="7"/>
      <c r="CB192" s="7">
        <f t="shared" ca="1" si="46"/>
        <v>625912</v>
      </c>
      <c r="CC192" s="7"/>
      <c r="CD192" s="7"/>
      <c r="CE192" s="7" t="str">
        <f t="shared" ca="1" si="47"/>
        <v/>
      </c>
      <c r="CF192" s="7" t="str">
        <f t="shared" ca="1" si="48"/>
        <v/>
      </c>
      <c r="CG192" s="11" t="str">
        <f t="shared" ca="1" si="49"/>
        <v/>
      </c>
      <c r="CH192" s="7" t="str">
        <f t="shared" ca="1" si="50"/>
        <v/>
      </c>
      <c r="CI192" s="7" t="s">
        <v>97</v>
      </c>
    </row>
    <row r="193" spans="1:87" x14ac:dyDescent="0.2">
      <c r="A193">
        <v>11300</v>
      </c>
      <c r="B193" t="s">
        <v>94</v>
      </c>
      <c r="C193" s="17">
        <v>0.6</v>
      </c>
      <c r="D193" t="s">
        <v>96</v>
      </c>
      <c r="E193" t="s">
        <v>96</v>
      </c>
      <c r="G193" s="17" t="str">
        <f t="shared" si="36"/>
        <v>Yes</v>
      </c>
      <c r="H193" t="s">
        <v>97</v>
      </c>
      <c r="I193" s="12" t="s">
        <v>97</v>
      </c>
      <c r="J193" s="13">
        <v>45658</v>
      </c>
      <c r="K193">
        <f t="shared" ca="1" si="37"/>
        <v>0</v>
      </c>
      <c r="L193" t="str">
        <f t="shared" ca="1" si="38"/>
        <v>&lt;12 months</v>
      </c>
      <c r="M193" s="13">
        <v>45658</v>
      </c>
      <c r="N193">
        <f t="shared" ca="1" si="39"/>
        <v>0</v>
      </c>
      <c r="O193" t="str">
        <f t="shared" ca="1" si="40"/>
        <v>&lt;12 months</v>
      </c>
      <c r="P193" s="13">
        <v>27395</v>
      </c>
      <c r="Q193">
        <f t="shared" ca="1" si="41"/>
        <v>50</v>
      </c>
      <c r="R193" t="str">
        <f t="shared" ca="1" si="42"/>
        <v>45-54</v>
      </c>
      <c r="S193" t="s">
        <v>121</v>
      </c>
      <c r="V193">
        <v>1</v>
      </c>
      <c r="X193">
        <v>1</v>
      </c>
      <c r="Z193">
        <v>1</v>
      </c>
      <c r="BR193">
        <f t="shared" si="34"/>
        <v>3</v>
      </c>
      <c r="BS193" t="str">
        <f t="shared" si="35"/>
        <v>Non Loan</v>
      </c>
      <c r="BT193" t="s">
        <v>99</v>
      </c>
      <c r="BU193" t="s">
        <v>100</v>
      </c>
      <c r="BV193" t="s">
        <v>129</v>
      </c>
      <c r="BW193" s="13" t="s">
        <v>96</v>
      </c>
      <c r="BX193" s="14" t="str">
        <f t="shared" ca="1" si="43"/>
        <v/>
      </c>
      <c r="BY193" s="15" t="str">
        <f t="shared" ca="1" si="44"/>
        <v/>
      </c>
      <c r="BZ193" s="12">
        <f t="shared" ca="1" si="45"/>
        <v>1322614</v>
      </c>
      <c r="CA193" s="12"/>
      <c r="CB193" s="12">
        <f t="shared" ca="1" si="46"/>
        <v>1322614</v>
      </c>
      <c r="CC193" s="12"/>
      <c r="CD193" s="12"/>
      <c r="CE193" s="12" t="str">
        <f t="shared" ca="1" si="47"/>
        <v/>
      </c>
      <c r="CF193" s="12" t="str">
        <f t="shared" ca="1" si="48"/>
        <v/>
      </c>
      <c r="CG193" s="16" t="str">
        <f t="shared" ca="1" si="49"/>
        <v/>
      </c>
      <c r="CH193" s="12" t="str">
        <f t="shared" ca="1" si="50"/>
        <v/>
      </c>
      <c r="CI193" s="12" t="s">
        <v>97</v>
      </c>
    </row>
    <row r="194" spans="1:87" x14ac:dyDescent="0.2">
      <c r="A194" s="6">
        <v>11301</v>
      </c>
      <c r="B194" s="6" t="s">
        <v>94</v>
      </c>
      <c r="C194" s="18">
        <v>0.7</v>
      </c>
      <c r="D194" s="6" t="s">
        <v>95</v>
      </c>
      <c r="E194" s="6" t="s">
        <v>95</v>
      </c>
      <c r="F194" s="18">
        <v>0.4</v>
      </c>
      <c r="G194" s="18" t="str">
        <f t="shared" si="36"/>
        <v>Yes</v>
      </c>
      <c r="H194" s="6" t="s">
        <v>97</v>
      </c>
      <c r="I194" s="7" t="s">
        <v>119</v>
      </c>
      <c r="J194" s="8">
        <v>45658</v>
      </c>
      <c r="K194" s="6">
        <f t="shared" ca="1" si="37"/>
        <v>0</v>
      </c>
      <c r="L194" s="6" t="str">
        <f t="shared" ca="1" si="38"/>
        <v>&lt;12 months</v>
      </c>
      <c r="M194" s="8">
        <v>45658</v>
      </c>
      <c r="N194" s="6">
        <f t="shared" ca="1" si="39"/>
        <v>0</v>
      </c>
      <c r="O194" s="6" t="str">
        <f t="shared" ca="1" si="40"/>
        <v>&lt;12 months</v>
      </c>
      <c r="P194" s="8">
        <v>25569</v>
      </c>
      <c r="Q194" s="6">
        <f t="shared" ca="1" si="41"/>
        <v>55</v>
      </c>
      <c r="R194" s="6" t="str">
        <f t="shared" ca="1" si="42"/>
        <v>55-64</v>
      </c>
      <c r="S194" s="6" t="s">
        <v>128</v>
      </c>
      <c r="T194" s="6"/>
      <c r="U194" s="6">
        <v>1</v>
      </c>
      <c r="V194" s="6">
        <v>1</v>
      </c>
      <c r="W194" s="6">
        <v>1</v>
      </c>
      <c r="X194" s="6">
        <v>1</v>
      </c>
      <c r="Y194" s="6">
        <v>1</v>
      </c>
      <c r="Z194" s="6">
        <v>1</v>
      </c>
      <c r="AA194" s="6"/>
      <c r="AB194" s="6"/>
      <c r="AC194" s="6"/>
      <c r="AD194" s="6"/>
      <c r="AE194" s="6"/>
      <c r="AF194" s="6"/>
      <c r="AG194" s="6"/>
      <c r="AH194" s="6"/>
      <c r="AI194" s="6"/>
      <c r="AJ194" s="6"/>
      <c r="AK194" s="6"/>
      <c r="AL194" s="6"/>
      <c r="AM194" s="6"/>
      <c r="AN194" s="6"/>
      <c r="AO194" s="6"/>
      <c r="AP194" s="6"/>
      <c r="AQ194" s="6"/>
      <c r="AR194" s="6"/>
      <c r="AS194" s="6"/>
      <c r="AT194" s="6"/>
      <c r="AU194" s="6"/>
      <c r="AV194" s="6"/>
      <c r="AW194" s="6"/>
      <c r="AX194" s="6"/>
      <c r="AY194" s="6"/>
      <c r="AZ194" s="6"/>
      <c r="BA194" s="6"/>
      <c r="BB194" s="6"/>
      <c r="BC194" s="6"/>
      <c r="BD194" s="6"/>
      <c r="BE194" s="6"/>
      <c r="BF194" s="6"/>
      <c r="BG194" s="6"/>
      <c r="BH194" s="6"/>
      <c r="BI194" s="6"/>
      <c r="BJ194" s="6"/>
      <c r="BK194" s="6"/>
      <c r="BL194" s="6"/>
      <c r="BM194" s="6"/>
      <c r="BN194" s="6"/>
      <c r="BO194" s="6"/>
      <c r="BP194" s="6"/>
      <c r="BQ194" s="6"/>
      <c r="BR194" s="6">
        <f t="shared" si="34"/>
        <v>6</v>
      </c>
      <c r="BS194" s="6" t="str">
        <f t="shared" si="35"/>
        <v>Non Loan</v>
      </c>
      <c r="BT194" s="6" t="s">
        <v>99</v>
      </c>
      <c r="BU194" s="6" t="s">
        <v>117</v>
      </c>
      <c r="BV194" s="6" t="s">
        <v>118</v>
      </c>
      <c r="BW194" s="8" t="s">
        <v>96</v>
      </c>
      <c r="BX194" s="9" t="str">
        <f t="shared" ca="1" si="43"/>
        <v/>
      </c>
      <c r="BY194" s="10" t="str">
        <f t="shared" ca="1" si="44"/>
        <v/>
      </c>
      <c r="BZ194" s="7">
        <f t="shared" ca="1" si="45"/>
        <v>1317173</v>
      </c>
      <c r="CA194" s="7"/>
      <c r="CB194" s="7">
        <f t="shared" ca="1" si="46"/>
        <v>1317173</v>
      </c>
      <c r="CC194" s="7"/>
      <c r="CD194" s="7"/>
      <c r="CE194" s="7" t="str">
        <f t="shared" ca="1" si="47"/>
        <v/>
      </c>
      <c r="CF194" s="7" t="str">
        <f t="shared" ca="1" si="48"/>
        <v/>
      </c>
      <c r="CG194" s="11" t="str">
        <f t="shared" ca="1" si="49"/>
        <v/>
      </c>
      <c r="CH194" s="7" t="str">
        <f t="shared" ca="1" si="50"/>
        <v/>
      </c>
      <c r="CI194" s="7" t="s">
        <v>97</v>
      </c>
    </row>
    <row r="195" spans="1:87" x14ac:dyDescent="0.2">
      <c r="A195">
        <v>11302</v>
      </c>
      <c r="B195" t="s">
        <v>122</v>
      </c>
      <c r="C195" s="17">
        <v>0.8</v>
      </c>
      <c r="D195" t="s">
        <v>96</v>
      </c>
      <c r="E195" t="s">
        <v>95</v>
      </c>
      <c r="F195" s="17">
        <v>0.75</v>
      </c>
      <c r="G195" s="17" t="str">
        <f t="shared" si="36"/>
        <v>Yes</v>
      </c>
      <c r="H195" t="s">
        <v>97</v>
      </c>
      <c r="I195" s="12" t="s">
        <v>112</v>
      </c>
      <c r="J195" s="13">
        <v>45473</v>
      </c>
      <c r="K195">
        <f t="shared" ca="1" si="37"/>
        <v>1</v>
      </c>
      <c r="L195" t="str">
        <f t="shared" ca="1" si="38"/>
        <v>1-3 years</v>
      </c>
      <c r="M195" s="13">
        <v>45473</v>
      </c>
      <c r="N195">
        <f t="shared" ca="1" si="39"/>
        <v>1</v>
      </c>
      <c r="O195" t="str">
        <f t="shared" ca="1" si="40"/>
        <v>1-3 years</v>
      </c>
      <c r="P195" s="13">
        <v>23743</v>
      </c>
      <c r="Q195">
        <f t="shared" ca="1" si="41"/>
        <v>60</v>
      </c>
      <c r="R195" t="str">
        <f t="shared" ca="1" si="42"/>
        <v>55-64</v>
      </c>
      <c r="S195" t="s">
        <v>128</v>
      </c>
      <c r="T195">
        <v>1</v>
      </c>
      <c r="V195">
        <v>1</v>
      </c>
      <c r="X195">
        <v>1</v>
      </c>
      <c r="Z195">
        <v>1</v>
      </c>
      <c r="BR195">
        <f t="shared" si="34"/>
        <v>4</v>
      </c>
      <c r="BS195" t="str">
        <f t="shared" si="35"/>
        <v>Loan</v>
      </c>
      <c r="BT195" t="s">
        <v>99</v>
      </c>
      <c r="BU195" t="s">
        <v>117</v>
      </c>
      <c r="BV195" t="s">
        <v>118</v>
      </c>
      <c r="BW195" s="13" t="s">
        <v>96</v>
      </c>
      <c r="BX195" s="14">
        <f t="shared" ca="1" si="43"/>
        <v>737705</v>
      </c>
      <c r="BY195" s="15" t="str">
        <f t="shared" ca="1" si="44"/>
        <v>250k-750k</v>
      </c>
      <c r="BZ195" s="12">
        <f t="shared" ca="1" si="45"/>
        <v>246028</v>
      </c>
      <c r="CA195" s="12"/>
      <c r="CB195" s="12">
        <f t="shared" ca="1" si="46"/>
        <v>246028</v>
      </c>
      <c r="CC195" s="12" t="s">
        <v>114</v>
      </c>
      <c r="CD195" s="12" t="s">
        <v>106</v>
      </c>
      <c r="CE195" s="12">
        <f t="shared" ca="1" si="47"/>
        <v>10</v>
      </c>
      <c r="CF195" s="12">
        <f t="shared" ca="1" si="48"/>
        <v>73770.5</v>
      </c>
      <c r="CG195" s="16">
        <f t="shared" ca="1" si="49"/>
        <v>2.9984595249321218</v>
      </c>
      <c r="CH195" s="12" t="str">
        <f t="shared" ca="1" si="50"/>
        <v>1-5x</v>
      </c>
      <c r="CI195" s="12" t="s">
        <v>107</v>
      </c>
    </row>
    <row r="196" spans="1:87" x14ac:dyDescent="0.2">
      <c r="A196" s="6">
        <v>11303</v>
      </c>
      <c r="B196" s="6" t="s">
        <v>94</v>
      </c>
      <c r="C196" s="18">
        <v>0.75</v>
      </c>
      <c r="D196" s="6" t="s">
        <v>95</v>
      </c>
      <c r="E196" s="6" t="s">
        <v>96</v>
      </c>
      <c r="F196" s="18"/>
      <c r="G196" s="18" t="str">
        <f t="shared" si="36"/>
        <v>Yes</v>
      </c>
      <c r="H196" s="6" t="s">
        <v>97</v>
      </c>
      <c r="I196" s="7" t="s">
        <v>97</v>
      </c>
      <c r="J196" s="8">
        <v>45292</v>
      </c>
      <c r="K196" s="6">
        <f t="shared" ca="1" si="37"/>
        <v>1</v>
      </c>
      <c r="L196" s="6" t="str">
        <f t="shared" ca="1" si="38"/>
        <v>1-3 years</v>
      </c>
      <c r="M196" s="8">
        <v>45292</v>
      </c>
      <c r="N196" s="6">
        <f t="shared" ca="1" si="39"/>
        <v>1</v>
      </c>
      <c r="O196" s="6" t="str">
        <f t="shared" ca="1" si="40"/>
        <v>1-3 years</v>
      </c>
      <c r="P196" s="8">
        <v>36526</v>
      </c>
      <c r="Q196" s="6">
        <f t="shared" ca="1" si="41"/>
        <v>25</v>
      </c>
      <c r="R196" s="6" t="str">
        <f t="shared" ca="1" si="42"/>
        <v>25-34</v>
      </c>
      <c r="S196" s="6" t="s">
        <v>109</v>
      </c>
      <c r="T196" s="6"/>
      <c r="U196" s="6">
        <v>1</v>
      </c>
      <c r="V196" s="6">
        <v>1</v>
      </c>
      <c r="W196" s="6">
        <v>1</v>
      </c>
      <c r="X196" s="6">
        <v>1</v>
      </c>
      <c r="Y196" s="6"/>
      <c r="Z196" s="6"/>
      <c r="AA196" s="6"/>
      <c r="AB196" s="6"/>
      <c r="AC196" s="6"/>
      <c r="AD196" s="6"/>
      <c r="AE196" s="6"/>
      <c r="AF196" s="6"/>
      <c r="AG196" s="6"/>
      <c r="AH196" s="6"/>
      <c r="AI196" s="6"/>
      <c r="AJ196" s="6"/>
      <c r="AK196" s="6"/>
      <c r="AL196" s="6"/>
      <c r="AM196" s="6"/>
      <c r="AN196" s="6"/>
      <c r="AO196" s="6"/>
      <c r="AP196" s="6"/>
      <c r="AQ196" s="6"/>
      <c r="AR196" s="6"/>
      <c r="AS196" s="6"/>
      <c r="AT196" s="6"/>
      <c r="AU196" s="6"/>
      <c r="AV196" s="6"/>
      <c r="AW196" s="6"/>
      <c r="AX196" s="6"/>
      <c r="AY196" s="6"/>
      <c r="AZ196" s="6"/>
      <c r="BA196" s="6"/>
      <c r="BB196" s="6"/>
      <c r="BC196" s="6"/>
      <c r="BD196" s="6"/>
      <c r="BE196" s="6"/>
      <c r="BF196" s="6"/>
      <c r="BG196" s="6"/>
      <c r="BH196" s="6"/>
      <c r="BI196" s="6"/>
      <c r="BJ196" s="6"/>
      <c r="BK196" s="6"/>
      <c r="BL196" s="6"/>
      <c r="BM196" s="6"/>
      <c r="BN196" s="6"/>
      <c r="BO196" s="6"/>
      <c r="BP196" s="6"/>
      <c r="BQ196" s="6"/>
      <c r="BR196" s="6">
        <f t="shared" ref="BR196:BR259" si="51">SUM(T196:BQ196)</f>
        <v>4</v>
      </c>
      <c r="BS196" s="6" t="str">
        <f t="shared" ref="BS196:BS259" si="52">IF(T196=1,"Loan","Non Loan")</f>
        <v>Non Loan</v>
      </c>
      <c r="BT196" s="6" t="s">
        <v>99</v>
      </c>
      <c r="BU196" s="6" t="s">
        <v>100</v>
      </c>
      <c r="BV196" s="6" t="s">
        <v>101</v>
      </c>
      <c r="BW196" s="8" t="s">
        <v>96</v>
      </c>
      <c r="BX196" s="9" t="str">
        <f t="shared" ca="1" si="43"/>
        <v/>
      </c>
      <c r="BY196" s="10" t="str">
        <f t="shared" ca="1" si="44"/>
        <v/>
      </c>
      <c r="BZ196" s="7">
        <f t="shared" ca="1" si="45"/>
        <v>1056527</v>
      </c>
      <c r="CA196" s="7"/>
      <c r="CB196" s="7">
        <f t="shared" ca="1" si="46"/>
        <v>1056527</v>
      </c>
      <c r="CC196" s="7"/>
      <c r="CD196" s="7"/>
      <c r="CE196" s="7" t="str">
        <f t="shared" ca="1" si="47"/>
        <v/>
      </c>
      <c r="CF196" s="7" t="str">
        <f t="shared" ca="1" si="48"/>
        <v/>
      </c>
      <c r="CG196" s="11" t="str">
        <f t="shared" ca="1" si="49"/>
        <v/>
      </c>
      <c r="CH196" s="7" t="str">
        <f t="shared" ca="1" si="50"/>
        <v/>
      </c>
      <c r="CI196" s="7" t="s">
        <v>97</v>
      </c>
    </row>
    <row r="197" spans="1:87" x14ac:dyDescent="0.2">
      <c r="A197">
        <v>11304</v>
      </c>
      <c r="B197" t="s">
        <v>94</v>
      </c>
      <c r="C197" s="17">
        <v>1</v>
      </c>
      <c r="D197" t="s">
        <v>96</v>
      </c>
      <c r="E197" t="s">
        <v>96</v>
      </c>
      <c r="G197" s="17" t="str">
        <f t="shared" ref="G197:G260" si="53">IF(OR(C197&gt;=51%, AND(C197&gt;=20%, D197="Yes", E197="No"), AND(C197&gt;=20%, D197="Yes", E197="Yes", F197&gt;=30%)), "Yes", "No")</f>
        <v>Yes</v>
      </c>
      <c r="H197" t="s">
        <v>97</v>
      </c>
      <c r="I197" s="12" t="s">
        <v>97</v>
      </c>
      <c r="J197" s="13">
        <v>45107</v>
      </c>
      <c r="K197">
        <f t="shared" ref="K197:K260" ca="1" si="54">ROUNDDOWN(((TODAY()-J197)/365),0)</f>
        <v>2</v>
      </c>
      <c r="L197" t="str">
        <f t="shared" ref="L197:L260" ca="1" si="55">IF(ISBLANK(J197),"",IF(DATEDIF(J197,TODAY(),"Y")&lt;1,"&lt;12 months",
IF(DATEDIF(J197,TODAY(),"Y")&lt;3,"1-3 years",IF(DATEDIF(J197,TODAY(),"Y")&lt;5,"3-5 years",IF(DATEDIF(J197,TODAY(),"Y")&lt;10,"5-10 years",IF(DATEDIF(J197,TODAY(),"Y")&lt;20,"10-20 years","&gt;20 years"))))))</f>
        <v>1-3 years</v>
      </c>
      <c r="M197" s="13">
        <v>45107</v>
      </c>
      <c r="N197">
        <f t="shared" ref="N197:N260" ca="1" si="56">ROUNDDOWN(((TODAY()-M197)/365),0)</f>
        <v>2</v>
      </c>
      <c r="O197" t="str">
        <f t="shared" ref="O197:O260" ca="1" si="57">IF(ISBLANK(M197),"",IF(DATEDIF(M197,TODAY(),"Y")&lt;1,"&lt;12 months",
IF(DATEDIF(M197,TODAY(),"Y")&lt;3,"1-3 years",IF(DATEDIF(M197,TODAY(),"Y")&lt;5,"3-5 years",IF(DATEDIF(M197,TODAY(),"Y")&lt;10,"5-10 years",IF(DATEDIF(M197,TODAY(),"Y")&lt;20,"10-20 years","&gt;20 years"))))))</f>
        <v>1-3 years</v>
      </c>
      <c r="P197" s="13">
        <v>34700</v>
      </c>
      <c r="Q197">
        <f t="shared" ref="Q197:Q260" ca="1" si="58">ROUNDDOWN(((TODAY()-P197)/365),0)</f>
        <v>30</v>
      </c>
      <c r="R197" t="str">
        <f t="shared" ref="R197:R260" ca="1" si="59">IF(Q197="","",IF(Q197&lt;18,"&lt;18",IF(Q197&lt;=24,"18-24",IF(Q197&lt;=34,"25-34",IF(Q197&lt;=44,"35-44",IF(Q197&lt;=54,"45-54",IF(Q197&lt;=64,"55-64","64+")))))))</f>
        <v>25-34</v>
      </c>
      <c r="S197" t="s">
        <v>98</v>
      </c>
      <c r="V197">
        <v>1</v>
      </c>
      <c r="X197">
        <v>1</v>
      </c>
      <c r="Z197">
        <v>1</v>
      </c>
      <c r="BR197">
        <f t="shared" si="51"/>
        <v>3</v>
      </c>
      <c r="BS197" t="str">
        <f t="shared" si="52"/>
        <v>Non Loan</v>
      </c>
      <c r="BT197" t="s">
        <v>99</v>
      </c>
      <c r="BU197" t="s">
        <v>100</v>
      </c>
      <c r="BV197" t="s">
        <v>101</v>
      </c>
      <c r="BW197" s="13" t="s">
        <v>96</v>
      </c>
      <c r="BX197" s="14" t="str">
        <f t="shared" ref="BX197:BX260" ca="1" si="60">IF(T197=1,RANDBETWEEN(0,5000000),"")</f>
        <v/>
      </c>
      <c r="BY197" s="15" t="str">
        <f t="shared" ref="BY197:BY260" ca="1" si="61">IF(OR(BX197="",ISBLANK(BX197)),"",IF(BX197&gt;5000000,"&gt;5 mil",
IF(BX197&lt;=50000,"&lt;=50k",
IF(AND(BX197&gt;50000,BX197&lt;=100000),"50k-100k",
IF(AND(BX197&gt;100000,BX197&lt;=250000),"100k-250k",
IF(AND(BX197&gt;250000,BX197&lt;=750000),"250k-750k",
IF(AND(BX197&gt;750000,BX197&lt;=5000000),"750k-5 mil","Unknown")))))))</f>
        <v/>
      </c>
      <c r="BZ197" s="12">
        <f t="shared" ref="BZ197:BZ260" ca="1" si="62">RANDBETWEEN(0,2000000)</f>
        <v>192332</v>
      </c>
      <c r="CA197" s="12"/>
      <c r="CB197" s="12">
        <f t="shared" ref="CB197:CB260" ca="1" si="63">BZ197+CA197</f>
        <v>192332</v>
      </c>
      <c r="CC197" s="12"/>
      <c r="CD197" s="12"/>
      <c r="CE197" s="12" t="str">
        <f t="shared" ref="CE197:CE260" ca="1" si="64">IF(T197=1,RANDBETWEEN(1,10),"")</f>
        <v/>
      </c>
      <c r="CF197" s="12" t="str">
        <f t="shared" ref="CF197:CF260" ca="1" si="65">IF(OR(BX197="", ISBLANK(BX197)), "", BX197/CE197)</f>
        <v/>
      </c>
      <c r="CG197" s="16" t="str">
        <f t="shared" ref="CG197:CG260" ca="1" si="66">IF(OR(ISBLANK(BX197), BX197=""), "",
   IF(OR(ISBLANK(CB197), CB197=0), "no deposits", BX197/CB197))</f>
        <v/>
      </c>
      <c r="CH197" s="12" t="str">
        <f t="shared" ref="CH197:CH260" ca="1" si="67">IF(CG197="","",IF(ISERROR(CG197),"no deposits",IF(CG197&lt;100%,"1x",IF(CG197&lt;500%,"1-5x",IF(CG197&lt;1000%,"5-10x",IF(CG197&lt;2000%,"10-20x",IF(CG197&lt;5000%,"20-50x",IF(CG197&lt;10000%,"50-100x",IF(CG197&lt;50000%,"100-500x","&gt;500x")))))))))</f>
        <v/>
      </c>
      <c r="CI197" s="12" t="s">
        <v>97</v>
      </c>
    </row>
    <row r="198" spans="1:87" x14ac:dyDescent="0.2">
      <c r="A198" s="6">
        <v>11305</v>
      </c>
      <c r="B198" s="6" t="s">
        <v>94</v>
      </c>
      <c r="C198" s="18">
        <v>0</v>
      </c>
      <c r="D198" s="6" t="s">
        <v>95</v>
      </c>
      <c r="E198" s="6" t="s">
        <v>95</v>
      </c>
      <c r="F198" s="18">
        <v>0.15</v>
      </c>
      <c r="G198" s="18" t="str">
        <f t="shared" si="53"/>
        <v>No</v>
      </c>
      <c r="H198" s="6" t="s">
        <v>97</v>
      </c>
      <c r="I198" s="7" t="s">
        <v>97</v>
      </c>
      <c r="J198" s="8">
        <v>44927</v>
      </c>
      <c r="K198" s="6">
        <f t="shared" ca="1" si="54"/>
        <v>2</v>
      </c>
      <c r="L198" s="6" t="str">
        <f t="shared" ca="1" si="55"/>
        <v>1-3 years</v>
      </c>
      <c r="M198" s="8">
        <v>44927</v>
      </c>
      <c r="N198" s="6">
        <f t="shared" ca="1" si="56"/>
        <v>2</v>
      </c>
      <c r="O198" s="6" t="str">
        <f t="shared" ca="1" si="57"/>
        <v>1-3 years</v>
      </c>
      <c r="P198" s="8">
        <v>32874</v>
      </c>
      <c r="Q198" s="6">
        <f t="shared" ca="1" si="58"/>
        <v>35</v>
      </c>
      <c r="R198" s="6" t="str">
        <f t="shared" ca="1" si="59"/>
        <v>35-44</v>
      </c>
      <c r="S198" s="6" t="s">
        <v>148</v>
      </c>
      <c r="T198" s="6"/>
      <c r="U198" s="6">
        <v>1</v>
      </c>
      <c r="V198" s="6"/>
      <c r="W198" s="6">
        <v>1</v>
      </c>
      <c r="X198" s="6"/>
      <c r="Y198" s="6">
        <v>1</v>
      </c>
      <c r="Z198" s="6"/>
      <c r="AA198" s="6"/>
      <c r="AB198" s="6"/>
      <c r="AC198" s="6"/>
      <c r="AD198" s="6"/>
      <c r="AE198" s="6"/>
      <c r="AF198" s="6"/>
      <c r="AG198" s="6"/>
      <c r="AH198" s="6"/>
      <c r="AI198" s="6"/>
      <c r="AJ198" s="6"/>
      <c r="AK198" s="6"/>
      <c r="AL198" s="6"/>
      <c r="AM198" s="6"/>
      <c r="AN198" s="6"/>
      <c r="AO198" s="6"/>
      <c r="AP198" s="6"/>
      <c r="AQ198" s="6"/>
      <c r="AR198" s="6"/>
      <c r="AS198" s="6"/>
      <c r="AT198" s="6"/>
      <c r="AU198" s="6"/>
      <c r="AV198" s="6"/>
      <c r="AW198" s="6"/>
      <c r="AX198" s="6"/>
      <c r="AY198" s="6"/>
      <c r="AZ198" s="6"/>
      <c r="BA198" s="6"/>
      <c r="BB198" s="6"/>
      <c r="BC198" s="6"/>
      <c r="BD198" s="6"/>
      <c r="BE198" s="6"/>
      <c r="BF198" s="6"/>
      <c r="BG198" s="6"/>
      <c r="BH198" s="6"/>
      <c r="BI198" s="6"/>
      <c r="BJ198" s="6"/>
      <c r="BK198" s="6"/>
      <c r="BL198" s="6"/>
      <c r="BM198" s="6"/>
      <c r="BN198" s="6"/>
      <c r="BO198" s="6"/>
      <c r="BP198" s="6"/>
      <c r="BQ198" s="6"/>
      <c r="BR198" s="6">
        <f t="shared" si="51"/>
        <v>3</v>
      </c>
      <c r="BS198" s="6" t="str">
        <f t="shared" si="52"/>
        <v>Non Loan</v>
      </c>
      <c r="BT198" s="6" t="s">
        <v>99</v>
      </c>
      <c r="BU198" s="6" t="s">
        <v>117</v>
      </c>
      <c r="BV198" s="6" t="s">
        <v>118</v>
      </c>
      <c r="BW198" s="8" t="s">
        <v>96</v>
      </c>
      <c r="BX198" s="9" t="str">
        <f t="shared" ca="1" si="60"/>
        <v/>
      </c>
      <c r="BY198" s="10" t="str">
        <f t="shared" ca="1" si="61"/>
        <v/>
      </c>
      <c r="BZ198" s="7">
        <f t="shared" ca="1" si="62"/>
        <v>1134985</v>
      </c>
      <c r="CA198" s="7"/>
      <c r="CB198" s="7">
        <f t="shared" ca="1" si="63"/>
        <v>1134985</v>
      </c>
      <c r="CC198" s="7"/>
      <c r="CD198" s="7"/>
      <c r="CE198" s="7" t="str">
        <f t="shared" ca="1" si="64"/>
        <v/>
      </c>
      <c r="CF198" s="7" t="str">
        <f t="shared" ca="1" si="65"/>
        <v/>
      </c>
      <c r="CG198" s="11" t="str">
        <f t="shared" ca="1" si="66"/>
        <v/>
      </c>
      <c r="CH198" s="7" t="str">
        <f t="shared" ca="1" si="67"/>
        <v/>
      </c>
      <c r="CI198" s="7" t="s">
        <v>97</v>
      </c>
    </row>
    <row r="199" spans="1:87" x14ac:dyDescent="0.2">
      <c r="A199">
        <v>11306</v>
      </c>
      <c r="B199" t="s">
        <v>94</v>
      </c>
      <c r="C199" s="17">
        <v>0.4</v>
      </c>
      <c r="D199" t="s">
        <v>96</v>
      </c>
      <c r="E199" t="s">
        <v>95</v>
      </c>
      <c r="F199" s="17">
        <v>0.5</v>
      </c>
      <c r="G199" s="17" t="str">
        <f t="shared" si="53"/>
        <v>No</v>
      </c>
      <c r="H199" t="s">
        <v>102</v>
      </c>
      <c r="I199" s="12" t="s">
        <v>119</v>
      </c>
      <c r="J199" s="13">
        <v>44742</v>
      </c>
      <c r="K199">
        <f t="shared" ca="1" si="54"/>
        <v>3</v>
      </c>
      <c r="L199" t="str">
        <f t="shared" ca="1" si="55"/>
        <v>3-5 years</v>
      </c>
      <c r="M199" s="13">
        <v>44742</v>
      </c>
      <c r="N199">
        <f t="shared" ca="1" si="56"/>
        <v>3</v>
      </c>
      <c r="O199" t="str">
        <f t="shared" ca="1" si="57"/>
        <v>3-5 years</v>
      </c>
      <c r="P199" s="13">
        <v>31048</v>
      </c>
      <c r="Q199">
        <f t="shared" ca="1" si="58"/>
        <v>40</v>
      </c>
      <c r="R199" t="str">
        <f t="shared" ca="1" si="59"/>
        <v>35-44</v>
      </c>
      <c r="S199" t="s">
        <v>128</v>
      </c>
      <c r="T199">
        <v>1</v>
      </c>
      <c r="V199">
        <v>1</v>
      </c>
      <c r="X199">
        <v>1</v>
      </c>
      <c r="Z199">
        <v>1</v>
      </c>
      <c r="BR199">
        <f t="shared" si="51"/>
        <v>4</v>
      </c>
      <c r="BS199" t="str">
        <f t="shared" si="52"/>
        <v>Loan</v>
      </c>
      <c r="BT199" t="s">
        <v>99</v>
      </c>
      <c r="BU199" t="s">
        <v>100</v>
      </c>
      <c r="BV199" t="s">
        <v>101</v>
      </c>
      <c r="BW199" s="13" t="s">
        <v>96</v>
      </c>
      <c r="BX199" s="14">
        <f t="shared" ca="1" si="60"/>
        <v>2866971</v>
      </c>
      <c r="BY199" s="15" t="str">
        <f t="shared" ca="1" si="61"/>
        <v>750k-5 mil</v>
      </c>
      <c r="BZ199" s="12">
        <f t="shared" ca="1" si="62"/>
        <v>890535</v>
      </c>
      <c r="CA199" s="12"/>
      <c r="CB199" s="12">
        <f t="shared" ca="1" si="63"/>
        <v>890535</v>
      </c>
      <c r="CC199" s="12" t="s">
        <v>114</v>
      </c>
      <c r="CD199" s="12" t="s">
        <v>106</v>
      </c>
      <c r="CE199" s="12">
        <f t="shared" ca="1" si="64"/>
        <v>4</v>
      </c>
      <c r="CF199" s="12">
        <f t="shared" ca="1" si="65"/>
        <v>716742.75</v>
      </c>
      <c r="CG199" s="16">
        <f t="shared" ca="1" si="66"/>
        <v>3.2193804847647765</v>
      </c>
      <c r="CH199" s="12" t="str">
        <f t="shared" ca="1" si="67"/>
        <v>1-5x</v>
      </c>
      <c r="CI199" s="12" t="s">
        <v>107</v>
      </c>
    </row>
    <row r="200" spans="1:87" x14ac:dyDescent="0.2">
      <c r="A200" s="6">
        <v>11307</v>
      </c>
      <c r="B200" s="6" t="s">
        <v>149</v>
      </c>
      <c r="C200" s="18">
        <v>0.15</v>
      </c>
      <c r="D200" s="6" t="s">
        <v>95</v>
      </c>
      <c r="E200" s="6" t="s">
        <v>96</v>
      </c>
      <c r="F200" s="18"/>
      <c r="G200" s="18" t="str">
        <f t="shared" si="53"/>
        <v>No</v>
      </c>
      <c r="H200" s="6" t="s">
        <v>145</v>
      </c>
      <c r="I200" s="7" t="s">
        <v>103</v>
      </c>
      <c r="J200" s="8">
        <v>44562</v>
      </c>
      <c r="K200" s="6">
        <f t="shared" ca="1" si="54"/>
        <v>3</v>
      </c>
      <c r="L200" s="6" t="str">
        <f t="shared" ca="1" si="55"/>
        <v>3-5 years</v>
      </c>
      <c r="M200" s="8">
        <v>44562</v>
      </c>
      <c r="N200" s="6">
        <f t="shared" ca="1" si="56"/>
        <v>3</v>
      </c>
      <c r="O200" s="6" t="str">
        <f t="shared" ca="1" si="57"/>
        <v>3-5 years</v>
      </c>
      <c r="P200" s="8">
        <v>29221</v>
      </c>
      <c r="Q200" s="6">
        <f t="shared" ca="1" si="58"/>
        <v>45</v>
      </c>
      <c r="R200" s="6" t="str">
        <f t="shared" ca="1" si="59"/>
        <v>45-54</v>
      </c>
      <c r="S200" s="6" t="s">
        <v>121</v>
      </c>
      <c r="T200" s="6">
        <v>1</v>
      </c>
      <c r="U200" s="6">
        <v>1</v>
      </c>
      <c r="V200" s="6">
        <v>1</v>
      </c>
      <c r="W200" s="6">
        <v>1</v>
      </c>
      <c r="X200" s="6">
        <v>1</v>
      </c>
      <c r="Y200" s="6">
        <v>1</v>
      </c>
      <c r="Z200" s="6">
        <v>1</v>
      </c>
      <c r="AA200" s="6"/>
      <c r="AB200" s="6"/>
      <c r="AC200" s="6"/>
      <c r="AD200" s="6"/>
      <c r="AE200" s="6"/>
      <c r="AF200" s="6"/>
      <c r="AG200" s="6"/>
      <c r="AH200" s="6"/>
      <c r="AI200" s="6"/>
      <c r="AJ200" s="6"/>
      <c r="AK200" s="6"/>
      <c r="AL200" s="6"/>
      <c r="AM200" s="6"/>
      <c r="AN200" s="6"/>
      <c r="AO200" s="6"/>
      <c r="AP200" s="6"/>
      <c r="AQ200" s="6"/>
      <c r="AR200" s="6"/>
      <c r="AS200" s="6"/>
      <c r="AT200" s="6"/>
      <c r="AU200" s="6"/>
      <c r="AV200" s="6"/>
      <c r="AW200" s="6"/>
      <c r="AX200" s="6"/>
      <c r="AY200" s="6"/>
      <c r="AZ200" s="6"/>
      <c r="BA200" s="6"/>
      <c r="BB200" s="6"/>
      <c r="BC200" s="6"/>
      <c r="BD200" s="6"/>
      <c r="BE200" s="6"/>
      <c r="BF200" s="6"/>
      <c r="BG200" s="6"/>
      <c r="BH200" s="6"/>
      <c r="BI200" s="6"/>
      <c r="BJ200" s="6"/>
      <c r="BK200" s="6"/>
      <c r="BL200" s="6"/>
      <c r="BM200" s="6"/>
      <c r="BN200" s="6"/>
      <c r="BO200" s="6"/>
      <c r="BP200" s="6"/>
      <c r="BQ200" s="6"/>
      <c r="BR200" s="6">
        <f t="shared" si="51"/>
        <v>7</v>
      </c>
      <c r="BS200" s="6" t="str">
        <f t="shared" si="52"/>
        <v>Loan</v>
      </c>
      <c r="BT200" s="6" t="s">
        <v>99</v>
      </c>
      <c r="BU200" s="6" t="s">
        <v>104</v>
      </c>
      <c r="BV200" s="6" t="s">
        <v>130</v>
      </c>
      <c r="BW200" s="8" t="s">
        <v>96</v>
      </c>
      <c r="BX200" s="9">
        <f t="shared" ca="1" si="60"/>
        <v>3995155</v>
      </c>
      <c r="BY200" s="10" t="str">
        <f t="shared" ca="1" si="61"/>
        <v>750k-5 mil</v>
      </c>
      <c r="BZ200" s="7">
        <f t="shared" ca="1" si="62"/>
        <v>8311</v>
      </c>
      <c r="CA200" s="7"/>
      <c r="CB200" s="7">
        <f t="shared" ca="1" si="63"/>
        <v>8311</v>
      </c>
      <c r="CC200" s="7" t="s">
        <v>105</v>
      </c>
      <c r="CD200" s="7" t="s">
        <v>120</v>
      </c>
      <c r="CE200" s="7">
        <f t="shared" ca="1" si="64"/>
        <v>10</v>
      </c>
      <c r="CF200" s="7">
        <f t="shared" ca="1" si="65"/>
        <v>399515.5</v>
      </c>
      <c r="CG200" s="11">
        <f t="shared" ca="1" si="66"/>
        <v>480.70689447719889</v>
      </c>
      <c r="CH200" s="7" t="str">
        <f t="shared" ca="1" si="67"/>
        <v>100-500x</v>
      </c>
      <c r="CI200" s="7" t="s">
        <v>150</v>
      </c>
    </row>
    <row r="201" spans="1:87" x14ac:dyDescent="0.2">
      <c r="A201">
        <v>11308</v>
      </c>
      <c r="B201" t="s">
        <v>94</v>
      </c>
      <c r="C201" s="17">
        <v>0.2</v>
      </c>
      <c r="D201" t="s">
        <v>96</v>
      </c>
      <c r="E201" t="s">
        <v>96</v>
      </c>
      <c r="G201" s="17" t="str">
        <f t="shared" si="53"/>
        <v>No</v>
      </c>
      <c r="H201" t="s">
        <v>97</v>
      </c>
      <c r="I201" s="12" t="s">
        <v>97</v>
      </c>
      <c r="J201" s="13">
        <v>44377</v>
      </c>
      <c r="K201">
        <f t="shared" ca="1" si="54"/>
        <v>4</v>
      </c>
      <c r="L201" t="str">
        <f t="shared" ca="1" si="55"/>
        <v>3-5 years</v>
      </c>
      <c r="M201" s="13">
        <v>44377</v>
      </c>
      <c r="N201">
        <f t="shared" ca="1" si="56"/>
        <v>4</v>
      </c>
      <c r="O201" t="str">
        <f t="shared" ca="1" si="57"/>
        <v>3-5 years</v>
      </c>
      <c r="P201" s="13">
        <v>27395</v>
      </c>
      <c r="Q201">
        <f t="shared" ca="1" si="58"/>
        <v>50</v>
      </c>
      <c r="R201" t="str">
        <f t="shared" ca="1" si="59"/>
        <v>45-54</v>
      </c>
      <c r="S201" t="s">
        <v>151</v>
      </c>
      <c r="V201">
        <v>1</v>
      </c>
      <c r="X201">
        <v>1</v>
      </c>
      <c r="Z201">
        <v>1</v>
      </c>
      <c r="BR201">
        <f t="shared" si="51"/>
        <v>3</v>
      </c>
      <c r="BS201" t="str">
        <f t="shared" si="52"/>
        <v>Non Loan</v>
      </c>
      <c r="BT201" t="s">
        <v>99</v>
      </c>
      <c r="BU201" t="s">
        <v>100</v>
      </c>
      <c r="BV201" t="s">
        <v>129</v>
      </c>
      <c r="BW201" s="13" t="s">
        <v>96</v>
      </c>
      <c r="BX201" s="14" t="str">
        <f t="shared" ca="1" si="60"/>
        <v/>
      </c>
      <c r="BY201" s="15" t="str">
        <f t="shared" ca="1" si="61"/>
        <v/>
      </c>
      <c r="BZ201" s="12">
        <f t="shared" ca="1" si="62"/>
        <v>119520</v>
      </c>
      <c r="CA201" s="12"/>
      <c r="CB201" s="12">
        <f t="shared" ca="1" si="63"/>
        <v>119520</v>
      </c>
      <c r="CC201" s="12"/>
      <c r="CD201" s="12"/>
      <c r="CE201" s="12" t="str">
        <f t="shared" ca="1" si="64"/>
        <v/>
      </c>
      <c r="CF201" s="12" t="str">
        <f t="shared" ca="1" si="65"/>
        <v/>
      </c>
      <c r="CG201" s="16" t="str">
        <f t="shared" ca="1" si="66"/>
        <v/>
      </c>
      <c r="CH201" s="12" t="str">
        <f t="shared" ca="1" si="67"/>
        <v/>
      </c>
      <c r="CI201" s="12" t="s">
        <v>97</v>
      </c>
    </row>
    <row r="202" spans="1:87" x14ac:dyDescent="0.2">
      <c r="A202" s="6">
        <v>11309</v>
      </c>
      <c r="B202" s="6" t="s">
        <v>94</v>
      </c>
      <c r="C202" s="18">
        <v>0.3</v>
      </c>
      <c r="D202" s="6" t="s">
        <v>95</v>
      </c>
      <c r="E202" s="6" t="s">
        <v>95</v>
      </c>
      <c r="F202" s="18">
        <v>0.15</v>
      </c>
      <c r="G202" s="18" t="str">
        <f t="shared" si="53"/>
        <v>No</v>
      </c>
      <c r="H202" s="6" t="s">
        <v>97</v>
      </c>
      <c r="I202" s="7" t="s">
        <v>112</v>
      </c>
      <c r="J202" s="8">
        <v>44197</v>
      </c>
      <c r="K202" s="6">
        <f t="shared" ca="1" si="54"/>
        <v>4</v>
      </c>
      <c r="L202" s="6" t="str">
        <f t="shared" ca="1" si="55"/>
        <v>3-5 years</v>
      </c>
      <c r="M202" s="8">
        <v>44197</v>
      </c>
      <c r="N202" s="6">
        <f t="shared" ca="1" si="56"/>
        <v>4</v>
      </c>
      <c r="O202" s="6" t="str">
        <f t="shared" ca="1" si="57"/>
        <v>3-5 years</v>
      </c>
      <c r="P202" s="8">
        <v>25569</v>
      </c>
      <c r="Q202" s="6">
        <f t="shared" ca="1" si="58"/>
        <v>55</v>
      </c>
      <c r="R202" s="6" t="str">
        <f t="shared" ca="1" si="59"/>
        <v>55-64</v>
      </c>
      <c r="S202" s="6" t="s">
        <v>116</v>
      </c>
      <c r="T202" s="6"/>
      <c r="U202" s="6">
        <v>1</v>
      </c>
      <c r="V202" s="6">
        <v>1</v>
      </c>
      <c r="W202" s="6">
        <v>1</v>
      </c>
      <c r="X202" s="6">
        <v>1</v>
      </c>
      <c r="Y202" s="6"/>
      <c r="Z202" s="6"/>
      <c r="AA202" s="6"/>
      <c r="AB202" s="6"/>
      <c r="AC202" s="6"/>
      <c r="AD202" s="6"/>
      <c r="AE202" s="6"/>
      <c r="AF202" s="6"/>
      <c r="AG202" s="6"/>
      <c r="AH202" s="6"/>
      <c r="AI202" s="6"/>
      <c r="AJ202" s="6"/>
      <c r="AK202" s="6"/>
      <c r="AL202" s="6"/>
      <c r="AM202" s="6"/>
      <c r="AN202" s="6"/>
      <c r="AO202" s="6"/>
      <c r="AP202" s="6"/>
      <c r="AQ202" s="6"/>
      <c r="AR202" s="6"/>
      <c r="AS202" s="6"/>
      <c r="AT202" s="6"/>
      <c r="AU202" s="6"/>
      <c r="AV202" s="6"/>
      <c r="AW202" s="6"/>
      <c r="AX202" s="6"/>
      <c r="AY202" s="6"/>
      <c r="AZ202" s="6"/>
      <c r="BA202" s="6"/>
      <c r="BB202" s="6"/>
      <c r="BC202" s="6"/>
      <c r="BD202" s="6"/>
      <c r="BE202" s="6"/>
      <c r="BF202" s="6"/>
      <c r="BG202" s="6"/>
      <c r="BH202" s="6"/>
      <c r="BI202" s="6"/>
      <c r="BJ202" s="6"/>
      <c r="BK202" s="6"/>
      <c r="BL202" s="6"/>
      <c r="BM202" s="6"/>
      <c r="BN202" s="6"/>
      <c r="BO202" s="6"/>
      <c r="BP202" s="6"/>
      <c r="BQ202" s="6"/>
      <c r="BR202" s="6">
        <f t="shared" si="51"/>
        <v>4</v>
      </c>
      <c r="BS202" s="6" t="str">
        <f t="shared" si="52"/>
        <v>Non Loan</v>
      </c>
      <c r="BT202" s="6" t="s">
        <v>99</v>
      </c>
      <c r="BU202" s="6" t="s">
        <v>117</v>
      </c>
      <c r="BV202" s="6" t="s">
        <v>118</v>
      </c>
      <c r="BW202" s="8" t="s">
        <v>96</v>
      </c>
      <c r="BX202" s="9" t="str">
        <f t="shared" ca="1" si="60"/>
        <v/>
      </c>
      <c r="BY202" s="10" t="str">
        <f t="shared" ca="1" si="61"/>
        <v/>
      </c>
      <c r="BZ202" s="7">
        <f t="shared" ca="1" si="62"/>
        <v>1493541</v>
      </c>
      <c r="CA202" s="7"/>
      <c r="CB202" s="7">
        <f t="shared" ca="1" si="63"/>
        <v>1493541</v>
      </c>
      <c r="CC202" s="7"/>
      <c r="CD202" s="7"/>
      <c r="CE202" s="7" t="str">
        <f t="shared" ca="1" si="64"/>
        <v/>
      </c>
      <c r="CF202" s="7" t="str">
        <f t="shared" ca="1" si="65"/>
        <v/>
      </c>
      <c r="CG202" s="11" t="str">
        <f t="shared" ca="1" si="66"/>
        <v/>
      </c>
      <c r="CH202" s="7" t="str">
        <f t="shared" ca="1" si="67"/>
        <v/>
      </c>
      <c r="CI202" s="7" t="s">
        <v>97</v>
      </c>
    </row>
    <row r="203" spans="1:87" x14ac:dyDescent="0.2">
      <c r="A203">
        <v>11310</v>
      </c>
      <c r="B203" t="s">
        <v>94</v>
      </c>
      <c r="C203" s="17">
        <v>0.4</v>
      </c>
      <c r="D203" t="s">
        <v>96</v>
      </c>
      <c r="E203" t="s">
        <v>95</v>
      </c>
      <c r="F203" s="17">
        <v>0.3</v>
      </c>
      <c r="G203" s="17" t="str">
        <f t="shared" si="53"/>
        <v>No</v>
      </c>
      <c r="H203" t="s">
        <v>97</v>
      </c>
      <c r="I203" s="12" t="s">
        <v>112</v>
      </c>
      <c r="J203" s="13">
        <v>44012</v>
      </c>
      <c r="K203">
        <f t="shared" ca="1" si="54"/>
        <v>5</v>
      </c>
      <c r="L203" t="str">
        <f t="shared" ca="1" si="55"/>
        <v>5-10 years</v>
      </c>
      <c r="M203" s="13">
        <v>44012</v>
      </c>
      <c r="N203">
        <f t="shared" ca="1" si="56"/>
        <v>5</v>
      </c>
      <c r="O203" t="str">
        <f t="shared" ca="1" si="57"/>
        <v>5-10 years</v>
      </c>
      <c r="P203" s="13">
        <v>23743</v>
      </c>
      <c r="Q203">
        <f t="shared" ca="1" si="58"/>
        <v>60</v>
      </c>
      <c r="R203" t="str">
        <f t="shared" ca="1" si="59"/>
        <v>55-64</v>
      </c>
      <c r="S203" t="s">
        <v>98</v>
      </c>
      <c r="V203">
        <v>1</v>
      </c>
      <c r="X203">
        <v>1</v>
      </c>
      <c r="Z203">
        <v>1</v>
      </c>
      <c r="BR203">
        <f t="shared" si="51"/>
        <v>3</v>
      </c>
      <c r="BS203" t="str">
        <f t="shared" si="52"/>
        <v>Non Loan</v>
      </c>
      <c r="BT203" t="s">
        <v>99</v>
      </c>
      <c r="BU203" t="s">
        <v>117</v>
      </c>
      <c r="BV203" t="s">
        <v>129</v>
      </c>
      <c r="BW203" s="13" t="s">
        <v>96</v>
      </c>
      <c r="BX203" s="14" t="str">
        <f t="shared" ca="1" si="60"/>
        <v/>
      </c>
      <c r="BY203" s="15" t="str">
        <f t="shared" ca="1" si="61"/>
        <v/>
      </c>
      <c r="BZ203" s="12">
        <f t="shared" ca="1" si="62"/>
        <v>1437949</v>
      </c>
      <c r="CA203" s="12"/>
      <c r="CB203" s="12">
        <f t="shared" ca="1" si="63"/>
        <v>1437949</v>
      </c>
      <c r="CC203" s="12"/>
      <c r="CD203" s="12"/>
      <c r="CE203" s="12" t="str">
        <f t="shared" ca="1" si="64"/>
        <v/>
      </c>
      <c r="CF203" s="12" t="str">
        <f t="shared" ca="1" si="65"/>
        <v/>
      </c>
      <c r="CG203" s="16" t="str">
        <f t="shared" ca="1" si="66"/>
        <v/>
      </c>
      <c r="CH203" s="12" t="str">
        <f t="shared" ca="1" si="67"/>
        <v/>
      </c>
      <c r="CI203" s="12" t="s">
        <v>97</v>
      </c>
    </row>
    <row r="204" spans="1:87" x14ac:dyDescent="0.2">
      <c r="A204" s="6">
        <v>11311</v>
      </c>
      <c r="B204" s="6" t="s">
        <v>122</v>
      </c>
      <c r="C204" s="18">
        <v>0.5</v>
      </c>
      <c r="D204" s="6" t="s">
        <v>95</v>
      </c>
      <c r="E204" s="6" t="s">
        <v>96</v>
      </c>
      <c r="F204" s="18"/>
      <c r="G204" s="18" t="str">
        <f t="shared" si="53"/>
        <v>Yes</v>
      </c>
      <c r="H204" s="6" t="s">
        <v>97</v>
      </c>
      <c r="I204" s="7" t="s">
        <v>112</v>
      </c>
      <c r="J204" s="8">
        <v>43831</v>
      </c>
      <c r="K204" s="6">
        <f t="shared" ca="1" si="54"/>
        <v>5</v>
      </c>
      <c r="L204" s="6" t="str">
        <f t="shared" ca="1" si="55"/>
        <v>5-10 years</v>
      </c>
      <c r="M204" s="8">
        <v>43831</v>
      </c>
      <c r="N204" s="6">
        <f t="shared" ca="1" si="56"/>
        <v>5</v>
      </c>
      <c r="O204" s="6" t="str">
        <f t="shared" ca="1" si="57"/>
        <v>5-10 years</v>
      </c>
      <c r="P204" s="8">
        <v>36526</v>
      </c>
      <c r="Q204" s="6">
        <f t="shared" ca="1" si="58"/>
        <v>25</v>
      </c>
      <c r="R204" s="6" t="str">
        <f t="shared" ca="1" si="59"/>
        <v>25-34</v>
      </c>
      <c r="S204" s="6" t="s">
        <v>116</v>
      </c>
      <c r="T204" s="6"/>
      <c r="U204" s="6">
        <v>1</v>
      </c>
      <c r="V204" s="6"/>
      <c r="W204" s="6">
        <v>1</v>
      </c>
      <c r="X204" s="6"/>
      <c r="Y204" s="6">
        <v>1</v>
      </c>
      <c r="Z204" s="6"/>
      <c r="AA204" s="6"/>
      <c r="AB204" s="6"/>
      <c r="AC204" s="6"/>
      <c r="AD204" s="6"/>
      <c r="AE204" s="6"/>
      <c r="AF204" s="6"/>
      <c r="AG204" s="6"/>
      <c r="AH204" s="6"/>
      <c r="AI204" s="6"/>
      <c r="AJ204" s="6"/>
      <c r="AK204" s="6"/>
      <c r="AL204" s="6"/>
      <c r="AM204" s="6"/>
      <c r="AN204" s="6"/>
      <c r="AO204" s="6"/>
      <c r="AP204" s="6"/>
      <c r="AQ204" s="6"/>
      <c r="AR204" s="6"/>
      <c r="AS204" s="6"/>
      <c r="AT204" s="6"/>
      <c r="AU204" s="6"/>
      <c r="AV204" s="6"/>
      <c r="AW204" s="6"/>
      <c r="AX204" s="6"/>
      <c r="AY204" s="6"/>
      <c r="AZ204" s="6"/>
      <c r="BA204" s="6"/>
      <c r="BB204" s="6"/>
      <c r="BC204" s="6"/>
      <c r="BD204" s="6"/>
      <c r="BE204" s="6"/>
      <c r="BF204" s="6"/>
      <c r="BG204" s="6"/>
      <c r="BH204" s="6"/>
      <c r="BI204" s="6"/>
      <c r="BJ204" s="6"/>
      <c r="BK204" s="6"/>
      <c r="BL204" s="6"/>
      <c r="BM204" s="6"/>
      <c r="BN204" s="6"/>
      <c r="BO204" s="6"/>
      <c r="BP204" s="6"/>
      <c r="BQ204" s="6"/>
      <c r="BR204" s="6">
        <f t="shared" si="51"/>
        <v>3</v>
      </c>
      <c r="BS204" s="6" t="str">
        <f t="shared" si="52"/>
        <v>Non Loan</v>
      </c>
      <c r="BT204" s="6" t="s">
        <v>99</v>
      </c>
      <c r="BU204" s="6" t="s">
        <v>117</v>
      </c>
      <c r="BV204" s="6" t="s">
        <v>129</v>
      </c>
      <c r="BW204" s="8" t="s">
        <v>96</v>
      </c>
      <c r="BX204" s="9" t="str">
        <f t="shared" ca="1" si="60"/>
        <v/>
      </c>
      <c r="BY204" s="10" t="str">
        <f t="shared" ca="1" si="61"/>
        <v/>
      </c>
      <c r="BZ204" s="7">
        <f t="shared" ca="1" si="62"/>
        <v>1202106</v>
      </c>
      <c r="CA204" s="7"/>
      <c r="CB204" s="7">
        <f t="shared" ca="1" si="63"/>
        <v>1202106</v>
      </c>
      <c r="CC204" s="7"/>
      <c r="CD204" s="7"/>
      <c r="CE204" s="7" t="str">
        <f t="shared" ca="1" si="64"/>
        <v/>
      </c>
      <c r="CF204" s="7" t="str">
        <f t="shared" ca="1" si="65"/>
        <v/>
      </c>
      <c r="CG204" s="11" t="str">
        <f t="shared" ca="1" si="66"/>
        <v/>
      </c>
      <c r="CH204" s="7" t="str">
        <f t="shared" ca="1" si="67"/>
        <v/>
      </c>
      <c r="CI204" s="7" t="s">
        <v>97</v>
      </c>
    </row>
    <row r="205" spans="1:87" x14ac:dyDescent="0.2">
      <c r="A205">
        <v>11312</v>
      </c>
      <c r="B205" t="s">
        <v>122</v>
      </c>
      <c r="C205" s="17">
        <v>0.6</v>
      </c>
      <c r="D205" t="s">
        <v>96</v>
      </c>
      <c r="E205" t="s">
        <v>96</v>
      </c>
      <c r="G205" s="17" t="str">
        <f t="shared" si="53"/>
        <v>Yes</v>
      </c>
      <c r="H205" t="s">
        <v>111</v>
      </c>
      <c r="I205" s="12" t="s">
        <v>112</v>
      </c>
      <c r="J205" s="13">
        <v>43646</v>
      </c>
      <c r="K205">
        <f t="shared" ca="1" si="54"/>
        <v>6</v>
      </c>
      <c r="L205" t="str">
        <f t="shared" ca="1" si="55"/>
        <v>5-10 years</v>
      </c>
      <c r="M205" s="13">
        <v>43646</v>
      </c>
      <c r="N205">
        <f t="shared" ca="1" si="56"/>
        <v>6</v>
      </c>
      <c r="O205" t="str">
        <f t="shared" ca="1" si="57"/>
        <v>5-10 years</v>
      </c>
      <c r="P205" s="13">
        <v>34700</v>
      </c>
      <c r="Q205">
        <f t="shared" ca="1" si="58"/>
        <v>30</v>
      </c>
      <c r="R205" t="str">
        <f t="shared" ca="1" si="59"/>
        <v>25-34</v>
      </c>
      <c r="S205" t="s">
        <v>128</v>
      </c>
      <c r="T205">
        <v>1</v>
      </c>
      <c r="V205">
        <v>1</v>
      </c>
      <c r="X205">
        <v>1</v>
      </c>
      <c r="Z205">
        <v>1</v>
      </c>
      <c r="BR205">
        <f t="shared" si="51"/>
        <v>4</v>
      </c>
      <c r="BS205" t="str">
        <f t="shared" si="52"/>
        <v>Loan</v>
      </c>
      <c r="BT205" t="s">
        <v>99</v>
      </c>
      <c r="BU205" t="s">
        <v>100</v>
      </c>
      <c r="BV205" t="s">
        <v>101</v>
      </c>
      <c r="BW205" s="13" t="s">
        <v>96</v>
      </c>
      <c r="BX205" s="14">
        <f t="shared" ca="1" si="60"/>
        <v>202838</v>
      </c>
      <c r="BY205" s="15" t="str">
        <f t="shared" ca="1" si="61"/>
        <v>100k-250k</v>
      </c>
      <c r="BZ205" s="12">
        <f t="shared" ca="1" si="62"/>
        <v>170159</v>
      </c>
      <c r="CA205" s="12"/>
      <c r="CB205" s="12">
        <f t="shared" ca="1" si="63"/>
        <v>170159</v>
      </c>
      <c r="CC205" s="12" t="s">
        <v>105</v>
      </c>
      <c r="CD205" s="12" t="s">
        <v>106</v>
      </c>
      <c r="CE205" s="12">
        <f t="shared" ca="1" si="64"/>
        <v>4</v>
      </c>
      <c r="CF205" s="12">
        <f t="shared" ca="1" si="65"/>
        <v>50709.5</v>
      </c>
      <c r="CG205" s="16">
        <f t="shared" ca="1" si="66"/>
        <v>1.1920497887270141</v>
      </c>
      <c r="CH205" s="12" t="str">
        <f t="shared" ca="1" si="67"/>
        <v>1-5x</v>
      </c>
      <c r="CI205" s="12" t="s">
        <v>107</v>
      </c>
    </row>
    <row r="206" spans="1:87" x14ac:dyDescent="0.2">
      <c r="A206" s="6">
        <v>11313</v>
      </c>
      <c r="B206" s="6" t="s">
        <v>94</v>
      </c>
      <c r="C206" s="18">
        <v>0.7</v>
      </c>
      <c r="D206" s="6" t="s">
        <v>95</v>
      </c>
      <c r="E206" s="6" t="s">
        <v>95</v>
      </c>
      <c r="F206" s="18">
        <v>0.4</v>
      </c>
      <c r="G206" s="18" t="str">
        <f t="shared" si="53"/>
        <v>Yes</v>
      </c>
      <c r="H206" s="6" t="s">
        <v>102</v>
      </c>
      <c r="I206" s="7" t="s">
        <v>119</v>
      </c>
      <c r="J206" s="8">
        <v>43466</v>
      </c>
      <c r="K206" s="6">
        <f t="shared" ca="1" si="54"/>
        <v>6</v>
      </c>
      <c r="L206" s="6" t="str">
        <f t="shared" ca="1" si="55"/>
        <v>5-10 years</v>
      </c>
      <c r="M206" s="8">
        <v>43466</v>
      </c>
      <c r="N206" s="6">
        <f t="shared" ca="1" si="56"/>
        <v>6</v>
      </c>
      <c r="O206" s="6" t="str">
        <f t="shared" ca="1" si="57"/>
        <v>5-10 years</v>
      </c>
      <c r="P206" s="8">
        <v>32874</v>
      </c>
      <c r="Q206" s="6">
        <f t="shared" ca="1" si="58"/>
        <v>35</v>
      </c>
      <c r="R206" s="6" t="str">
        <f t="shared" ca="1" si="59"/>
        <v>35-44</v>
      </c>
      <c r="S206" s="6" t="s">
        <v>121</v>
      </c>
      <c r="T206" s="6">
        <v>1</v>
      </c>
      <c r="U206" s="6">
        <v>1</v>
      </c>
      <c r="V206" s="6">
        <v>1</v>
      </c>
      <c r="W206" s="6">
        <v>1</v>
      </c>
      <c r="X206" s="6">
        <v>1</v>
      </c>
      <c r="Y206" s="6">
        <v>1</v>
      </c>
      <c r="Z206" s="6">
        <v>1</v>
      </c>
      <c r="AA206" s="6"/>
      <c r="AB206" s="6"/>
      <c r="AC206" s="6"/>
      <c r="AD206" s="6"/>
      <c r="AE206" s="6"/>
      <c r="AF206" s="6"/>
      <c r="AG206" s="6"/>
      <c r="AH206" s="6"/>
      <c r="AI206" s="6"/>
      <c r="AJ206" s="6"/>
      <c r="AK206" s="6"/>
      <c r="AL206" s="6"/>
      <c r="AM206" s="6"/>
      <c r="AN206" s="6"/>
      <c r="AO206" s="6"/>
      <c r="AP206" s="6"/>
      <c r="AQ206" s="6"/>
      <c r="AR206" s="6"/>
      <c r="AS206" s="6"/>
      <c r="AT206" s="6"/>
      <c r="AU206" s="6"/>
      <c r="AV206" s="6"/>
      <c r="AW206" s="6"/>
      <c r="AX206" s="6"/>
      <c r="AY206" s="6"/>
      <c r="AZ206" s="6"/>
      <c r="BA206" s="6"/>
      <c r="BB206" s="6"/>
      <c r="BC206" s="6"/>
      <c r="BD206" s="6"/>
      <c r="BE206" s="6"/>
      <c r="BF206" s="6"/>
      <c r="BG206" s="6"/>
      <c r="BH206" s="6"/>
      <c r="BI206" s="6"/>
      <c r="BJ206" s="6"/>
      <c r="BK206" s="6"/>
      <c r="BL206" s="6"/>
      <c r="BM206" s="6"/>
      <c r="BN206" s="6"/>
      <c r="BO206" s="6"/>
      <c r="BP206" s="6"/>
      <c r="BQ206" s="6"/>
      <c r="BR206" s="6">
        <f t="shared" si="51"/>
        <v>7</v>
      </c>
      <c r="BS206" s="6" t="str">
        <f t="shared" si="52"/>
        <v>Loan</v>
      </c>
      <c r="BT206" s="6" t="s">
        <v>99</v>
      </c>
      <c r="BU206" s="6" t="s">
        <v>104</v>
      </c>
      <c r="BV206" s="6" t="s">
        <v>101</v>
      </c>
      <c r="BW206" s="8" t="s">
        <v>96</v>
      </c>
      <c r="BX206" s="9">
        <f t="shared" ca="1" si="60"/>
        <v>4446036</v>
      </c>
      <c r="BY206" s="10" t="str">
        <f t="shared" ca="1" si="61"/>
        <v>750k-5 mil</v>
      </c>
      <c r="BZ206" s="7">
        <f t="shared" ca="1" si="62"/>
        <v>1564981</v>
      </c>
      <c r="CA206" s="7"/>
      <c r="CB206" s="7">
        <f t="shared" ca="1" si="63"/>
        <v>1564981</v>
      </c>
      <c r="CC206" s="7" t="s">
        <v>114</v>
      </c>
      <c r="CD206" s="7" t="s">
        <v>120</v>
      </c>
      <c r="CE206" s="7">
        <f t="shared" ca="1" si="64"/>
        <v>10</v>
      </c>
      <c r="CF206" s="7">
        <f t="shared" ca="1" si="65"/>
        <v>444603.6</v>
      </c>
      <c r="CG206" s="11">
        <f t="shared" ca="1" si="66"/>
        <v>2.8409520626767995</v>
      </c>
      <c r="CH206" s="7" t="str">
        <f t="shared" ca="1" si="67"/>
        <v>1-5x</v>
      </c>
      <c r="CI206" s="7" t="s">
        <v>107</v>
      </c>
    </row>
    <row r="207" spans="1:87" x14ac:dyDescent="0.2">
      <c r="A207">
        <v>11314</v>
      </c>
      <c r="B207" t="s">
        <v>94</v>
      </c>
      <c r="C207" s="17">
        <v>0.8</v>
      </c>
      <c r="D207" t="s">
        <v>96</v>
      </c>
      <c r="E207" t="s">
        <v>95</v>
      </c>
      <c r="F207" s="17">
        <v>0.75</v>
      </c>
      <c r="G207" s="17" t="str">
        <f t="shared" si="53"/>
        <v>Yes</v>
      </c>
      <c r="H207" t="s">
        <v>97</v>
      </c>
      <c r="I207" s="12" t="s">
        <v>97</v>
      </c>
      <c r="J207" s="13">
        <v>43281</v>
      </c>
      <c r="K207">
        <f t="shared" ca="1" si="54"/>
        <v>7</v>
      </c>
      <c r="L207" t="str">
        <f t="shared" ca="1" si="55"/>
        <v>5-10 years</v>
      </c>
      <c r="M207" s="13">
        <v>43281</v>
      </c>
      <c r="N207">
        <f t="shared" ca="1" si="56"/>
        <v>7</v>
      </c>
      <c r="O207" t="str">
        <f t="shared" ca="1" si="57"/>
        <v>5-10 years</v>
      </c>
      <c r="P207" s="13">
        <v>31048</v>
      </c>
      <c r="Q207">
        <f t="shared" ca="1" si="58"/>
        <v>40</v>
      </c>
      <c r="R207" t="str">
        <f t="shared" ca="1" si="59"/>
        <v>35-44</v>
      </c>
      <c r="S207" t="s">
        <v>133</v>
      </c>
      <c r="V207">
        <v>1</v>
      </c>
      <c r="X207">
        <v>1</v>
      </c>
      <c r="Z207">
        <v>1</v>
      </c>
      <c r="BR207">
        <f t="shared" si="51"/>
        <v>3</v>
      </c>
      <c r="BS207" t="str">
        <f t="shared" si="52"/>
        <v>Non Loan</v>
      </c>
      <c r="BT207" t="s">
        <v>99</v>
      </c>
      <c r="BU207" t="s">
        <v>117</v>
      </c>
      <c r="BV207" t="s">
        <v>129</v>
      </c>
      <c r="BW207" s="13" t="s">
        <v>96</v>
      </c>
      <c r="BX207" s="14" t="str">
        <f t="shared" ca="1" si="60"/>
        <v/>
      </c>
      <c r="BY207" s="15" t="str">
        <f t="shared" ca="1" si="61"/>
        <v/>
      </c>
      <c r="BZ207" s="12">
        <f t="shared" ca="1" si="62"/>
        <v>1090595</v>
      </c>
      <c r="CA207" s="12"/>
      <c r="CB207" s="12">
        <f t="shared" ca="1" si="63"/>
        <v>1090595</v>
      </c>
      <c r="CC207" s="12"/>
      <c r="CD207" s="12"/>
      <c r="CE207" s="12" t="str">
        <f t="shared" ca="1" si="64"/>
        <v/>
      </c>
      <c r="CF207" s="12" t="str">
        <f t="shared" ca="1" si="65"/>
        <v/>
      </c>
      <c r="CG207" s="16" t="str">
        <f t="shared" ca="1" si="66"/>
        <v/>
      </c>
      <c r="CH207" s="12" t="str">
        <f t="shared" ca="1" si="67"/>
        <v/>
      </c>
      <c r="CI207" s="12" t="s">
        <v>97</v>
      </c>
    </row>
    <row r="208" spans="1:87" x14ac:dyDescent="0.2">
      <c r="A208" s="6">
        <v>11315</v>
      </c>
      <c r="B208" s="6" t="s">
        <v>115</v>
      </c>
      <c r="C208" s="18">
        <v>0.75</v>
      </c>
      <c r="D208" s="6" t="s">
        <v>95</v>
      </c>
      <c r="E208" s="6" t="s">
        <v>96</v>
      </c>
      <c r="F208" s="18"/>
      <c r="G208" s="18" t="str">
        <f t="shared" si="53"/>
        <v>Yes</v>
      </c>
      <c r="H208" s="6" t="s">
        <v>97</v>
      </c>
      <c r="I208" s="7" t="s">
        <v>112</v>
      </c>
      <c r="J208" s="8">
        <v>43101</v>
      </c>
      <c r="K208" s="6">
        <f t="shared" ca="1" si="54"/>
        <v>7</v>
      </c>
      <c r="L208" s="6" t="str">
        <f t="shared" ca="1" si="55"/>
        <v>5-10 years</v>
      </c>
      <c r="M208" s="8">
        <v>43101</v>
      </c>
      <c r="N208" s="6">
        <f t="shared" ca="1" si="56"/>
        <v>7</v>
      </c>
      <c r="O208" s="6" t="str">
        <f t="shared" ca="1" si="57"/>
        <v>5-10 years</v>
      </c>
      <c r="P208" s="8">
        <v>29221</v>
      </c>
      <c r="Q208" s="6">
        <f t="shared" ca="1" si="58"/>
        <v>45</v>
      </c>
      <c r="R208" s="6" t="str">
        <f t="shared" ca="1" si="59"/>
        <v>45-54</v>
      </c>
      <c r="S208" s="6" t="s">
        <v>142</v>
      </c>
      <c r="T208" s="6"/>
      <c r="U208" s="6">
        <v>1</v>
      </c>
      <c r="V208" s="6">
        <v>1</v>
      </c>
      <c r="W208" s="6">
        <v>1</v>
      </c>
      <c r="X208" s="6">
        <v>1</v>
      </c>
      <c r="Y208" s="6"/>
      <c r="Z208" s="6"/>
      <c r="AA208" s="6"/>
      <c r="AB208" s="6"/>
      <c r="AC208" s="6"/>
      <c r="AD208" s="6"/>
      <c r="AE208" s="6"/>
      <c r="AF208" s="6"/>
      <c r="AG208" s="6"/>
      <c r="AH208" s="6"/>
      <c r="AI208" s="6"/>
      <c r="AJ208" s="6"/>
      <c r="AK208" s="6"/>
      <c r="AL208" s="6"/>
      <c r="AM208" s="6"/>
      <c r="AN208" s="6"/>
      <c r="AO208" s="6"/>
      <c r="AP208" s="6"/>
      <c r="AQ208" s="6"/>
      <c r="AR208" s="6"/>
      <c r="AS208" s="6"/>
      <c r="AT208" s="6"/>
      <c r="AU208" s="6"/>
      <c r="AV208" s="6"/>
      <c r="AW208" s="6"/>
      <c r="AX208" s="6"/>
      <c r="AY208" s="6"/>
      <c r="AZ208" s="6"/>
      <c r="BA208" s="6"/>
      <c r="BB208" s="6"/>
      <c r="BC208" s="6"/>
      <c r="BD208" s="6"/>
      <c r="BE208" s="6"/>
      <c r="BF208" s="6"/>
      <c r="BG208" s="6"/>
      <c r="BH208" s="6"/>
      <c r="BI208" s="6"/>
      <c r="BJ208" s="6"/>
      <c r="BK208" s="6"/>
      <c r="BL208" s="6"/>
      <c r="BM208" s="6"/>
      <c r="BN208" s="6"/>
      <c r="BO208" s="6"/>
      <c r="BP208" s="6"/>
      <c r="BQ208" s="6"/>
      <c r="BR208" s="6">
        <f t="shared" si="51"/>
        <v>4</v>
      </c>
      <c r="BS208" s="6" t="str">
        <f t="shared" si="52"/>
        <v>Non Loan</v>
      </c>
      <c r="BT208" s="6" t="s">
        <v>99</v>
      </c>
      <c r="BU208" s="6" t="s">
        <v>117</v>
      </c>
      <c r="BV208" s="6" t="s">
        <v>118</v>
      </c>
      <c r="BW208" s="8" t="s">
        <v>96</v>
      </c>
      <c r="BX208" s="9" t="str">
        <f t="shared" ca="1" si="60"/>
        <v/>
      </c>
      <c r="BY208" s="10" t="str">
        <f t="shared" ca="1" si="61"/>
        <v/>
      </c>
      <c r="BZ208" s="7">
        <f t="shared" ca="1" si="62"/>
        <v>1271744</v>
      </c>
      <c r="CA208" s="7"/>
      <c r="CB208" s="7">
        <f t="shared" ca="1" si="63"/>
        <v>1271744</v>
      </c>
      <c r="CC208" s="7"/>
      <c r="CD208" s="7"/>
      <c r="CE208" s="7" t="str">
        <f t="shared" ca="1" si="64"/>
        <v/>
      </c>
      <c r="CF208" s="7" t="str">
        <f t="shared" ca="1" si="65"/>
        <v/>
      </c>
      <c r="CG208" s="11" t="str">
        <f t="shared" ca="1" si="66"/>
        <v/>
      </c>
      <c r="CH208" s="7" t="str">
        <f t="shared" ca="1" si="67"/>
        <v/>
      </c>
      <c r="CI208" s="7" t="s">
        <v>97</v>
      </c>
    </row>
    <row r="209" spans="1:87" x14ac:dyDescent="0.2">
      <c r="A209">
        <v>11316</v>
      </c>
      <c r="B209" t="s">
        <v>110</v>
      </c>
      <c r="C209" s="17">
        <v>1</v>
      </c>
      <c r="D209" t="s">
        <v>96</v>
      </c>
      <c r="E209" t="s">
        <v>96</v>
      </c>
      <c r="G209" s="17" t="str">
        <f t="shared" si="53"/>
        <v>Yes</v>
      </c>
      <c r="H209" t="s">
        <v>111</v>
      </c>
      <c r="I209" s="12" t="s">
        <v>103</v>
      </c>
      <c r="J209" s="13">
        <v>42916</v>
      </c>
      <c r="K209">
        <f t="shared" ca="1" si="54"/>
        <v>8</v>
      </c>
      <c r="L209" t="str">
        <f t="shared" ca="1" si="55"/>
        <v>5-10 years</v>
      </c>
      <c r="M209" s="13">
        <v>42916</v>
      </c>
      <c r="N209">
        <f t="shared" ca="1" si="56"/>
        <v>8</v>
      </c>
      <c r="O209" t="str">
        <f t="shared" ca="1" si="57"/>
        <v>5-10 years</v>
      </c>
      <c r="P209" s="13">
        <v>27395</v>
      </c>
      <c r="Q209">
        <f t="shared" ca="1" si="58"/>
        <v>50</v>
      </c>
      <c r="R209" t="str">
        <f t="shared" ca="1" si="59"/>
        <v>45-54</v>
      </c>
      <c r="S209" t="s">
        <v>98</v>
      </c>
      <c r="T209">
        <v>1</v>
      </c>
      <c r="V209">
        <v>1</v>
      </c>
      <c r="X209">
        <v>1</v>
      </c>
      <c r="Z209">
        <v>1</v>
      </c>
      <c r="BR209">
        <f t="shared" si="51"/>
        <v>4</v>
      </c>
      <c r="BS209" t="str">
        <f t="shared" si="52"/>
        <v>Loan</v>
      </c>
      <c r="BT209" t="s">
        <v>99</v>
      </c>
      <c r="BU209" t="s">
        <v>100</v>
      </c>
      <c r="BV209" t="s">
        <v>101</v>
      </c>
      <c r="BW209" s="13" t="s">
        <v>96</v>
      </c>
      <c r="BX209" s="14">
        <f t="shared" ca="1" si="60"/>
        <v>965498</v>
      </c>
      <c r="BY209" s="15" t="str">
        <f t="shared" ca="1" si="61"/>
        <v>750k-5 mil</v>
      </c>
      <c r="BZ209" s="12">
        <f t="shared" ca="1" si="62"/>
        <v>156834</v>
      </c>
      <c r="CA209" s="12"/>
      <c r="CB209" s="12">
        <f t="shared" ca="1" si="63"/>
        <v>156834</v>
      </c>
      <c r="CC209" s="12" t="s">
        <v>105</v>
      </c>
      <c r="CD209" s="12" t="s">
        <v>106</v>
      </c>
      <c r="CE209" s="12">
        <f t="shared" ca="1" si="64"/>
        <v>4</v>
      </c>
      <c r="CF209" s="12">
        <f t="shared" ca="1" si="65"/>
        <v>241374.5</v>
      </c>
      <c r="CG209" s="16">
        <f t="shared" ca="1" si="66"/>
        <v>6.156177869594603</v>
      </c>
      <c r="CH209" s="12" t="str">
        <f t="shared" ca="1" si="67"/>
        <v>5-10x</v>
      </c>
      <c r="CI209" s="12" t="s">
        <v>107</v>
      </c>
    </row>
    <row r="210" spans="1:87" x14ac:dyDescent="0.2">
      <c r="A210" s="6">
        <v>11317</v>
      </c>
      <c r="B210" s="6" t="s">
        <v>94</v>
      </c>
      <c r="C210" s="18">
        <v>0</v>
      </c>
      <c r="D210" s="6" t="s">
        <v>95</v>
      </c>
      <c r="E210" s="6" t="s">
        <v>95</v>
      </c>
      <c r="F210" s="18">
        <v>0.15</v>
      </c>
      <c r="G210" s="18" t="str">
        <f t="shared" si="53"/>
        <v>No</v>
      </c>
      <c r="H210" s="6" t="s">
        <v>97</v>
      </c>
      <c r="I210" s="7" t="s">
        <v>103</v>
      </c>
      <c r="J210" s="8">
        <v>42736</v>
      </c>
      <c r="K210" s="6">
        <f t="shared" ca="1" si="54"/>
        <v>8</v>
      </c>
      <c r="L210" s="6" t="str">
        <f t="shared" ca="1" si="55"/>
        <v>5-10 years</v>
      </c>
      <c r="M210" s="8">
        <v>42736</v>
      </c>
      <c r="N210" s="6">
        <f t="shared" ca="1" si="56"/>
        <v>8</v>
      </c>
      <c r="O210" s="6" t="str">
        <f t="shared" ca="1" si="57"/>
        <v>5-10 years</v>
      </c>
      <c r="P210" s="8">
        <v>25569</v>
      </c>
      <c r="Q210" s="6">
        <f t="shared" ca="1" si="58"/>
        <v>55</v>
      </c>
      <c r="R210" s="6" t="str">
        <f t="shared" ca="1" si="59"/>
        <v>55-64</v>
      </c>
      <c r="S210" s="6" t="s">
        <v>98</v>
      </c>
      <c r="T210" s="6">
        <v>1</v>
      </c>
      <c r="U210" s="6">
        <v>1</v>
      </c>
      <c r="V210" s="6"/>
      <c r="W210" s="6">
        <v>1</v>
      </c>
      <c r="X210" s="6"/>
      <c r="Y210" s="6">
        <v>1</v>
      </c>
      <c r="Z210" s="6"/>
      <c r="AA210" s="6"/>
      <c r="AB210" s="6"/>
      <c r="AC210" s="6"/>
      <c r="AD210" s="6"/>
      <c r="AE210" s="6"/>
      <c r="AF210" s="6"/>
      <c r="AG210" s="6"/>
      <c r="AH210" s="6"/>
      <c r="AI210" s="6"/>
      <c r="AJ210" s="6"/>
      <c r="AK210" s="6"/>
      <c r="AL210" s="6"/>
      <c r="AM210" s="6"/>
      <c r="AN210" s="6"/>
      <c r="AO210" s="6"/>
      <c r="AP210" s="6"/>
      <c r="AQ210" s="6"/>
      <c r="AR210" s="6"/>
      <c r="AS210" s="6"/>
      <c r="AT210" s="6"/>
      <c r="AU210" s="6"/>
      <c r="AV210" s="6"/>
      <c r="AW210" s="6"/>
      <c r="AX210" s="6"/>
      <c r="AY210" s="6"/>
      <c r="AZ210" s="6"/>
      <c r="BA210" s="6"/>
      <c r="BB210" s="6"/>
      <c r="BC210" s="6"/>
      <c r="BD210" s="6"/>
      <c r="BE210" s="6"/>
      <c r="BF210" s="6"/>
      <c r="BG210" s="6"/>
      <c r="BH210" s="6"/>
      <c r="BI210" s="6"/>
      <c r="BJ210" s="6"/>
      <c r="BK210" s="6"/>
      <c r="BL210" s="6"/>
      <c r="BM210" s="6"/>
      <c r="BN210" s="6"/>
      <c r="BO210" s="6"/>
      <c r="BP210" s="6"/>
      <c r="BQ210" s="6"/>
      <c r="BR210" s="6">
        <f t="shared" si="51"/>
        <v>4</v>
      </c>
      <c r="BS210" s="6" t="str">
        <f t="shared" si="52"/>
        <v>Loan</v>
      </c>
      <c r="BT210" s="6" t="s">
        <v>99</v>
      </c>
      <c r="BU210" s="6" t="s">
        <v>117</v>
      </c>
      <c r="BV210" s="6" t="s">
        <v>118</v>
      </c>
      <c r="BW210" s="8" t="s">
        <v>96</v>
      </c>
      <c r="BX210" s="9">
        <f t="shared" ca="1" si="60"/>
        <v>1928222</v>
      </c>
      <c r="BY210" s="10" t="str">
        <f t="shared" ca="1" si="61"/>
        <v>750k-5 mil</v>
      </c>
      <c r="BZ210" s="7">
        <f t="shared" ca="1" si="62"/>
        <v>142746</v>
      </c>
      <c r="CA210" s="7"/>
      <c r="CB210" s="7">
        <f t="shared" ca="1" si="63"/>
        <v>142746</v>
      </c>
      <c r="CC210" s="7" t="s">
        <v>114</v>
      </c>
      <c r="CD210" s="7" t="s">
        <v>120</v>
      </c>
      <c r="CE210" s="7">
        <f t="shared" ca="1" si="64"/>
        <v>4</v>
      </c>
      <c r="CF210" s="7">
        <f t="shared" ca="1" si="65"/>
        <v>482055.5</v>
      </c>
      <c r="CG210" s="11">
        <f t="shared" ca="1" si="66"/>
        <v>13.50806327322657</v>
      </c>
      <c r="CH210" s="7" t="str">
        <f t="shared" ca="1" si="67"/>
        <v>10-20x</v>
      </c>
      <c r="CI210" s="7" t="s">
        <v>97</v>
      </c>
    </row>
    <row r="211" spans="1:87" x14ac:dyDescent="0.2">
      <c r="A211">
        <v>11318</v>
      </c>
      <c r="B211" t="s">
        <v>94</v>
      </c>
      <c r="C211" s="17">
        <v>0.4</v>
      </c>
      <c r="D211" t="s">
        <v>96</v>
      </c>
      <c r="E211" t="s">
        <v>95</v>
      </c>
      <c r="F211" s="17">
        <v>0.5</v>
      </c>
      <c r="G211" s="17" t="str">
        <f t="shared" si="53"/>
        <v>No</v>
      </c>
      <c r="H211" t="s">
        <v>139</v>
      </c>
      <c r="I211" s="12" t="s">
        <v>103</v>
      </c>
      <c r="J211" s="13">
        <v>42551</v>
      </c>
      <c r="K211">
        <f t="shared" ca="1" si="54"/>
        <v>9</v>
      </c>
      <c r="L211" t="str">
        <f t="shared" ca="1" si="55"/>
        <v>5-10 years</v>
      </c>
      <c r="M211" s="13">
        <v>42551</v>
      </c>
      <c r="N211">
        <f t="shared" ca="1" si="56"/>
        <v>9</v>
      </c>
      <c r="O211" t="str">
        <f t="shared" ca="1" si="57"/>
        <v>5-10 years</v>
      </c>
      <c r="P211" s="13">
        <v>23743</v>
      </c>
      <c r="Q211">
        <f t="shared" ca="1" si="58"/>
        <v>60</v>
      </c>
      <c r="R211" t="str">
        <f t="shared" ca="1" si="59"/>
        <v>55-64</v>
      </c>
      <c r="S211" t="s">
        <v>109</v>
      </c>
      <c r="T211">
        <v>1</v>
      </c>
      <c r="V211">
        <v>1</v>
      </c>
      <c r="X211">
        <v>1</v>
      </c>
      <c r="Z211">
        <v>1</v>
      </c>
      <c r="BR211">
        <f t="shared" si="51"/>
        <v>4</v>
      </c>
      <c r="BS211" t="str">
        <f t="shared" si="52"/>
        <v>Loan</v>
      </c>
      <c r="BT211" t="s">
        <v>99</v>
      </c>
      <c r="BU211" t="s">
        <v>104</v>
      </c>
      <c r="BV211" t="s">
        <v>101</v>
      </c>
      <c r="BW211" s="13" t="s">
        <v>96</v>
      </c>
      <c r="BX211" s="14">
        <f t="shared" ca="1" si="60"/>
        <v>4878224</v>
      </c>
      <c r="BY211" s="15" t="str">
        <f t="shared" ca="1" si="61"/>
        <v>750k-5 mil</v>
      </c>
      <c r="BZ211" s="12">
        <f t="shared" ca="1" si="62"/>
        <v>1647535</v>
      </c>
      <c r="CA211" s="12"/>
      <c r="CB211" s="12">
        <f t="shared" ca="1" si="63"/>
        <v>1647535</v>
      </c>
      <c r="CC211" s="12" t="s">
        <v>114</v>
      </c>
      <c r="CD211" s="12" t="s">
        <v>106</v>
      </c>
      <c r="CE211" s="12">
        <f t="shared" ca="1" si="64"/>
        <v>2</v>
      </c>
      <c r="CF211" s="12">
        <f t="shared" ca="1" si="65"/>
        <v>2439112</v>
      </c>
      <c r="CG211" s="16">
        <f t="shared" ca="1" si="66"/>
        <v>2.9609228332023294</v>
      </c>
      <c r="CH211" s="12" t="str">
        <f t="shared" ca="1" si="67"/>
        <v>1-5x</v>
      </c>
      <c r="CI211" s="12" t="s">
        <v>97</v>
      </c>
    </row>
    <row r="212" spans="1:87" x14ac:dyDescent="0.2">
      <c r="A212" s="6">
        <v>11319</v>
      </c>
      <c r="B212" s="6" t="s">
        <v>137</v>
      </c>
      <c r="C212" s="18">
        <v>0.15</v>
      </c>
      <c r="D212" s="6" t="s">
        <v>95</v>
      </c>
      <c r="E212" s="6" t="s">
        <v>96</v>
      </c>
      <c r="F212" s="18"/>
      <c r="G212" s="18" t="str">
        <f t="shared" si="53"/>
        <v>No</v>
      </c>
      <c r="H212" s="6" t="s">
        <v>97</v>
      </c>
      <c r="I212" s="7" t="s">
        <v>112</v>
      </c>
      <c r="J212" s="8">
        <v>42370</v>
      </c>
      <c r="K212" s="6">
        <f t="shared" ca="1" si="54"/>
        <v>9</v>
      </c>
      <c r="L212" s="6" t="str">
        <f t="shared" ca="1" si="55"/>
        <v>5-10 years</v>
      </c>
      <c r="M212" s="8">
        <v>42370</v>
      </c>
      <c r="N212" s="6">
        <f t="shared" ca="1" si="56"/>
        <v>9</v>
      </c>
      <c r="O212" s="6" t="str">
        <f t="shared" ca="1" si="57"/>
        <v>5-10 years</v>
      </c>
      <c r="P212" s="8">
        <v>36526</v>
      </c>
      <c r="Q212" s="6">
        <f t="shared" ca="1" si="58"/>
        <v>25</v>
      </c>
      <c r="R212" s="6" t="str">
        <f t="shared" ca="1" si="59"/>
        <v>25-34</v>
      </c>
      <c r="S212" s="6" t="s">
        <v>116</v>
      </c>
      <c r="T212" s="6"/>
      <c r="U212" s="6">
        <v>1</v>
      </c>
      <c r="V212" s="6">
        <v>1</v>
      </c>
      <c r="W212" s="6">
        <v>1</v>
      </c>
      <c r="X212" s="6">
        <v>1</v>
      </c>
      <c r="Y212" s="6">
        <v>1</v>
      </c>
      <c r="Z212" s="6">
        <v>1</v>
      </c>
      <c r="AA212" s="6"/>
      <c r="AB212" s="6"/>
      <c r="AC212" s="6"/>
      <c r="AD212" s="6"/>
      <c r="AE212" s="6"/>
      <c r="AF212" s="6"/>
      <c r="AG212" s="6"/>
      <c r="AH212" s="6"/>
      <c r="AI212" s="6"/>
      <c r="AJ212" s="6"/>
      <c r="AK212" s="6"/>
      <c r="AL212" s="6"/>
      <c r="AM212" s="6"/>
      <c r="AN212" s="6"/>
      <c r="AO212" s="6"/>
      <c r="AP212" s="6"/>
      <c r="AQ212" s="6"/>
      <c r="AR212" s="6"/>
      <c r="AS212" s="6"/>
      <c r="AT212" s="6"/>
      <c r="AU212" s="6"/>
      <c r="AV212" s="6"/>
      <c r="AW212" s="6"/>
      <c r="AX212" s="6"/>
      <c r="AY212" s="6"/>
      <c r="AZ212" s="6"/>
      <c r="BA212" s="6"/>
      <c r="BB212" s="6"/>
      <c r="BC212" s="6"/>
      <c r="BD212" s="6"/>
      <c r="BE212" s="6"/>
      <c r="BF212" s="6"/>
      <c r="BG212" s="6"/>
      <c r="BH212" s="6"/>
      <c r="BI212" s="6"/>
      <c r="BJ212" s="6"/>
      <c r="BK212" s="6"/>
      <c r="BL212" s="6"/>
      <c r="BM212" s="6"/>
      <c r="BN212" s="6"/>
      <c r="BO212" s="6"/>
      <c r="BP212" s="6"/>
      <c r="BQ212" s="6"/>
      <c r="BR212" s="6">
        <f t="shared" si="51"/>
        <v>6</v>
      </c>
      <c r="BS212" s="6" t="str">
        <f t="shared" si="52"/>
        <v>Non Loan</v>
      </c>
      <c r="BT212" s="6" t="s">
        <v>99</v>
      </c>
      <c r="BU212" s="6" t="s">
        <v>117</v>
      </c>
      <c r="BV212" s="6" t="s">
        <v>129</v>
      </c>
      <c r="BW212" s="8" t="s">
        <v>96</v>
      </c>
      <c r="BX212" s="9" t="str">
        <f t="shared" ca="1" si="60"/>
        <v/>
      </c>
      <c r="BY212" s="10" t="str">
        <f t="shared" ca="1" si="61"/>
        <v/>
      </c>
      <c r="BZ212" s="7">
        <f t="shared" ca="1" si="62"/>
        <v>1505618</v>
      </c>
      <c r="CA212" s="7"/>
      <c r="CB212" s="7">
        <f t="shared" ca="1" si="63"/>
        <v>1505618</v>
      </c>
      <c r="CC212" s="7"/>
      <c r="CD212" s="7"/>
      <c r="CE212" s="7" t="str">
        <f t="shared" ca="1" si="64"/>
        <v/>
      </c>
      <c r="CF212" s="7" t="str">
        <f t="shared" ca="1" si="65"/>
        <v/>
      </c>
      <c r="CG212" s="11" t="str">
        <f t="shared" ca="1" si="66"/>
        <v/>
      </c>
      <c r="CH212" s="7" t="str">
        <f t="shared" ca="1" si="67"/>
        <v/>
      </c>
      <c r="CI212" s="7" t="s">
        <v>97</v>
      </c>
    </row>
    <row r="213" spans="1:87" x14ac:dyDescent="0.2">
      <c r="A213">
        <v>11320</v>
      </c>
      <c r="B213" t="s">
        <v>131</v>
      </c>
      <c r="C213" s="17">
        <v>0.2</v>
      </c>
      <c r="D213" t="s">
        <v>96</v>
      </c>
      <c r="E213" t="s">
        <v>96</v>
      </c>
      <c r="G213" s="17" t="str">
        <f t="shared" si="53"/>
        <v>No</v>
      </c>
      <c r="H213" t="s">
        <v>97</v>
      </c>
      <c r="I213" s="12" t="s">
        <v>119</v>
      </c>
      <c r="J213" s="13">
        <v>42185</v>
      </c>
      <c r="K213">
        <f t="shared" ca="1" si="54"/>
        <v>10</v>
      </c>
      <c r="L213" t="str">
        <f t="shared" ca="1" si="55"/>
        <v>10-20 years</v>
      </c>
      <c r="M213" s="13">
        <v>42185</v>
      </c>
      <c r="N213">
        <f t="shared" ca="1" si="56"/>
        <v>10</v>
      </c>
      <c r="O213" t="str">
        <f t="shared" ca="1" si="57"/>
        <v>10-20 years</v>
      </c>
      <c r="P213" s="13">
        <v>34700</v>
      </c>
      <c r="Q213">
        <f t="shared" ca="1" si="58"/>
        <v>30</v>
      </c>
      <c r="R213" t="str">
        <f t="shared" ca="1" si="59"/>
        <v>25-34</v>
      </c>
      <c r="S213" t="s">
        <v>98</v>
      </c>
      <c r="V213">
        <v>1</v>
      </c>
      <c r="X213">
        <v>1</v>
      </c>
      <c r="Z213">
        <v>1</v>
      </c>
      <c r="BR213">
        <f t="shared" si="51"/>
        <v>3</v>
      </c>
      <c r="BS213" t="str">
        <f t="shared" si="52"/>
        <v>Non Loan</v>
      </c>
      <c r="BT213" t="s">
        <v>99</v>
      </c>
      <c r="BU213" t="s">
        <v>117</v>
      </c>
      <c r="BV213" t="s">
        <v>129</v>
      </c>
      <c r="BW213" s="13" t="s">
        <v>96</v>
      </c>
      <c r="BX213" s="14" t="str">
        <f t="shared" ca="1" si="60"/>
        <v/>
      </c>
      <c r="BY213" s="15" t="str">
        <f t="shared" ca="1" si="61"/>
        <v/>
      </c>
      <c r="BZ213" s="12">
        <f t="shared" ca="1" si="62"/>
        <v>1840158</v>
      </c>
      <c r="CA213" s="12"/>
      <c r="CB213" s="12">
        <f t="shared" ca="1" si="63"/>
        <v>1840158</v>
      </c>
      <c r="CC213" s="12"/>
      <c r="CD213" s="12"/>
      <c r="CE213" s="12" t="str">
        <f t="shared" ca="1" si="64"/>
        <v/>
      </c>
      <c r="CF213" s="12" t="str">
        <f t="shared" ca="1" si="65"/>
        <v/>
      </c>
      <c r="CG213" s="16" t="str">
        <f t="shared" ca="1" si="66"/>
        <v/>
      </c>
      <c r="CH213" s="12" t="str">
        <f t="shared" ca="1" si="67"/>
        <v/>
      </c>
      <c r="CI213" s="12" t="s">
        <v>97</v>
      </c>
    </row>
    <row r="214" spans="1:87" x14ac:dyDescent="0.2">
      <c r="A214" s="6">
        <v>11321</v>
      </c>
      <c r="B214" s="6" t="s">
        <v>94</v>
      </c>
      <c r="C214" s="18">
        <v>0.3</v>
      </c>
      <c r="D214" s="6" t="s">
        <v>95</v>
      </c>
      <c r="E214" s="6" t="s">
        <v>95</v>
      </c>
      <c r="F214" s="18">
        <v>0.15</v>
      </c>
      <c r="G214" s="18" t="str">
        <f t="shared" si="53"/>
        <v>No</v>
      </c>
      <c r="H214" s="6" t="s">
        <v>97</v>
      </c>
      <c r="I214" s="7" t="s">
        <v>97</v>
      </c>
      <c r="J214" s="8">
        <v>42005</v>
      </c>
      <c r="K214" s="6">
        <f t="shared" ca="1" si="54"/>
        <v>10</v>
      </c>
      <c r="L214" s="6" t="str">
        <f t="shared" ca="1" si="55"/>
        <v>10-20 years</v>
      </c>
      <c r="M214" s="8">
        <v>42005</v>
      </c>
      <c r="N214" s="6">
        <f t="shared" ca="1" si="56"/>
        <v>10</v>
      </c>
      <c r="O214" s="6" t="str">
        <f t="shared" ca="1" si="57"/>
        <v>10-20 years</v>
      </c>
      <c r="P214" s="8">
        <v>32874</v>
      </c>
      <c r="Q214" s="6">
        <f t="shared" ca="1" si="58"/>
        <v>35</v>
      </c>
      <c r="R214" s="6" t="str">
        <f t="shared" ca="1" si="59"/>
        <v>35-44</v>
      </c>
      <c r="S214" s="6" t="s">
        <v>132</v>
      </c>
      <c r="T214" s="6"/>
      <c r="U214" s="6">
        <v>1</v>
      </c>
      <c r="V214" s="6">
        <v>1</v>
      </c>
      <c r="W214" s="6">
        <v>1</v>
      </c>
      <c r="X214" s="6">
        <v>1</v>
      </c>
      <c r="Y214" s="6"/>
      <c r="Z214" s="6"/>
      <c r="AA214" s="6"/>
      <c r="AB214" s="6"/>
      <c r="AC214" s="6"/>
      <c r="AD214" s="6"/>
      <c r="AE214" s="6"/>
      <c r="AF214" s="6"/>
      <c r="AG214" s="6"/>
      <c r="AH214" s="6"/>
      <c r="AI214" s="6"/>
      <c r="AJ214" s="6"/>
      <c r="AK214" s="6"/>
      <c r="AL214" s="6"/>
      <c r="AM214" s="6"/>
      <c r="AN214" s="6"/>
      <c r="AO214" s="6"/>
      <c r="AP214" s="6"/>
      <c r="AQ214" s="6"/>
      <c r="AR214" s="6"/>
      <c r="AS214" s="6"/>
      <c r="AT214" s="6"/>
      <c r="AU214" s="6"/>
      <c r="AV214" s="6"/>
      <c r="AW214" s="6"/>
      <c r="AX214" s="6"/>
      <c r="AY214" s="6"/>
      <c r="AZ214" s="6"/>
      <c r="BA214" s="6"/>
      <c r="BB214" s="6"/>
      <c r="BC214" s="6"/>
      <c r="BD214" s="6"/>
      <c r="BE214" s="6"/>
      <c r="BF214" s="6"/>
      <c r="BG214" s="6"/>
      <c r="BH214" s="6"/>
      <c r="BI214" s="6"/>
      <c r="BJ214" s="6"/>
      <c r="BK214" s="6"/>
      <c r="BL214" s="6"/>
      <c r="BM214" s="6"/>
      <c r="BN214" s="6"/>
      <c r="BO214" s="6"/>
      <c r="BP214" s="6"/>
      <c r="BQ214" s="6"/>
      <c r="BR214" s="6">
        <f t="shared" si="51"/>
        <v>4</v>
      </c>
      <c r="BS214" s="6" t="str">
        <f t="shared" si="52"/>
        <v>Non Loan</v>
      </c>
      <c r="BT214" s="6" t="s">
        <v>99</v>
      </c>
      <c r="BU214" s="6" t="s">
        <v>104</v>
      </c>
      <c r="BV214" s="6" t="s">
        <v>101</v>
      </c>
      <c r="BW214" s="8" t="s">
        <v>96</v>
      </c>
      <c r="BX214" s="9" t="str">
        <f t="shared" ca="1" si="60"/>
        <v/>
      </c>
      <c r="BY214" s="10" t="str">
        <f t="shared" ca="1" si="61"/>
        <v/>
      </c>
      <c r="BZ214" s="7">
        <f t="shared" ca="1" si="62"/>
        <v>30337</v>
      </c>
      <c r="CA214" s="7"/>
      <c r="CB214" s="7">
        <f t="shared" ca="1" si="63"/>
        <v>30337</v>
      </c>
      <c r="CC214" s="7"/>
      <c r="CD214" s="7"/>
      <c r="CE214" s="7" t="str">
        <f t="shared" ca="1" si="64"/>
        <v/>
      </c>
      <c r="CF214" s="7" t="str">
        <f t="shared" ca="1" si="65"/>
        <v/>
      </c>
      <c r="CG214" s="11" t="str">
        <f t="shared" ca="1" si="66"/>
        <v/>
      </c>
      <c r="CH214" s="7" t="str">
        <f t="shared" ca="1" si="67"/>
        <v/>
      </c>
      <c r="CI214" s="7" t="s">
        <v>97</v>
      </c>
    </row>
    <row r="215" spans="1:87" x14ac:dyDescent="0.2">
      <c r="A215">
        <v>11322</v>
      </c>
      <c r="B215" t="s">
        <v>94</v>
      </c>
      <c r="C215" s="17">
        <v>0.4</v>
      </c>
      <c r="D215" t="s">
        <v>96</v>
      </c>
      <c r="E215" t="s">
        <v>95</v>
      </c>
      <c r="F215" s="17">
        <v>0.3</v>
      </c>
      <c r="G215" s="17" t="str">
        <f t="shared" si="53"/>
        <v>No</v>
      </c>
      <c r="H215" t="s">
        <v>97</v>
      </c>
      <c r="I215" s="12" t="s">
        <v>97</v>
      </c>
      <c r="J215" s="13">
        <v>41640</v>
      </c>
      <c r="K215">
        <f t="shared" ca="1" si="54"/>
        <v>11</v>
      </c>
      <c r="L215" t="str">
        <f t="shared" ca="1" si="55"/>
        <v>10-20 years</v>
      </c>
      <c r="M215" s="13">
        <v>41640</v>
      </c>
      <c r="N215">
        <f t="shared" ca="1" si="56"/>
        <v>11</v>
      </c>
      <c r="O215" t="str">
        <f t="shared" ca="1" si="57"/>
        <v>10-20 years</v>
      </c>
      <c r="P215" s="13">
        <v>31048</v>
      </c>
      <c r="Q215">
        <f t="shared" ca="1" si="58"/>
        <v>40</v>
      </c>
      <c r="R215" t="str">
        <f t="shared" ca="1" si="59"/>
        <v>35-44</v>
      </c>
      <c r="S215" t="s">
        <v>98</v>
      </c>
      <c r="T215">
        <v>1</v>
      </c>
      <c r="V215">
        <v>1</v>
      </c>
      <c r="X215">
        <v>1</v>
      </c>
      <c r="Z215">
        <v>1</v>
      </c>
      <c r="BR215">
        <f t="shared" si="51"/>
        <v>4</v>
      </c>
      <c r="BS215" t="str">
        <f t="shared" si="52"/>
        <v>Loan</v>
      </c>
      <c r="BT215" t="s">
        <v>99</v>
      </c>
      <c r="BU215" t="s">
        <v>117</v>
      </c>
      <c r="BV215" t="s">
        <v>118</v>
      </c>
      <c r="BW215" s="13" t="s">
        <v>95</v>
      </c>
      <c r="BX215" s="14">
        <f t="shared" ca="1" si="60"/>
        <v>620830</v>
      </c>
      <c r="BY215" s="15" t="str">
        <f t="shared" ca="1" si="61"/>
        <v>250k-750k</v>
      </c>
      <c r="BZ215" s="12">
        <f t="shared" ca="1" si="62"/>
        <v>387646</v>
      </c>
      <c r="CA215" s="12"/>
      <c r="CB215" s="12">
        <f t="shared" ca="1" si="63"/>
        <v>387646</v>
      </c>
      <c r="CC215" s="12" t="s">
        <v>114</v>
      </c>
      <c r="CD215" s="12" t="s">
        <v>106</v>
      </c>
      <c r="CE215" s="12">
        <f t="shared" ca="1" si="64"/>
        <v>7</v>
      </c>
      <c r="CF215" s="12">
        <f t="shared" ca="1" si="65"/>
        <v>88690</v>
      </c>
      <c r="CG215" s="16">
        <f t="shared" ca="1" si="66"/>
        <v>1.6015385171006538</v>
      </c>
      <c r="CH215" s="12" t="str">
        <f t="shared" ca="1" si="67"/>
        <v>1-5x</v>
      </c>
      <c r="CI215" s="12" t="s">
        <v>107</v>
      </c>
    </row>
    <row r="216" spans="1:87" x14ac:dyDescent="0.2">
      <c r="A216" s="6">
        <v>11323</v>
      </c>
      <c r="B216" s="6" t="s">
        <v>94</v>
      </c>
      <c r="C216" s="18">
        <v>0.5</v>
      </c>
      <c r="D216" s="6" t="s">
        <v>95</v>
      </c>
      <c r="E216" s="6" t="s">
        <v>96</v>
      </c>
      <c r="F216" s="18"/>
      <c r="G216" s="18" t="str">
        <f t="shared" si="53"/>
        <v>Yes</v>
      </c>
      <c r="H216" s="6" t="s">
        <v>111</v>
      </c>
      <c r="I216" s="7" t="s">
        <v>119</v>
      </c>
      <c r="J216" s="8">
        <v>41275</v>
      </c>
      <c r="K216" s="6">
        <f t="shared" ca="1" si="54"/>
        <v>12</v>
      </c>
      <c r="L216" s="6" t="str">
        <f t="shared" ca="1" si="55"/>
        <v>10-20 years</v>
      </c>
      <c r="M216" s="8">
        <v>41275</v>
      </c>
      <c r="N216" s="6">
        <f t="shared" ca="1" si="56"/>
        <v>12</v>
      </c>
      <c r="O216" s="6" t="str">
        <f t="shared" ca="1" si="57"/>
        <v>10-20 years</v>
      </c>
      <c r="P216" s="8">
        <v>29221</v>
      </c>
      <c r="Q216" s="6">
        <f t="shared" ca="1" si="58"/>
        <v>45</v>
      </c>
      <c r="R216" s="6" t="str">
        <f t="shared" ca="1" si="59"/>
        <v>45-54</v>
      </c>
      <c r="S216" s="6" t="s">
        <v>98</v>
      </c>
      <c r="T216" s="6">
        <v>1</v>
      </c>
      <c r="U216" s="6">
        <v>1</v>
      </c>
      <c r="V216" s="6"/>
      <c r="W216" s="6">
        <v>1</v>
      </c>
      <c r="X216" s="6"/>
      <c r="Y216" s="6">
        <v>1</v>
      </c>
      <c r="Z216" s="6"/>
      <c r="AA216" s="6"/>
      <c r="AB216" s="6"/>
      <c r="AC216" s="6"/>
      <c r="AD216" s="6"/>
      <c r="AE216" s="6"/>
      <c r="AF216" s="6"/>
      <c r="AG216" s="6"/>
      <c r="AH216" s="6"/>
      <c r="AI216" s="6"/>
      <c r="AJ216" s="6"/>
      <c r="AK216" s="6"/>
      <c r="AL216" s="6"/>
      <c r="AM216" s="6"/>
      <c r="AN216" s="6"/>
      <c r="AO216" s="6"/>
      <c r="AP216" s="6"/>
      <c r="AQ216" s="6"/>
      <c r="AR216" s="6"/>
      <c r="AS216" s="6"/>
      <c r="AT216" s="6"/>
      <c r="AU216" s="6"/>
      <c r="AV216" s="6"/>
      <c r="AW216" s="6"/>
      <c r="AX216" s="6"/>
      <c r="AY216" s="6"/>
      <c r="AZ216" s="6"/>
      <c r="BA216" s="6"/>
      <c r="BB216" s="6"/>
      <c r="BC216" s="6"/>
      <c r="BD216" s="6"/>
      <c r="BE216" s="6"/>
      <c r="BF216" s="6"/>
      <c r="BG216" s="6"/>
      <c r="BH216" s="6"/>
      <c r="BI216" s="6"/>
      <c r="BJ216" s="6"/>
      <c r="BK216" s="6"/>
      <c r="BL216" s="6"/>
      <c r="BM216" s="6"/>
      <c r="BN216" s="6"/>
      <c r="BO216" s="6"/>
      <c r="BP216" s="6"/>
      <c r="BQ216" s="6"/>
      <c r="BR216" s="6">
        <f t="shared" si="51"/>
        <v>4</v>
      </c>
      <c r="BS216" s="6" t="str">
        <f t="shared" si="52"/>
        <v>Loan</v>
      </c>
      <c r="BT216" s="6" t="s">
        <v>99</v>
      </c>
      <c r="BU216" s="6" t="s">
        <v>100</v>
      </c>
      <c r="BV216" s="6" t="s">
        <v>101</v>
      </c>
      <c r="BW216" s="8" t="s">
        <v>96</v>
      </c>
      <c r="BX216" s="9">
        <f t="shared" ca="1" si="60"/>
        <v>810778</v>
      </c>
      <c r="BY216" s="10" t="str">
        <f t="shared" ca="1" si="61"/>
        <v>750k-5 mil</v>
      </c>
      <c r="BZ216" s="7">
        <f t="shared" ca="1" si="62"/>
        <v>1399990</v>
      </c>
      <c r="CA216" s="7"/>
      <c r="CB216" s="7">
        <f t="shared" ca="1" si="63"/>
        <v>1399990</v>
      </c>
      <c r="CC216" s="7" t="s">
        <v>105</v>
      </c>
      <c r="CD216" s="7" t="s">
        <v>120</v>
      </c>
      <c r="CE216" s="7">
        <f t="shared" ca="1" si="64"/>
        <v>2</v>
      </c>
      <c r="CF216" s="7">
        <f t="shared" ca="1" si="65"/>
        <v>405389</v>
      </c>
      <c r="CG216" s="11">
        <f t="shared" ca="1" si="66"/>
        <v>0.57913127950913934</v>
      </c>
      <c r="CH216" s="7" t="str">
        <f t="shared" ca="1" si="67"/>
        <v>1x</v>
      </c>
      <c r="CI216" s="7" t="s">
        <v>107</v>
      </c>
    </row>
    <row r="217" spans="1:87" x14ac:dyDescent="0.2">
      <c r="A217">
        <v>11324</v>
      </c>
      <c r="B217" t="s">
        <v>94</v>
      </c>
      <c r="C217" s="17">
        <v>0.6</v>
      </c>
      <c r="D217" t="s">
        <v>96</v>
      </c>
      <c r="E217" t="s">
        <v>96</v>
      </c>
      <c r="G217" s="17" t="str">
        <f t="shared" si="53"/>
        <v>Yes</v>
      </c>
      <c r="H217" t="s">
        <v>111</v>
      </c>
      <c r="I217" s="12" t="s">
        <v>119</v>
      </c>
      <c r="J217" s="13">
        <v>40909</v>
      </c>
      <c r="K217">
        <f t="shared" ca="1" si="54"/>
        <v>13</v>
      </c>
      <c r="L217" t="str">
        <f t="shared" ca="1" si="55"/>
        <v>10-20 years</v>
      </c>
      <c r="M217" s="13">
        <v>40909</v>
      </c>
      <c r="N217">
        <f t="shared" ca="1" si="56"/>
        <v>13</v>
      </c>
      <c r="O217" t="str">
        <f t="shared" ca="1" si="57"/>
        <v>10-20 years</v>
      </c>
      <c r="P217" s="13">
        <v>27395</v>
      </c>
      <c r="Q217">
        <f t="shared" ca="1" si="58"/>
        <v>50</v>
      </c>
      <c r="R217" t="str">
        <f t="shared" ca="1" si="59"/>
        <v>45-54</v>
      </c>
      <c r="S217" t="s">
        <v>128</v>
      </c>
      <c r="T217">
        <v>1</v>
      </c>
      <c r="V217">
        <v>1</v>
      </c>
      <c r="X217">
        <v>1</v>
      </c>
      <c r="Z217">
        <v>1</v>
      </c>
      <c r="BR217">
        <f t="shared" si="51"/>
        <v>4</v>
      </c>
      <c r="BS217" t="str">
        <f t="shared" si="52"/>
        <v>Loan</v>
      </c>
      <c r="BT217" t="s">
        <v>99</v>
      </c>
      <c r="BU217" t="s">
        <v>100</v>
      </c>
      <c r="BV217" t="s">
        <v>101</v>
      </c>
      <c r="BW217" s="13" t="s">
        <v>96</v>
      </c>
      <c r="BX217" s="14">
        <f t="shared" ca="1" si="60"/>
        <v>2699657</v>
      </c>
      <c r="BY217" s="15" t="str">
        <f t="shared" ca="1" si="61"/>
        <v>750k-5 mil</v>
      </c>
      <c r="BZ217" s="12">
        <f t="shared" ca="1" si="62"/>
        <v>1281944</v>
      </c>
      <c r="CA217" s="12"/>
      <c r="CB217" s="12">
        <f t="shared" ca="1" si="63"/>
        <v>1281944</v>
      </c>
      <c r="CC217" s="12" t="s">
        <v>105</v>
      </c>
      <c r="CD217" s="12" t="s">
        <v>106</v>
      </c>
      <c r="CE217" s="12">
        <f t="shared" ca="1" si="64"/>
        <v>5</v>
      </c>
      <c r="CF217" s="12">
        <f t="shared" ca="1" si="65"/>
        <v>539931.4</v>
      </c>
      <c r="CG217" s="16">
        <f t="shared" ca="1" si="66"/>
        <v>2.1059086824385465</v>
      </c>
      <c r="CH217" s="12" t="str">
        <f t="shared" ca="1" si="67"/>
        <v>1-5x</v>
      </c>
      <c r="CI217" s="12" t="s">
        <v>107</v>
      </c>
    </row>
    <row r="218" spans="1:87" x14ac:dyDescent="0.2">
      <c r="A218" s="6">
        <v>11325</v>
      </c>
      <c r="B218" s="6" t="s">
        <v>94</v>
      </c>
      <c r="C218" s="18">
        <v>0.7</v>
      </c>
      <c r="D218" s="6" t="s">
        <v>95</v>
      </c>
      <c r="E218" s="6" t="s">
        <v>95</v>
      </c>
      <c r="F218" s="18">
        <v>0.4</v>
      </c>
      <c r="G218" s="18" t="str">
        <f t="shared" si="53"/>
        <v>Yes</v>
      </c>
      <c r="H218" s="6" t="s">
        <v>111</v>
      </c>
      <c r="I218" s="7" t="s">
        <v>119</v>
      </c>
      <c r="J218" s="8">
        <v>40544</v>
      </c>
      <c r="K218" s="6">
        <f t="shared" ca="1" si="54"/>
        <v>14</v>
      </c>
      <c r="L218" s="6" t="str">
        <f t="shared" ca="1" si="55"/>
        <v>10-20 years</v>
      </c>
      <c r="M218" s="8">
        <v>40544</v>
      </c>
      <c r="N218" s="6">
        <f t="shared" ca="1" si="56"/>
        <v>14</v>
      </c>
      <c r="O218" s="6" t="str">
        <f t="shared" ca="1" si="57"/>
        <v>10-20 years</v>
      </c>
      <c r="P218" s="8">
        <v>25569</v>
      </c>
      <c r="Q218" s="6">
        <f t="shared" ca="1" si="58"/>
        <v>55</v>
      </c>
      <c r="R218" s="6" t="str">
        <f t="shared" ca="1" si="59"/>
        <v>55-64</v>
      </c>
      <c r="S218" s="6" t="s">
        <v>98</v>
      </c>
      <c r="T218" s="6">
        <v>1</v>
      </c>
      <c r="U218" s="6">
        <v>1</v>
      </c>
      <c r="V218" s="6">
        <v>1</v>
      </c>
      <c r="W218" s="6">
        <v>1</v>
      </c>
      <c r="X218" s="6">
        <v>1</v>
      </c>
      <c r="Y218" s="6">
        <v>1</v>
      </c>
      <c r="Z218" s="6">
        <v>1</v>
      </c>
      <c r="AA218" s="6"/>
      <c r="AB218" s="6"/>
      <c r="AC218" s="6"/>
      <c r="AD218" s="6"/>
      <c r="AE218" s="6"/>
      <c r="AF218" s="6"/>
      <c r="AG218" s="6"/>
      <c r="AH218" s="6"/>
      <c r="AI218" s="6"/>
      <c r="AJ218" s="6"/>
      <c r="AK218" s="6"/>
      <c r="AL218" s="6"/>
      <c r="AM218" s="6"/>
      <c r="AN218" s="6"/>
      <c r="AO218" s="6"/>
      <c r="AP218" s="6"/>
      <c r="AQ218" s="6"/>
      <c r="AR218" s="6"/>
      <c r="AS218" s="6"/>
      <c r="AT218" s="6"/>
      <c r="AU218" s="6"/>
      <c r="AV218" s="6"/>
      <c r="AW218" s="6"/>
      <c r="AX218" s="6"/>
      <c r="AY218" s="6"/>
      <c r="AZ218" s="6"/>
      <c r="BA218" s="6"/>
      <c r="BB218" s="6"/>
      <c r="BC218" s="6"/>
      <c r="BD218" s="6"/>
      <c r="BE218" s="6"/>
      <c r="BF218" s="6"/>
      <c r="BG218" s="6"/>
      <c r="BH218" s="6"/>
      <c r="BI218" s="6"/>
      <c r="BJ218" s="6"/>
      <c r="BK218" s="6"/>
      <c r="BL218" s="6"/>
      <c r="BM218" s="6"/>
      <c r="BN218" s="6"/>
      <c r="BO218" s="6"/>
      <c r="BP218" s="6"/>
      <c r="BQ218" s="6"/>
      <c r="BR218" s="6">
        <f t="shared" si="51"/>
        <v>7</v>
      </c>
      <c r="BS218" s="6" t="str">
        <f t="shared" si="52"/>
        <v>Loan</v>
      </c>
      <c r="BT218" s="6" t="s">
        <v>99</v>
      </c>
      <c r="BU218" s="6" t="s">
        <v>100</v>
      </c>
      <c r="BV218" s="6" t="s">
        <v>101</v>
      </c>
      <c r="BW218" s="8" t="s">
        <v>96</v>
      </c>
      <c r="BX218" s="9">
        <f t="shared" ca="1" si="60"/>
        <v>2139428</v>
      </c>
      <c r="BY218" s="10" t="str">
        <f t="shared" ca="1" si="61"/>
        <v>750k-5 mil</v>
      </c>
      <c r="BZ218" s="7">
        <f t="shared" ca="1" si="62"/>
        <v>1297769</v>
      </c>
      <c r="CA218" s="7"/>
      <c r="CB218" s="7">
        <f t="shared" ca="1" si="63"/>
        <v>1297769</v>
      </c>
      <c r="CC218" s="7" t="s">
        <v>114</v>
      </c>
      <c r="CD218" s="7" t="s">
        <v>120</v>
      </c>
      <c r="CE218" s="7">
        <f t="shared" ca="1" si="64"/>
        <v>5</v>
      </c>
      <c r="CF218" s="7">
        <f t="shared" ca="1" si="65"/>
        <v>427885.6</v>
      </c>
      <c r="CG218" s="11">
        <f t="shared" ca="1" si="66"/>
        <v>1.6485429995630965</v>
      </c>
      <c r="CH218" s="7" t="str">
        <f t="shared" ca="1" si="67"/>
        <v>1-5x</v>
      </c>
      <c r="CI218" s="7" t="s">
        <v>107</v>
      </c>
    </row>
    <row r="219" spans="1:87" x14ac:dyDescent="0.2">
      <c r="A219">
        <v>11326</v>
      </c>
      <c r="B219" t="s">
        <v>94</v>
      </c>
      <c r="C219" s="17">
        <v>0.8</v>
      </c>
      <c r="D219" t="s">
        <v>96</v>
      </c>
      <c r="E219" t="s">
        <v>95</v>
      </c>
      <c r="F219" s="17">
        <v>0.75</v>
      </c>
      <c r="G219" s="17" t="str">
        <f t="shared" si="53"/>
        <v>Yes</v>
      </c>
      <c r="H219" t="s">
        <v>97</v>
      </c>
      <c r="I219" s="12" t="s">
        <v>112</v>
      </c>
      <c r="J219" s="13">
        <v>40179</v>
      </c>
      <c r="K219">
        <f t="shared" ca="1" si="54"/>
        <v>15</v>
      </c>
      <c r="L219" t="str">
        <f t="shared" ca="1" si="55"/>
        <v>10-20 years</v>
      </c>
      <c r="M219" s="13">
        <v>40179</v>
      </c>
      <c r="N219">
        <f t="shared" ca="1" si="56"/>
        <v>15</v>
      </c>
      <c r="O219" t="str">
        <f t="shared" ca="1" si="57"/>
        <v>10-20 years</v>
      </c>
      <c r="P219" s="13">
        <v>23743</v>
      </c>
      <c r="Q219">
        <f t="shared" ca="1" si="58"/>
        <v>60</v>
      </c>
      <c r="R219" t="str">
        <f t="shared" ca="1" si="59"/>
        <v>55-64</v>
      </c>
      <c r="S219" t="s">
        <v>98</v>
      </c>
      <c r="V219">
        <v>1</v>
      </c>
      <c r="X219">
        <v>1</v>
      </c>
      <c r="Z219">
        <v>1</v>
      </c>
      <c r="BR219">
        <f t="shared" si="51"/>
        <v>3</v>
      </c>
      <c r="BS219" t="str">
        <f t="shared" si="52"/>
        <v>Non Loan</v>
      </c>
      <c r="BT219" t="s">
        <v>99</v>
      </c>
      <c r="BU219" t="s">
        <v>117</v>
      </c>
      <c r="BV219" t="s">
        <v>118</v>
      </c>
      <c r="BW219" s="13" t="s">
        <v>96</v>
      </c>
      <c r="BX219" s="14" t="str">
        <f t="shared" ca="1" si="60"/>
        <v/>
      </c>
      <c r="BY219" s="15" t="str">
        <f t="shared" ca="1" si="61"/>
        <v/>
      </c>
      <c r="BZ219" s="12">
        <f t="shared" ca="1" si="62"/>
        <v>23308</v>
      </c>
      <c r="CA219" s="12"/>
      <c r="CB219" s="12">
        <f t="shared" ca="1" si="63"/>
        <v>23308</v>
      </c>
      <c r="CC219" s="12"/>
      <c r="CD219" s="12"/>
      <c r="CE219" s="12" t="str">
        <f t="shared" ca="1" si="64"/>
        <v/>
      </c>
      <c r="CF219" s="12" t="str">
        <f t="shared" ca="1" si="65"/>
        <v/>
      </c>
      <c r="CG219" s="16" t="str">
        <f t="shared" ca="1" si="66"/>
        <v/>
      </c>
      <c r="CH219" s="12" t="str">
        <f t="shared" ca="1" si="67"/>
        <v/>
      </c>
      <c r="CI219" s="12" t="s">
        <v>97</v>
      </c>
    </row>
    <row r="220" spans="1:87" x14ac:dyDescent="0.2">
      <c r="A220" s="6">
        <v>11327</v>
      </c>
      <c r="B220" s="6" t="s">
        <v>94</v>
      </c>
      <c r="C220" s="18">
        <v>0.75</v>
      </c>
      <c r="D220" s="6" t="s">
        <v>95</v>
      </c>
      <c r="E220" s="6" t="s">
        <v>96</v>
      </c>
      <c r="F220" s="18"/>
      <c r="G220" s="18" t="str">
        <f t="shared" si="53"/>
        <v>Yes</v>
      </c>
      <c r="H220" s="6" t="s">
        <v>97</v>
      </c>
      <c r="I220" s="7" t="s">
        <v>112</v>
      </c>
      <c r="J220" s="8">
        <v>39814</v>
      </c>
      <c r="K220" s="6">
        <f t="shared" ca="1" si="54"/>
        <v>16</v>
      </c>
      <c r="L220" s="6" t="str">
        <f t="shared" ca="1" si="55"/>
        <v>10-20 years</v>
      </c>
      <c r="M220" s="8">
        <v>39814</v>
      </c>
      <c r="N220" s="6">
        <f t="shared" ca="1" si="56"/>
        <v>16</v>
      </c>
      <c r="O220" s="6" t="str">
        <f t="shared" ca="1" si="57"/>
        <v>10-20 years</v>
      </c>
      <c r="P220" s="8">
        <v>36526</v>
      </c>
      <c r="Q220" s="6">
        <f t="shared" ca="1" si="58"/>
        <v>25</v>
      </c>
      <c r="R220" s="6" t="str">
        <f t="shared" ca="1" si="59"/>
        <v>25-34</v>
      </c>
      <c r="S220" s="6" t="s">
        <v>116</v>
      </c>
      <c r="T220" s="6"/>
      <c r="U220" s="6">
        <v>1</v>
      </c>
      <c r="V220" s="6">
        <v>1</v>
      </c>
      <c r="W220" s="6">
        <v>1</v>
      </c>
      <c r="X220" s="6">
        <v>1</v>
      </c>
      <c r="Y220" s="6"/>
      <c r="Z220" s="6"/>
      <c r="AA220" s="6"/>
      <c r="AB220" s="6"/>
      <c r="AC220" s="6"/>
      <c r="AD220" s="6"/>
      <c r="AE220" s="6"/>
      <c r="AF220" s="6"/>
      <c r="AG220" s="6"/>
      <c r="AH220" s="6"/>
      <c r="AI220" s="6"/>
      <c r="AJ220" s="6"/>
      <c r="AK220" s="6"/>
      <c r="AL220" s="6"/>
      <c r="AM220" s="6"/>
      <c r="AN220" s="6"/>
      <c r="AO220" s="6"/>
      <c r="AP220" s="6"/>
      <c r="AQ220" s="6"/>
      <c r="AR220" s="6"/>
      <c r="AS220" s="6"/>
      <c r="AT220" s="6"/>
      <c r="AU220" s="6"/>
      <c r="AV220" s="6"/>
      <c r="AW220" s="6"/>
      <c r="AX220" s="6"/>
      <c r="AY220" s="6"/>
      <c r="AZ220" s="6"/>
      <c r="BA220" s="6"/>
      <c r="BB220" s="6"/>
      <c r="BC220" s="6"/>
      <c r="BD220" s="6"/>
      <c r="BE220" s="6"/>
      <c r="BF220" s="6"/>
      <c r="BG220" s="6"/>
      <c r="BH220" s="6"/>
      <c r="BI220" s="6"/>
      <c r="BJ220" s="6"/>
      <c r="BK220" s="6"/>
      <c r="BL220" s="6"/>
      <c r="BM220" s="6"/>
      <c r="BN220" s="6"/>
      <c r="BO220" s="6"/>
      <c r="BP220" s="6"/>
      <c r="BQ220" s="6"/>
      <c r="BR220" s="6">
        <f t="shared" si="51"/>
        <v>4</v>
      </c>
      <c r="BS220" s="6" t="str">
        <f t="shared" si="52"/>
        <v>Non Loan</v>
      </c>
      <c r="BT220" s="6" t="s">
        <v>99</v>
      </c>
      <c r="BU220" s="6" t="s">
        <v>117</v>
      </c>
      <c r="BV220" s="6" t="s">
        <v>118</v>
      </c>
      <c r="BW220" s="8" t="s">
        <v>96</v>
      </c>
      <c r="BX220" s="9" t="str">
        <f t="shared" ca="1" si="60"/>
        <v/>
      </c>
      <c r="BY220" s="10" t="str">
        <f t="shared" ca="1" si="61"/>
        <v/>
      </c>
      <c r="BZ220" s="7">
        <f t="shared" ca="1" si="62"/>
        <v>652490</v>
      </c>
      <c r="CA220" s="7"/>
      <c r="CB220" s="7">
        <f t="shared" ca="1" si="63"/>
        <v>652490</v>
      </c>
      <c r="CC220" s="7"/>
      <c r="CD220" s="7"/>
      <c r="CE220" s="7" t="str">
        <f t="shared" ca="1" si="64"/>
        <v/>
      </c>
      <c r="CF220" s="7" t="str">
        <f t="shared" ca="1" si="65"/>
        <v/>
      </c>
      <c r="CG220" s="11" t="str">
        <f t="shared" ca="1" si="66"/>
        <v/>
      </c>
      <c r="CH220" s="7" t="str">
        <f t="shared" ca="1" si="67"/>
        <v/>
      </c>
      <c r="CI220" s="7" t="s">
        <v>97</v>
      </c>
    </row>
    <row r="221" spans="1:87" x14ac:dyDescent="0.2">
      <c r="A221">
        <v>11328</v>
      </c>
      <c r="B221" t="s">
        <v>94</v>
      </c>
      <c r="C221" s="17">
        <v>1</v>
      </c>
      <c r="D221" t="s">
        <v>96</v>
      </c>
      <c r="E221" t="s">
        <v>96</v>
      </c>
      <c r="G221" s="17" t="str">
        <f t="shared" si="53"/>
        <v>Yes</v>
      </c>
      <c r="H221" t="s">
        <v>111</v>
      </c>
      <c r="I221" s="12" t="s">
        <v>103</v>
      </c>
      <c r="J221" s="13">
        <v>39448</v>
      </c>
      <c r="K221">
        <f t="shared" ca="1" si="54"/>
        <v>17</v>
      </c>
      <c r="L221" t="str">
        <f t="shared" ca="1" si="55"/>
        <v>10-20 years</v>
      </c>
      <c r="M221" s="13">
        <v>39448</v>
      </c>
      <c r="N221">
        <f t="shared" ca="1" si="56"/>
        <v>17</v>
      </c>
      <c r="O221" t="str">
        <f t="shared" ca="1" si="57"/>
        <v>10-20 years</v>
      </c>
      <c r="P221" s="13">
        <v>34700</v>
      </c>
      <c r="Q221">
        <f t="shared" ca="1" si="58"/>
        <v>30</v>
      </c>
      <c r="R221" t="str">
        <f t="shared" ca="1" si="59"/>
        <v>25-34</v>
      </c>
      <c r="S221" t="s">
        <v>98</v>
      </c>
      <c r="T221">
        <v>1</v>
      </c>
      <c r="V221">
        <v>1</v>
      </c>
      <c r="X221">
        <v>1</v>
      </c>
      <c r="Z221">
        <v>1</v>
      </c>
      <c r="BR221">
        <f t="shared" si="51"/>
        <v>4</v>
      </c>
      <c r="BS221" t="str">
        <f t="shared" si="52"/>
        <v>Loan</v>
      </c>
      <c r="BT221" t="s">
        <v>99</v>
      </c>
      <c r="BU221" t="s">
        <v>100</v>
      </c>
      <c r="BV221" t="s">
        <v>101</v>
      </c>
      <c r="BW221" s="13" t="s">
        <v>96</v>
      </c>
      <c r="BX221" s="14">
        <f t="shared" ca="1" si="60"/>
        <v>963669</v>
      </c>
      <c r="BY221" s="15" t="str">
        <f t="shared" ca="1" si="61"/>
        <v>750k-5 mil</v>
      </c>
      <c r="BZ221" s="12">
        <f t="shared" ca="1" si="62"/>
        <v>1295317</v>
      </c>
      <c r="CA221" s="12"/>
      <c r="CB221" s="12">
        <f t="shared" ca="1" si="63"/>
        <v>1295317</v>
      </c>
      <c r="CC221" s="12" t="s">
        <v>105</v>
      </c>
      <c r="CD221" s="12" t="s">
        <v>106</v>
      </c>
      <c r="CE221" s="12">
        <f t="shared" ca="1" si="64"/>
        <v>8</v>
      </c>
      <c r="CF221" s="12">
        <f t="shared" ca="1" si="65"/>
        <v>120458.625</v>
      </c>
      <c r="CG221" s="16">
        <f t="shared" ca="1" si="66"/>
        <v>0.74396383279150968</v>
      </c>
      <c r="CH221" s="12" t="str">
        <f t="shared" ca="1" si="67"/>
        <v>1x</v>
      </c>
      <c r="CI221" s="12" t="s">
        <v>107</v>
      </c>
    </row>
    <row r="222" spans="1:87" x14ac:dyDescent="0.2">
      <c r="A222" s="6">
        <v>11329</v>
      </c>
      <c r="B222" s="6" t="s">
        <v>94</v>
      </c>
      <c r="C222" s="18">
        <v>0</v>
      </c>
      <c r="D222" s="6" t="s">
        <v>95</v>
      </c>
      <c r="E222" s="6" t="s">
        <v>95</v>
      </c>
      <c r="F222" s="18">
        <v>0.15</v>
      </c>
      <c r="G222" s="18" t="str">
        <f t="shared" si="53"/>
        <v>No</v>
      </c>
      <c r="H222" s="6" t="s">
        <v>97</v>
      </c>
      <c r="I222" s="7" t="s">
        <v>97</v>
      </c>
      <c r="J222" s="8">
        <v>39083</v>
      </c>
      <c r="K222" s="6">
        <f t="shared" ca="1" si="54"/>
        <v>18</v>
      </c>
      <c r="L222" s="6" t="str">
        <f t="shared" ca="1" si="55"/>
        <v>10-20 years</v>
      </c>
      <c r="M222" s="8">
        <v>39083</v>
      </c>
      <c r="N222" s="6">
        <f t="shared" ca="1" si="56"/>
        <v>18</v>
      </c>
      <c r="O222" s="6" t="str">
        <f t="shared" ca="1" si="57"/>
        <v>10-20 years</v>
      </c>
      <c r="P222" s="8">
        <v>32874</v>
      </c>
      <c r="Q222" s="6">
        <f t="shared" ca="1" si="58"/>
        <v>35</v>
      </c>
      <c r="R222" s="6" t="str">
        <f t="shared" ca="1" si="59"/>
        <v>35-44</v>
      </c>
      <c r="S222" s="6" t="s">
        <v>98</v>
      </c>
      <c r="T222" s="6"/>
      <c r="U222" s="6">
        <v>1</v>
      </c>
      <c r="V222" s="6"/>
      <c r="W222" s="6">
        <v>1</v>
      </c>
      <c r="X222" s="6"/>
      <c r="Y222" s="6">
        <v>1</v>
      </c>
      <c r="Z222" s="6"/>
      <c r="AA222" s="6"/>
      <c r="AB222" s="6"/>
      <c r="AC222" s="6"/>
      <c r="AD222" s="6"/>
      <c r="AE222" s="6"/>
      <c r="AF222" s="6"/>
      <c r="AG222" s="6"/>
      <c r="AH222" s="6"/>
      <c r="AI222" s="6"/>
      <c r="AJ222" s="6"/>
      <c r="AK222" s="6"/>
      <c r="AL222" s="6"/>
      <c r="AM222" s="6"/>
      <c r="AN222" s="6"/>
      <c r="AO222" s="6"/>
      <c r="AP222" s="6"/>
      <c r="AQ222" s="6"/>
      <c r="AR222" s="6"/>
      <c r="AS222" s="6"/>
      <c r="AT222" s="6"/>
      <c r="AU222" s="6"/>
      <c r="AV222" s="6"/>
      <c r="AW222" s="6"/>
      <c r="AX222" s="6"/>
      <c r="AY222" s="6"/>
      <c r="AZ222" s="6"/>
      <c r="BA222" s="6"/>
      <c r="BB222" s="6"/>
      <c r="BC222" s="6"/>
      <c r="BD222" s="6"/>
      <c r="BE222" s="6"/>
      <c r="BF222" s="6"/>
      <c r="BG222" s="6"/>
      <c r="BH222" s="6"/>
      <c r="BI222" s="6"/>
      <c r="BJ222" s="6"/>
      <c r="BK222" s="6"/>
      <c r="BL222" s="6"/>
      <c r="BM222" s="6"/>
      <c r="BN222" s="6"/>
      <c r="BO222" s="6"/>
      <c r="BP222" s="6"/>
      <c r="BQ222" s="6"/>
      <c r="BR222" s="6">
        <f t="shared" si="51"/>
        <v>3</v>
      </c>
      <c r="BS222" s="6" t="str">
        <f t="shared" si="52"/>
        <v>Non Loan</v>
      </c>
      <c r="BT222" s="6" t="s">
        <v>99</v>
      </c>
      <c r="BU222" s="6" t="s">
        <v>100</v>
      </c>
      <c r="BV222" s="6" t="s">
        <v>101</v>
      </c>
      <c r="BW222" s="8" t="s">
        <v>96</v>
      </c>
      <c r="BX222" s="9" t="str">
        <f t="shared" ca="1" si="60"/>
        <v/>
      </c>
      <c r="BY222" s="10" t="str">
        <f t="shared" ca="1" si="61"/>
        <v/>
      </c>
      <c r="BZ222" s="7">
        <f t="shared" ca="1" si="62"/>
        <v>284612</v>
      </c>
      <c r="CA222" s="7"/>
      <c r="CB222" s="7">
        <f t="shared" ca="1" si="63"/>
        <v>284612</v>
      </c>
      <c r="CC222" s="7"/>
      <c r="CD222" s="7"/>
      <c r="CE222" s="7" t="str">
        <f t="shared" ca="1" si="64"/>
        <v/>
      </c>
      <c r="CF222" s="7" t="str">
        <f t="shared" ca="1" si="65"/>
        <v/>
      </c>
      <c r="CG222" s="11" t="str">
        <f t="shared" ca="1" si="66"/>
        <v/>
      </c>
      <c r="CH222" s="7" t="str">
        <f t="shared" ca="1" si="67"/>
        <v/>
      </c>
      <c r="CI222" s="7" t="s">
        <v>97</v>
      </c>
    </row>
    <row r="223" spans="1:87" x14ac:dyDescent="0.2">
      <c r="A223">
        <v>11330</v>
      </c>
      <c r="B223" t="s">
        <v>131</v>
      </c>
      <c r="C223" s="17">
        <v>0.4</v>
      </c>
      <c r="D223" t="s">
        <v>96</v>
      </c>
      <c r="E223" t="s">
        <v>95</v>
      </c>
      <c r="F223" s="17">
        <v>0.5</v>
      </c>
      <c r="G223" s="17" t="str">
        <f t="shared" si="53"/>
        <v>No</v>
      </c>
      <c r="H223" t="s">
        <v>97</v>
      </c>
      <c r="I223" s="12" t="s">
        <v>112</v>
      </c>
      <c r="J223" s="13">
        <v>38718</v>
      </c>
      <c r="K223">
        <f t="shared" ca="1" si="54"/>
        <v>19</v>
      </c>
      <c r="L223" t="str">
        <f t="shared" ca="1" si="55"/>
        <v>10-20 years</v>
      </c>
      <c r="M223" s="13">
        <v>38718</v>
      </c>
      <c r="N223">
        <f t="shared" ca="1" si="56"/>
        <v>19</v>
      </c>
      <c r="O223" t="str">
        <f t="shared" ca="1" si="57"/>
        <v>10-20 years</v>
      </c>
      <c r="P223" s="13">
        <v>31048</v>
      </c>
      <c r="Q223">
        <f t="shared" ca="1" si="58"/>
        <v>40</v>
      </c>
      <c r="R223" t="str">
        <f t="shared" ca="1" si="59"/>
        <v>35-44</v>
      </c>
      <c r="S223" t="s">
        <v>128</v>
      </c>
      <c r="V223">
        <v>1</v>
      </c>
      <c r="X223">
        <v>1</v>
      </c>
      <c r="Z223">
        <v>1</v>
      </c>
      <c r="BR223">
        <f t="shared" si="51"/>
        <v>3</v>
      </c>
      <c r="BS223" t="str">
        <f t="shared" si="52"/>
        <v>Non Loan</v>
      </c>
      <c r="BT223" t="s">
        <v>99</v>
      </c>
      <c r="BU223" t="s">
        <v>117</v>
      </c>
      <c r="BV223" t="s">
        <v>118</v>
      </c>
      <c r="BW223" s="13" t="s">
        <v>96</v>
      </c>
      <c r="BX223" s="14" t="str">
        <f t="shared" ca="1" si="60"/>
        <v/>
      </c>
      <c r="BY223" s="15" t="str">
        <f t="shared" ca="1" si="61"/>
        <v/>
      </c>
      <c r="BZ223" s="12">
        <f t="shared" ca="1" si="62"/>
        <v>1118633</v>
      </c>
      <c r="CA223" s="12"/>
      <c r="CB223" s="12">
        <f t="shared" ca="1" si="63"/>
        <v>1118633</v>
      </c>
      <c r="CC223" s="12"/>
      <c r="CD223" s="12"/>
      <c r="CE223" s="12" t="str">
        <f t="shared" ca="1" si="64"/>
        <v/>
      </c>
      <c r="CF223" s="12" t="str">
        <f t="shared" ca="1" si="65"/>
        <v/>
      </c>
      <c r="CG223" s="16" t="str">
        <f t="shared" ca="1" si="66"/>
        <v/>
      </c>
      <c r="CH223" s="12" t="str">
        <f t="shared" ca="1" si="67"/>
        <v/>
      </c>
      <c r="CI223" s="12" t="s">
        <v>97</v>
      </c>
    </row>
    <row r="224" spans="1:87" x14ac:dyDescent="0.2">
      <c r="A224" s="6">
        <v>11331</v>
      </c>
      <c r="B224" s="6" t="s">
        <v>94</v>
      </c>
      <c r="C224" s="18">
        <v>0.15</v>
      </c>
      <c r="D224" s="6" t="s">
        <v>95</v>
      </c>
      <c r="E224" s="6" t="s">
        <v>96</v>
      </c>
      <c r="F224" s="18"/>
      <c r="G224" s="18" t="str">
        <f t="shared" si="53"/>
        <v>No</v>
      </c>
      <c r="H224" s="6" t="s">
        <v>97</v>
      </c>
      <c r="I224" s="7" t="s">
        <v>97</v>
      </c>
      <c r="J224" s="8">
        <v>38353</v>
      </c>
      <c r="K224" s="6">
        <f t="shared" ca="1" si="54"/>
        <v>20</v>
      </c>
      <c r="L224" s="6" t="str">
        <f t="shared" ca="1" si="55"/>
        <v>&gt;20 years</v>
      </c>
      <c r="M224" s="8">
        <v>38353</v>
      </c>
      <c r="N224" s="6">
        <f t="shared" ca="1" si="56"/>
        <v>20</v>
      </c>
      <c r="O224" s="6" t="str">
        <f t="shared" ca="1" si="57"/>
        <v>&gt;20 years</v>
      </c>
      <c r="P224" s="8">
        <v>29221</v>
      </c>
      <c r="Q224" s="6">
        <f t="shared" ca="1" si="58"/>
        <v>45</v>
      </c>
      <c r="R224" s="6" t="str">
        <f t="shared" ca="1" si="59"/>
        <v>45-54</v>
      </c>
      <c r="S224" s="6" t="s">
        <v>128</v>
      </c>
      <c r="T224" s="6"/>
      <c r="U224" s="6">
        <v>1</v>
      </c>
      <c r="V224" s="6">
        <v>1</v>
      </c>
      <c r="W224" s="6">
        <v>1</v>
      </c>
      <c r="X224" s="6">
        <v>1</v>
      </c>
      <c r="Y224" s="6">
        <v>1</v>
      </c>
      <c r="Z224" s="6">
        <v>1</v>
      </c>
      <c r="AA224" s="6"/>
      <c r="AB224" s="6"/>
      <c r="AC224" s="6"/>
      <c r="AD224" s="6"/>
      <c r="AE224" s="6"/>
      <c r="AF224" s="6"/>
      <c r="AG224" s="6"/>
      <c r="AH224" s="6"/>
      <c r="AI224" s="6"/>
      <c r="AJ224" s="6"/>
      <c r="AK224" s="6"/>
      <c r="AL224" s="6"/>
      <c r="AM224" s="6"/>
      <c r="AN224" s="6"/>
      <c r="AO224" s="6"/>
      <c r="AP224" s="6"/>
      <c r="AQ224" s="6"/>
      <c r="AR224" s="6"/>
      <c r="AS224" s="6"/>
      <c r="AT224" s="6"/>
      <c r="AU224" s="6"/>
      <c r="AV224" s="6"/>
      <c r="AW224" s="6"/>
      <c r="AX224" s="6"/>
      <c r="AY224" s="6"/>
      <c r="AZ224" s="6"/>
      <c r="BA224" s="6"/>
      <c r="BB224" s="6"/>
      <c r="BC224" s="6"/>
      <c r="BD224" s="6"/>
      <c r="BE224" s="6"/>
      <c r="BF224" s="6"/>
      <c r="BG224" s="6"/>
      <c r="BH224" s="6"/>
      <c r="BI224" s="6"/>
      <c r="BJ224" s="6"/>
      <c r="BK224" s="6"/>
      <c r="BL224" s="6"/>
      <c r="BM224" s="6"/>
      <c r="BN224" s="6"/>
      <c r="BO224" s="6"/>
      <c r="BP224" s="6"/>
      <c r="BQ224" s="6"/>
      <c r="BR224" s="6">
        <f t="shared" si="51"/>
        <v>6</v>
      </c>
      <c r="BS224" s="6" t="str">
        <f t="shared" si="52"/>
        <v>Non Loan</v>
      </c>
      <c r="BT224" s="6" t="s">
        <v>99</v>
      </c>
      <c r="BU224" s="6" t="s">
        <v>104</v>
      </c>
      <c r="BV224" s="6" t="s">
        <v>129</v>
      </c>
      <c r="BW224" s="8" t="s">
        <v>96</v>
      </c>
      <c r="BX224" s="9" t="str">
        <f t="shared" ca="1" si="60"/>
        <v/>
      </c>
      <c r="BY224" s="10" t="str">
        <f t="shared" ca="1" si="61"/>
        <v/>
      </c>
      <c r="BZ224" s="7">
        <f t="shared" ca="1" si="62"/>
        <v>862444</v>
      </c>
      <c r="CA224" s="7"/>
      <c r="CB224" s="7">
        <f t="shared" ca="1" si="63"/>
        <v>862444</v>
      </c>
      <c r="CC224" s="7"/>
      <c r="CD224" s="7"/>
      <c r="CE224" s="7" t="str">
        <f t="shared" ca="1" si="64"/>
        <v/>
      </c>
      <c r="CF224" s="7" t="str">
        <f t="shared" ca="1" si="65"/>
        <v/>
      </c>
      <c r="CG224" s="11" t="str">
        <f t="shared" ca="1" si="66"/>
        <v/>
      </c>
      <c r="CH224" s="7" t="str">
        <f t="shared" ca="1" si="67"/>
        <v/>
      </c>
      <c r="CI224" s="7" t="s">
        <v>97</v>
      </c>
    </row>
    <row r="225" spans="1:87" x14ac:dyDescent="0.2">
      <c r="A225">
        <v>11332</v>
      </c>
      <c r="B225" t="s">
        <v>94</v>
      </c>
      <c r="C225" s="17">
        <v>0.2</v>
      </c>
      <c r="D225" t="s">
        <v>96</v>
      </c>
      <c r="E225" t="s">
        <v>96</v>
      </c>
      <c r="G225" s="17" t="str">
        <f t="shared" si="53"/>
        <v>No</v>
      </c>
      <c r="H225" t="s">
        <v>102</v>
      </c>
      <c r="I225" s="12" t="s">
        <v>119</v>
      </c>
      <c r="J225" s="13">
        <v>37987</v>
      </c>
      <c r="K225">
        <f t="shared" ca="1" si="54"/>
        <v>21</v>
      </c>
      <c r="L225" t="str">
        <f t="shared" ca="1" si="55"/>
        <v>&gt;20 years</v>
      </c>
      <c r="M225" s="13">
        <v>37987</v>
      </c>
      <c r="N225">
        <f t="shared" ca="1" si="56"/>
        <v>21</v>
      </c>
      <c r="O225" t="str">
        <f t="shared" ca="1" si="57"/>
        <v>&gt;20 years</v>
      </c>
      <c r="P225" s="13">
        <v>27395</v>
      </c>
      <c r="Q225">
        <f t="shared" ca="1" si="58"/>
        <v>50</v>
      </c>
      <c r="R225" t="str">
        <f t="shared" ca="1" si="59"/>
        <v>45-54</v>
      </c>
      <c r="S225" t="s">
        <v>126</v>
      </c>
      <c r="T225">
        <v>1</v>
      </c>
      <c r="V225">
        <v>1</v>
      </c>
      <c r="X225">
        <v>1</v>
      </c>
      <c r="Z225">
        <v>1</v>
      </c>
      <c r="BR225">
        <f t="shared" si="51"/>
        <v>4</v>
      </c>
      <c r="BS225" t="str">
        <f t="shared" si="52"/>
        <v>Loan</v>
      </c>
      <c r="BT225" t="s">
        <v>99</v>
      </c>
      <c r="BU225" t="s">
        <v>100</v>
      </c>
      <c r="BV225" t="s">
        <v>101</v>
      </c>
      <c r="BW225" s="13" t="s">
        <v>96</v>
      </c>
      <c r="BX225" s="14">
        <f t="shared" ca="1" si="60"/>
        <v>1003253</v>
      </c>
      <c r="BY225" s="15" t="str">
        <f t="shared" ca="1" si="61"/>
        <v>750k-5 mil</v>
      </c>
      <c r="BZ225" s="12">
        <f t="shared" ca="1" si="62"/>
        <v>470020</v>
      </c>
      <c r="CA225" s="12"/>
      <c r="CB225" s="12">
        <f t="shared" ca="1" si="63"/>
        <v>470020</v>
      </c>
      <c r="CC225" s="12" t="s">
        <v>105</v>
      </c>
      <c r="CD225" s="12" t="s">
        <v>106</v>
      </c>
      <c r="CE225" s="12">
        <f t="shared" ca="1" si="64"/>
        <v>10</v>
      </c>
      <c r="CF225" s="12">
        <f t="shared" ca="1" si="65"/>
        <v>100325.3</v>
      </c>
      <c r="CG225" s="16">
        <f t="shared" ca="1" si="66"/>
        <v>2.1344900217012044</v>
      </c>
      <c r="CH225" s="12" t="str">
        <f t="shared" ca="1" si="67"/>
        <v>1-5x</v>
      </c>
      <c r="CI225" s="12" t="s">
        <v>107</v>
      </c>
    </row>
    <row r="226" spans="1:87" x14ac:dyDescent="0.2">
      <c r="A226" s="6">
        <v>11333</v>
      </c>
      <c r="B226" s="6" t="s">
        <v>94</v>
      </c>
      <c r="C226" s="18">
        <v>0.3</v>
      </c>
      <c r="D226" s="6" t="s">
        <v>95</v>
      </c>
      <c r="E226" s="6" t="s">
        <v>95</v>
      </c>
      <c r="F226" s="18">
        <v>0.15</v>
      </c>
      <c r="G226" s="18" t="str">
        <f t="shared" si="53"/>
        <v>No</v>
      </c>
      <c r="H226" s="6" t="s">
        <v>111</v>
      </c>
      <c r="I226" s="7" t="s">
        <v>112</v>
      </c>
      <c r="J226" s="8">
        <v>37622</v>
      </c>
      <c r="K226" s="6">
        <f t="shared" ca="1" si="54"/>
        <v>22</v>
      </c>
      <c r="L226" s="6" t="str">
        <f t="shared" ca="1" si="55"/>
        <v>&gt;20 years</v>
      </c>
      <c r="M226" s="8">
        <v>37622</v>
      </c>
      <c r="N226" s="6">
        <f t="shared" ca="1" si="56"/>
        <v>22</v>
      </c>
      <c r="O226" s="6" t="str">
        <f t="shared" ca="1" si="57"/>
        <v>&gt;20 years</v>
      </c>
      <c r="P226" s="8">
        <v>25569</v>
      </c>
      <c r="Q226" s="6">
        <f t="shared" ca="1" si="58"/>
        <v>55</v>
      </c>
      <c r="R226" s="6" t="str">
        <f t="shared" ca="1" si="59"/>
        <v>55-64</v>
      </c>
      <c r="S226" s="6" t="s">
        <v>98</v>
      </c>
      <c r="T226" s="6">
        <v>1</v>
      </c>
      <c r="U226" s="6">
        <v>1</v>
      </c>
      <c r="V226" s="6">
        <v>1</v>
      </c>
      <c r="W226" s="6">
        <v>1</v>
      </c>
      <c r="X226" s="6">
        <v>1</v>
      </c>
      <c r="Y226" s="6"/>
      <c r="Z226" s="6"/>
      <c r="AA226" s="6"/>
      <c r="AB226" s="6"/>
      <c r="AC226" s="6"/>
      <c r="AD226" s="6"/>
      <c r="AE226" s="6"/>
      <c r="AF226" s="6"/>
      <c r="AG226" s="6"/>
      <c r="AH226" s="6"/>
      <c r="AI226" s="6"/>
      <c r="AJ226" s="6"/>
      <c r="AK226" s="6"/>
      <c r="AL226" s="6"/>
      <c r="AM226" s="6"/>
      <c r="AN226" s="6"/>
      <c r="AO226" s="6"/>
      <c r="AP226" s="6"/>
      <c r="AQ226" s="6"/>
      <c r="AR226" s="6"/>
      <c r="AS226" s="6"/>
      <c r="AT226" s="6"/>
      <c r="AU226" s="6"/>
      <c r="AV226" s="6"/>
      <c r="AW226" s="6"/>
      <c r="AX226" s="6"/>
      <c r="AY226" s="6"/>
      <c r="AZ226" s="6"/>
      <c r="BA226" s="6"/>
      <c r="BB226" s="6"/>
      <c r="BC226" s="6"/>
      <c r="BD226" s="6"/>
      <c r="BE226" s="6"/>
      <c r="BF226" s="6"/>
      <c r="BG226" s="6"/>
      <c r="BH226" s="6"/>
      <c r="BI226" s="6"/>
      <c r="BJ226" s="6"/>
      <c r="BK226" s="6"/>
      <c r="BL226" s="6"/>
      <c r="BM226" s="6"/>
      <c r="BN226" s="6"/>
      <c r="BO226" s="6"/>
      <c r="BP226" s="6"/>
      <c r="BQ226" s="6"/>
      <c r="BR226" s="6">
        <f t="shared" si="51"/>
        <v>5</v>
      </c>
      <c r="BS226" s="6" t="str">
        <f t="shared" si="52"/>
        <v>Loan</v>
      </c>
      <c r="BT226" s="6" t="s">
        <v>99</v>
      </c>
      <c r="BU226" s="6" t="s">
        <v>117</v>
      </c>
      <c r="BV226" s="6" t="s">
        <v>118</v>
      </c>
      <c r="BW226" s="8" t="s">
        <v>96</v>
      </c>
      <c r="BX226" s="9">
        <f t="shared" ca="1" si="60"/>
        <v>4486640</v>
      </c>
      <c r="BY226" s="10" t="str">
        <f t="shared" ca="1" si="61"/>
        <v>750k-5 mil</v>
      </c>
      <c r="BZ226" s="7">
        <f t="shared" ca="1" si="62"/>
        <v>1055457</v>
      </c>
      <c r="CA226" s="7"/>
      <c r="CB226" s="7">
        <f t="shared" ca="1" si="63"/>
        <v>1055457</v>
      </c>
      <c r="CC226" s="7" t="s">
        <v>114</v>
      </c>
      <c r="CD226" s="7" t="s">
        <v>120</v>
      </c>
      <c r="CE226" s="7">
        <f t="shared" ca="1" si="64"/>
        <v>2</v>
      </c>
      <c r="CF226" s="7">
        <f t="shared" ca="1" si="65"/>
        <v>2243320</v>
      </c>
      <c r="CG226" s="11">
        <f t="shared" ca="1" si="66"/>
        <v>4.2508979522614379</v>
      </c>
      <c r="CH226" s="7" t="str">
        <f t="shared" ca="1" si="67"/>
        <v>1-5x</v>
      </c>
      <c r="CI226" s="7" t="s">
        <v>107</v>
      </c>
    </row>
    <row r="227" spans="1:87" x14ac:dyDescent="0.2">
      <c r="A227">
        <v>11334</v>
      </c>
      <c r="B227" t="s">
        <v>94</v>
      </c>
      <c r="C227" s="17">
        <v>0.4</v>
      </c>
      <c r="D227" t="s">
        <v>96</v>
      </c>
      <c r="E227" t="s">
        <v>95</v>
      </c>
      <c r="F227" s="17">
        <v>0.3</v>
      </c>
      <c r="G227" s="17" t="str">
        <f t="shared" si="53"/>
        <v>No</v>
      </c>
      <c r="H227" t="s">
        <v>97</v>
      </c>
      <c r="I227" s="12" t="s">
        <v>97</v>
      </c>
      <c r="J227" s="13">
        <v>37257</v>
      </c>
      <c r="K227">
        <f t="shared" ca="1" si="54"/>
        <v>23</v>
      </c>
      <c r="L227" t="str">
        <f t="shared" ca="1" si="55"/>
        <v>&gt;20 years</v>
      </c>
      <c r="M227" s="13">
        <v>37257</v>
      </c>
      <c r="N227">
        <f t="shared" ca="1" si="56"/>
        <v>23</v>
      </c>
      <c r="O227" t="str">
        <f t="shared" ca="1" si="57"/>
        <v>&gt;20 years</v>
      </c>
      <c r="P227" s="13">
        <v>23743</v>
      </c>
      <c r="Q227">
        <f t="shared" ca="1" si="58"/>
        <v>60</v>
      </c>
      <c r="R227" t="str">
        <f t="shared" ca="1" si="59"/>
        <v>55-64</v>
      </c>
      <c r="S227" t="s">
        <v>128</v>
      </c>
      <c r="V227">
        <v>1</v>
      </c>
      <c r="X227">
        <v>1</v>
      </c>
      <c r="Z227">
        <v>1</v>
      </c>
      <c r="BR227">
        <f t="shared" si="51"/>
        <v>3</v>
      </c>
      <c r="BS227" t="str">
        <f t="shared" si="52"/>
        <v>Non Loan</v>
      </c>
      <c r="BT227" t="s">
        <v>99</v>
      </c>
      <c r="BU227" t="s">
        <v>100</v>
      </c>
      <c r="BV227" t="s">
        <v>101</v>
      </c>
      <c r="BW227" s="13" t="s">
        <v>96</v>
      </c>
      <c r="BX227" s="14" t="str">
        <f t="shared" ca="1" si="60"/>
        <v/>
      </c>
      <c r="BY227" s="15" t="str">
        <f t="shared" ca="1" si="61"/>
        <v/>
      </c>
      <c r="BZ227" s="12">
        <f t="shared" ca="1" si="62"/>
        <v>1362695</v>
      </c>
      <c r="CA227" s="12"/>
      <c r="CB227" s="12">
        <f t="shared" ca="1" si="63"/>
        <v>1362695</v>
      </c>
      <c r="CC227" s="12"/>
      <c r="CD227" s="12"/>
      <c r="CE227" s="12" t="str">
        <f t="shared" ca="1" si="64"/>
        <v/>
      </c>
      <c r="CF227" s="12" t="str">
        <f t="shared" ca="1" si="65"/>
        <v/>
      </c>
      <c r="CG227" s="16" t="str">
        <f t="shared" ca="1" si="66"/>
        <v/>
      </c>
      <c r="CH227" s="12" t="str">
        <f t="shared" ca="1" si="67"/>
        <v/>
      </c>
      <c r="CI227" s="12" t="s">
        <v>97</v>
      </c>
    </row>
    <row r="228" spans="1:87" x14ac:dyDescent="0.2">
      <c r="A228" s="6">
        <v>11335</v>
      </c>
      <c r="B228" s="6" t="s">
        <v>94</v>
      </c>
      <c r="C228" s="18">
        <v>0.5</v>
      </c>
      <c r="D228" s="6" t="s">
        <v>95</v>
      </c>
      <c r="E228" s="6" t="s">
        <v>96</v>
      </c>
      <c r="F228" s="18"/>
      <c r="G228" s="18" t="str">
        <f t="shared" si="53"/>
        <v>Yes</v>
      </c>
      <c r="H228" s="6" t="s">
        <v>111</v>
      </c>
      <c r="I228" s="7" t="s">
        <v>112</v>
      </c>
      <c r="J228" s="8">
        <v>36892</v>
      </c>
      <c r="K228" s="6">
        <f t="shared" ca="1" si="54"/>
        <v>24</v>
      </c>
      <c r="L228" s="6" t="str">
        <f t="shared" ca="1" si="55"/>
        <v>&gt;20 years</v>
      </c>
      <c r="M228" s="8">
        <v>36892</v>
      </c>
      <c r="N228" s="6">
        <f t="shared" ca="1" si="56"/>
        <v>24</v>
      </c>
      <c r="O228" s="6" t="str">
        <f t="shared" ca="1" si="57"/>
        <v>&gt;20 years</v>
      </c>
      <c r="P228" s="8">
        <v>36526</v>
      </c>
      <c r="Q228" s="6">
        <f t="shared" ca="1" si="58"/>
        <v>25</v>
      </c>
      <c r="R228" s="6" t="str">
        <f t="shared" ca="1" si="59"/>
        <v>25-34</v>
      </c>
      <c r="S228" s="6" t="s">
        <v>146</v>
      </c>
      <c r="T228" s="6">
        <v>1</v>
      </c>
      <c r="U228" s="6">
        <v>1</v>
      </c>
      <c r="V228" s="6"/>
      <c r="W228" s="6">
        <v>1</v>
      </c>
      <c r="X228" s="6"/>
      <c r="Y228" s="6">
        <v>1</v>
      </c>
      <c r="Z228" s="6"/>
      <c r="AA228" s="6"/>
      <c r="AB228" s="6"/>
      <c r="AC228" s="6"/>
      <c r="AD228" s="6"/>
      <c r="AE228" s="6"/>
      <c r="AF228" s="6"/>
      <c r="AG228" s="6"/>
      <c r="AH228" s="6"/>
      <c r="AI228" s="6"/>
      <c r="AJ228" s="6"/>
      <c r="AK228" s="6"/>
      <c r="AL228" s="6"/>
      <c r="AM228" s="6"/>
      <c r="AN228" s="6"/>
      <c r="AO228" s="6"/>
      <c r="AP228" s="6"/>
      <c r="AQ228" s="6"/>
      <c r="AR228" s="6"/>
      <c r="AS228" s="6"/>
      <c r="AT228" s="6"/>
      <c r="AU228" s="6"/>
      <c r="AV228" s="6"/>
      <c r="AW228" s="6"/>
      <c r="AX228" s="6"/>
      <c r="AY228" s="6"/>
      <c r="AZ228" s="6"/>
      <c r="BA228" s="6"/>
      <c r="BB228" s="6"/>
      <c r="BC228" s="6"/>
      <c r="BD228" s="6"/>
      <c r="BE228" s="6"/>
      <c r="BF228" s="6"/>
      <c r="BG228" s="6"/>
      <c r="BH228" s="6"/>
      <c r="BI228" s="6"/>
      <c r="BJ228" s="6"/>
      <c r="BK228" s="6"/>
      <c r="BL228" s="6"/>
      <c r="BM228" s="6"/>
      <c r="BN228" s="6"/>
      <c r="BO228" s="6"/>
      <c r="BP228" s="6"/>
      <c r="BQ228" s="6"/>
      <c r="BR228" s="6">
        <f t="shared" si="51"/>
        <v>4</v>
      </c>
      <c r="BS228" s="6" t="str">
        <f t="shared" si="52"/>
        <v>Loan</v>
      </c>
      <c r="BT228" s="6" t="s">
        <v>99</v>
      </c>
      <c r="BU228" s="6" t="s">
        <v>100</v>
      </c>
      <c r="BV228" s="6" t="s">
        <v>101</v>
      </c>
      <c r="BW228" s="8" t="s">
        <v>96</v>
      </c>
      <c r="BX228" s="9">
        <f t="shared" ca="1" si="60"/>
        <v>760980</v>
      </c>
      <c r="BY228" s="10" t="str">
        <f t="shared" ca="1" si="61"/>
        <v>750k-5 mil</v>
      </c>
      <c r="BZ228" s="7">
        <f t="shared" ca="1" si="62"/>
        <v>857957</v>
      </c>
      <c r="CA228" s="7"/>
      <c r="CB228" s="7">
        <f t="shared" ca="1" si="63"/>
        <v>857957</v>
      </c>
      <c r="CC228" s="7" t="s">
        <v>105</v>
      </c>
      <c r="CD228" s="7" t="s">
        <v>120</v>
      </c>
      <c r="CE228" s="7">
        <f t="shared" ca="1" si="64"/>
        <v>2</v>
      </c>
      <c r="CF228" s="7">
        <f t="shared" ca="1" si="65"/>
        <v>380490</v>
      </c>
      <c r="CG228" s="11">
        <f t="shared" ca="1" si="66"/>
        <v>0.88696752867567952</v>
      </c>
      <c r="CH228" s="7" t="str">
        <f t="shared" ca="1" si="67"/>
        <v>1x</v>
      </c>
      <c r="CI228" s="7" t="s">
        <v>107</v>
      </c>
    </row>
    <row r="229" spans="1:87" x14ac:dyDescent="0.2">
      <c r="A229">
        <v>11336</v>
      </c>
      <c r="B229" t="s">
        <v>152</v>
      </c>
      <c r="C229" s="17">
        <v>0.6</v>
      </c>
      <c r="D229" t="s">
        <v>96</v>
      </c>
      <c r="E229" t="s">
        <v>96</v>
      </c>
      <c r="G229" s="17" t="str">
        <f t="shared" si="53"/>
        <v>Yes</v>
      </c>
      <c r="H229" t="s">
        <v>97</v>
      </c>
      <c r="I229" s="12" t="s">
        <v>97</v>
      </c>
      <c r="J229" s="13">
        <v>36526</v>
      </c>
      <c r="K229">
        <f t="shared" ca="1" si="54"/>
        <v>25</v>
      </c>
      <c r="L229" t="str">
        <f t="shared" ca="1" si="55"/>
        <v>&gt;20 years</v>
      </c>
      <c r="M229" s="13">
        <v>36526</v>
      </c>
      <c r="N229">
        <f t="shared" ca="1" si="56"/>
        <v>25</v>
      </c>
      <c r="O229" t="str">
        <f t="shared" ca="1" si="57"/>
        <v>&gt;20 years</v>
      </c>
      <c r="P229" s="13">
        <v>34700</v>
      </c>
      <c r="Q229">
        <f t="shared" ca="1" si="58"/>
        <v>30</v>
      </c>
      <c r="R229" t="str">
        <f t="shared" ca="1" si="59"/>
        <v>25-34</v>
      </c>
      <c r="S229" t="s">
        <v>98</v>
      </c>
      <c r="V229">
        <v>1</v>
      </c>
      <c r="X229">
        <v>1</v>
      </c>
      <c r="Z229">
        <v>1</v>
      </c>
      <c r="BR229">
        <f t="shared" si="51"/>
        <v>3</v>
      </c>
      <c r="BS229" t="str">
        <f t="shared" si="52"/>
        <v>Non Loan</v>
      </c>
      <c r="BT229" t="s">
        <v>99</v>
      </c>
      <c r="BU229" t="s">
        <v>100</v>
      </c>
      <c r="BV229" t="s">
        <v>101</v>
      </c>
      <c r="BW229" s="13" t="s">
        <v>96</v>
      </c>
      <c r="BX229" s="14" t="str">
        <f t="shared" ca="1" si="60"/>
        <v/>
      </c>
      <c r="BY229" s="15" t="str">
        <f t="shared" ca="1" si="61"/>
        <v/>
      </c>
      <c r="BZ229" s="12">
        <f t="shared" ca="1" si="62"/>
        <v>752721</v>
      </c>
      <c r="CA229" s="12"/>
      <c r="CB229" s="12">
        <f t="shared" ca="1" si="63"/>
        <v>752721</v>
      </c>
      <c r="CC229" s="12"/>
      <c r="CD229" s="12"/>
      <c r="CE229" s="12" t="str">
        <f t="shared" ca="1" si="64"/>
        <v/>
      </c>
      <c r="CF229" s="12" t="str">
        <f t="shared" ca="1" si="65"/>
        <v/>
      </c>
      <c r="CG229" s="16" t="str">
        <f t="shared" ca="1" si="66"/>
        <v/>
      </c>
      <c r="CH229" s="12" t="str">
        <f t="shared" ca="1" si="67"/>
        <v/>
      </c>
      <c r="CI229" s="12" t="s">
        <v>97</v>
      </c>
    </row>
    <row r="230" spans="1:87" x14ac:dyDescent="0.2">
      <c r="A230" s="6">
        <v>11337</v>
      </c>
      <c r="B230" s="6" t="s">
        <v>94</v>
      </c>
      <c r="C230" s="18">
        <v>0.7</v>
      </c>
      <c r="D230" s="6" t="s">
        <v>95</v>
      </c>
      <c r="E230" s="6" t="s">
        <v>95</v>
      </c>
      <c r="F230" s="18">
        <v>0.4</v>
      </c>
      <c r="G230" s="18" t="str">
        <f t="shared" si="53"/>
        <v>Yes</v>
      </c>
      <c r="H230" s="6" t="s">
        <v>97</v>
      </c>
      <c r="I230" s="7" t="s">
        <v>112</v>
      </c>
      <c r="J230" s="8">
        <v>36161</v>
      </c>
      <c r="K230" s="6">
        <f t="shared" ca="1" si="54"/>
        <v>26</v>
      </c>
      <c r="L230" s="6" t="str">
        <f t="shared" ca="1" si="55"/>
        <v>&gt;20 years</v>
      </c>
      <c r="M230" s="8">
        <v>36161</v>
      </c>
      <c r="N230" s="6">
        <f t="shared" ca="1" si="56"/>
        <v>26</v>
      </c>
      <c r="O230" s="6" t="str">
        <f t="shared" ca="1" si="57"/>
        <v>&gt;20 years</v>
      </c>
      <c r="P230" s="8">
        <v>32874</v>
      </c>
      <c r="Q230" s="6">
        <f t="shared" ca="1" si="58"/>
        <v>35</v>
      </c>
      <c r="R230" s="6" t="str">
        <f t="shared" ca="1" si="59"/>
        <v>35-44</v>
      </c>
      <c r="S230" s="6" t="s">
        <v>109</v>
      </c>
      <c r="T230" s="6"/>
      <c r="U230" s="6">
        <v>1</v>
      </c>
      <c r="V230" s="6">
        <v>1</v>
      </c>
      <c r="W230" s="6">
        <v>1</v>
      </c>
      <c r="X230" s="6">
        <v>1</v>
      </c>
      <c r="Y230" s="6">
        <v>1</v>
      </c>
      <c r="Z230" s="6">
        <v>1</v>
      </c>
      <c r="AA230" s="6"/>
      <c r="AB230" s="6"/>
      <c r="AC230" s="6"/>
      <c r="AD230" s="6"/>
      <c r="AE230" s="6"/>
      <c r="AF230" s="6"/>
      <c r="AG230" s="6"/>
      <c r="AH230" s="6"/>
      <c r="AI230" s="6"/>
      <c r="AJ230" s="6"/>
      <c r="AK230" s="6"/>
      <c r="AL230" s="6"/>
      <c r="AM230" s="6"/>
      <c r="AN230" s="6"/>
      <c r="AO230" s="6"/>
      <c r="AP230" s="6"/>
      <c r="AQ230" s="6"/>
      <c r="AR230" s="6"/>
      <c r="AS230" s="6"/>
      <c r="AT230" s="6"/>
      <c r="AU230" s="6"/>
      <c r="AV230" s="6"/>
      <c r="AW230" s="6"/>
      <c r="AX230" s="6"/>
      <c r="AY230" s="6"/>
      <c r="AZ230" s="6"/>
      <c r="BA230" s="6"/>
      <c r="BB230" s="6"/>
      <c r="BC230" s="6"/>
      <c r="BD230" s="6"/>
      <c r="BE230" s="6"/>
      <c r="BF230" s="6"/>
      <c r="BG230" s="6"/>
      <c r="BH230" s="6"/>
      <c r="BI230" s="6"/>
      <c r="BJ230" s="6"/>
      <c r="BK230" s="6"/>
      <c r="BL230" s="6"/>
      <c r="BM230" s="6"/>
      <c r="BN230" s="6"/>
      <c r="BO230" s="6"/>
      <c r="BP230" s="6"/>
      <c r="BQ230" s="6"/>
      <c r="BR230" s="6">
        <f t="shared" si="51"/>
        <v>6</v>
      </c>
      <c r="BS230" s="6" t="str">
        <f t="shared" si="52"/>
        <v>Non Loan</v>
      </c>
      <c r="BT230" s="6" t="s">
        <v>99</v>
      </c>
      <c r="BU230" s="6" t="s">
        <v>117</v>
      </c>
      <c r="BV230" s="6" t="s">
        <v>129</v>
      </c>
      <c r="BW230" s="8" t="s">
        <v>96</v>
      </c>
      <c r="BX230" s="9" t="str">
        <f t="shared" ca="1" si="60"/>
        <v/>
      </c>
      <c r="BY230" s="10" t="str">
        <f t="shared" ca="1" si="61"/>
        <v/>
      </c>
      <c r="BZ230" s="7">
        <f t="shared" ca="1" si="62"/>
        <v>380041</v>
      </c>
      <c r="CA230" s="7"/>
      <c r="CB230" s="7">
        <f t="shared" ca="1" si="63"/>
        <v>380041</v>
      </c>
      <c r="CC230" s="7"/>
      <c r="CD230" s="7"/>
      <c r="CE230" s="7" t="str">
        <f t="shared" ca="1" si="64"/>
        <v/>
      </c>
      <c r="CF230" s="7" t="str">
        <f t="shared" ca="1" si="65"/>
        <v/>
      </c>
      <c r="CG230" s="11" t="str">
        <f t="shared" ca="1" si="66"/>
        <v/>
      </c>
      <c r="CH230" s="7" t="str">
        <f t="shared" ca="1" si="67"/>
        <v/>
      </c>
      <c r="CI230" s="7" t="s">
        <v>97</v>
      </c>
    </row>
    <row r="231" spans="1:87" x14ac:dyDescent="0.2">
      <c r="A231">
        <v>11338</v>
      </c>
      <c r="B231" t="s">
        <v>115</v>
      </c>
      <c r="C231" s="17">
        <v>0.8</v>
      </c>
      <c r="D231" t="s">
        <v>96</v>
      </c>
      <c r="E231" t="s">
        <v>95</v>
      </c>
      <c r="F231" s="17">
        <v>0.75</v>
      </c>
      <c r="G231" s="17" t="str">
        <f t="shared" si="53"/>
        <v>Yes</v>
      </c>
      <c r="H231" t="s">
        <v>111</v>
      </c>
      <c r="I231" s="12" t="s">
        <v>112</v>
      </c>
      <c r="J231" s="13">
        <v>45658</v>
      </c>
      <c r="K231">
        <f t="shared" ca="1" si="54"/>
        <v>0</v>
      </c>
      <c r="L231" t="str">
        <f t="shared" ca="1" si="55"/>
        <v>&lt;12 months</v>
      </c>
      <c r="M231" s="13">
        <v>45658</v>
      </c>
      <c r="N231">
        <f t="shared" ca="1" si="56"/>
        <v>0</v>
      </c>
      <c r="O231" t="str">
        <f t="shared" ca="1" si="57"/>
        <v>&lt;12 months</v>
      </c>
      <c r="P231" s="13">
        <v>31048</v>
      </c>
      <c r="Q231">
        <f t="shared" ca="1" si="58"/>
        <v>40</v>
      </c>
      <c r="R231" t="str">
        <f t="shared" ca="1" si="59"/>
        <v>35-44</v>
      </c>
      <c r="S231" t="s">
        <v>98</v>
      </c>
      <c r="T231">
        <v>1</v>
      </c>
      <c r="V231">
        <v>1</v>
      </c>
      <c r="X231">
        <v>1</v>
      </c>
      <c r="Z231">
        <v>1</v>
      </c>
      <c r="BR231">
        <f t="shared" si="51"/>
        <v>4</v>
      </c>
      <c r="BS231" t="str">
        <f t="shared" si="52"/>
        <v>Loan</v>
      </c>
      <c r="BT231" t="s">
        <v>99</v>
      </c>
      <c r="BU231" t="s">
        <v>117</v>
      </c>
      <c r="BV231" t="s">
        <v>118</v>
      </c>
      <c r="BW231" s="13" t="s">
        <v>96</v>
      </c>
      <c r="BX231" s="14">
        <f t="shared" ca="1" si="60"/>
        <v>1381321</v>
      </c>
      <c r="BY231" s="15" t="str">
        <f t="shared" ca="1" si="61"/>
        <v>750k-5 mil</v>
      </c>
      <c r="BZ231" s="12">
        <f t="shared" ca="1" si="62"/>
        <v>44340</v>
      </c>
      <c r="CA231" s="12"/>
      <c r="CB231" s="12">
        <f t="shared" ca="1" si="63"/>
        <v>44340</v>
      </c>
      <c r="CC231" s="12" t="s">
        <v>114</v>
      </c>
      <c r="CD231" s="12" t="s">
        <v>106</v>
      </c>
      <c r="CE231" s="12">
        <f t="shared" ca="1" si="64"/>
        <v>3</v>
      </c>
      <c r="CF231" s="12">
        <f t="shared" ca="1" si="65"/>
        <v>460440.33333333331</v>
      </c>
      <c r="CG231" s="16">
        <f t="shared" ca="1" si="66"/>
        <v>31.152931889941364</v>
      </c>
      <c r="CH231" s="12" t="str">
        <f t="shared" ca="1" si="67"/>
        <v>20-50x</v>
      </c>
      <c r="CI231" s="12" t="s">
        <v>107</v>
      </c>
    </row>
    <row r="232" spans="1:87" x14ac:dyDescent="0.2">
      <c r="A232" s="6">
        <v>11339</v>
      </c>
      <c r="B232" s="6" t="s">
        <v>122</v>
      </c>
      <c r="C232" s="18">
        <v>0.75</v>
      </c>
      <c r="D232" s="6" t="s">
        <v>95</v>
      </c>
      <c r="E232" s="6" t="s">
        <v>96</v>
      </c>
      <c r="F232" s="18"/>
      <c r="G232" s="18" t="str">
        <f t="shared" si="53"/>
        <v>Yes</v>
      </c>
      <c r="H232" s="6" t="s">
        <v>102</v>
      </c>
      <c r="I232" s="7" t="s">
        <v>103</v>
      </c>
      <c r="J232" s="8">
        <v>45658</v>
      </c>
      <c r="K232" s="6">
        <f t="shared" ca="1" si="54"/>
        <v>0</v>
      </c>
      <c r="L232" s="6" t="str">
        <f t="shared" ca="1" si="55"/>
        <v>&lt;12 months</v>
      </c>
      <c r="M232" s="8">
        <v>45658</v>
      </c>
      <c r="N232" s="6">
        <f t="shared" ca="1" si="56"/>
        <v>0</v>
      </c>
      <c r="O232" s="6" t="str">
        <f t="shared" ca="1" si="57"/>
        <v>&lt;12 months</v>
      </c>
      <c r="P232" s="8">
        <v>29221</v>
      </c>
      <c r="Q232" s="6">
        <f t="shared" ca="1" si="58"/>
        <v>45</v>
      </c>
      <c r="R232" s="6" t="str">
        <f t="shared" ca="1" si="59"/>
        <v>45-54</v>
      </c>
      <c r="S232" s="6" t="s">
        <v>128</v>
      </c>
      <c r="T232" s="6">
        <v>1</v>
      </c>
      <c r="U232" s="6">
        <v>1</v>
      </c>
      <c r="V232" s="6">
        <v>1</v>
      </c>
      <c r="W232" s="6">
        <v>1</v>
      </c>
      <c r="X232" s="6">
        <v>1</v>
      </c>
      <c r="Y232" s="6"/>
      <c r="Z232" s="6"/>
      <c r="AA232" s="6"/>
      <c r="AB232" s="6"/>
      <c r="AC232" s="6"/>
      <c r="AD232" s="6"/>
      <c r="AE232" s="6"/>
      <c r="AF232" s="6"/>
      <c r="AG232" s="6"/>
      <c r="AH232" s="6"/>
      <c r="AI232" s="6"/>
      <c r="AJ232" s="6"/>
      <c r="AK232" s="6"/>
      <c r="AL232" s="6"/>
      <c r="AM232" s="6"/>
      <c r="AN232" s="6"/>
      <c r="AO232" s="6"/>
      <c r="AP232" s="6"/>
      <c r="AQ232" s="6"/>
      <c r="AR232" s="6"/>
      <c r="AS232" s="6"/>
      <c r="AT232" s="6"/>
      <c r="AU232" s="6"/>
      <c r="AV232" s="6"/>
      <c r="AW232" s="6"/>
      <c r="AX232" s="6"/>
      <c r="AY232" s="6"/>
      <c r="AZ232" s="6"/>
      <c r="BA232" s="6"/>
      <c r="BB232" s="6"/>
      <c r="BC232" s="6"/>
      <c r="BD232" s="6"/>
      <c r="BE232" s="6"/>
      <c r="BF232" s="6"/>
      <c r="BG232" s="6"/>
      <c r="BH232" s="6"/>
      <c r="BI232" s="6"/>
      <c r="BJ232" s="6"/>
      <c r="BK232" s="6"/>
      <c r="BL232" s="6"/>
      <c r="BM232" s="6"/>
      <c r="BN232" s="6"/>
      <c r="BO232" s="6"/>
      <c r="BP232" s="6"/>
      <c r="BQ232" s="6"/>
      <c r="BR232" s="6">
        <f t="shared" si="51"/>
        <v>5</v>
      </c>
      <c r="BS232" s="6" t="str">
        <f t="shared" si="52"/>
        <v>Loan</v>
      </c>
      <c r="BT232" s="6" t="s">
        <v>99</v>
      </c>
      <c r="BU232" s="6" t="s">
        <v>104</v>
      </c>
      <c r="BV232" s="6" t="s">
        <v>101</v>
      </c>
      <c r="BW232" s="8" t="s">
        <v>96</v>
      </c>
      <c r="BX232" s="9">
        <f t="shared" ca="1" si="60"/>
        <v>4636640</v>
      </c>
      <c r="BY232" s="10" t="str">
        <f t="shared" ca="1" si="61"/>
        <v>750k-5 mil</v>
      </c>
      <c r="BZ232" s="7">
        <f t="shared" ca="1" si="62"/>
        <v>1794600</v>
      </c>
      <c r="CA232" s="7"/>
      <c r="CB232" s="7">
        <f t="shared" ca="1" si="63"/>
        <v>1794600</v>
      </c>
      <c r="CC232" s="7" t="s">
        <v>105</v>
      </c>
      <c r="CD232" s="7" t="s">
        <v>120</v>
      </c>
      <c r="CE232" s="7">
        <f t="shared" ca="1" si="64"/>
        <v>8</v>
      </c>
      <c r="CF232" s="7">
        <f t="shared" ca="1" si="65"/>
        <v>579580</v>
      </c>
      <c r="CG232" s="11">
        <f t="shared" ca="1" si="66"/>
        <v>2.5836620974033209</v>
      </c>
      <c r="CH232" s="7" t="str">
        <f t="shared" ca="1" si="67"/>
        <v>1-5x</v>
      </c>
      <c r="CI232" s="7" t="s">
        <v>107</v>
      </c>
    </row>
    <row r="233" spans="1:87" x14ac:dyDescent="0.2">
      <c r="A233">
        <v>11340</v>
      </c>
      <c r="B233" t="s">
        <v>110</v>
      </c>
      <c r="C233" s="17">
        <v>1</v>
      </c>
      <c r="D233" t="s">
        <v>96</v>
      </c>
      <c r="E233" t="s">
        <v>96</v>
      </c>
      <c r="G233" s="17" t="str">
        <f t="shared" si="53"/>
        <v>Yes</v>
      </c>
      <c r="H233" t="s">
        <v>97</v>
      </c>
      <c r="I233" s="12" t="s">
        <v>97</v>
      </c>
      <c r="J233" s="13">
        <v>45473</v>
      </c>
      <c r="K233">
        <f t="shared" ca="1" si="54"/>
        <v>1</v>
      </c>
      <c r="L233" t="str">
        <f t="shared" ca="1" si="55"/>
        <v>1-3 years</v>
      </c>
      <c r="M233" s="13">
        <v>45473</v>
      </c>
      <c r="N233">
        <f t="shared" ca="1" si="56"/>
        <v>1</v>
      </c>
      <c r="O233" t="str">
        <f t="shared" ca="1" si="57"/>
        <v>1-3 years</v>
      </c>
      <c r="P233" s="13">
        <v>27395</v>
      </c>
      <c r="Q233">
        <f t="shared" ca="1" si="58"/>
        <v>50</v>
      </c>
      <c r="R233" t="str">
        <f t="shared" ca="1" si="59"/>
        <v>45-54</v>
      </c>
      <c r="S233" t="s">
        <v>109</v>
      </c>
      <c r="T233">
        <v>1</v>
      </c>
      <c r="V233">
        <v>1</v>
      </c>
      <c r="X233">
        <v>1</v>
      </c>
      <c r="Z233">
        <v>1</v>
      </c>
      <c r="BR233">
        <f t="shared" si="51"/>
        <v>4</v>
      </c>
      <c r="BS233" t="str">
        <f t="shared" si="52"/>
        <v>Loan</v>
      </c>
      <c r="BT233" t="s">
        <v>99</v>
      </c>
      <c r="BU233" t="s">
        <v>100</v>
      </c>
      <c r="BV233" t="s">
        <v>101</v>
      </c>
      <c r="BW233" s="13" t="s">
        <v>96</v>
      </c>
      <c r="BX233" s="14">
        <f t="shared" ca="1" si="60"/>
        <v>2747376</v>
      </c>
      <c r="BY233" s="15" t="str">
        <f t="shared" ca="1" si="61"/>
        <v>750k-5 mil</v>
      </c>
      <c r="BZ233" s="12">
        <f t="shared" ca="1" si="62"/>
        <v>500418</v>
      </c>
      <c r="CA233" s="12"/>
      <c r="CB233" s="12">
        <f t="shared" ca="1" si="63"/>
        <v>500418</v>
      </c>
      <c r="CC233" s="12" t="s">
        <v>105</v>
      </c>
      <c r="CD233" s="12" t="s">
        <v>106</v>
      </c>
      <c r="CE233" s="12">
        <f t="shared" ca="1" si="64"/>
        <v>7</v>
      </c>
      <c r="CF233" s="12">
        <f t="shared" ca="1" si="65"/>
        <v>392482.28571428574</v>
      </c>
      <c r="CG233" s="16">
        <f t="shared" ca="1" si="66"/>
        <v>5.490162224380418</v>
      </c>
      <c r="CH233" s="12" t="str">
        <f t="shared" ca="1" si="67"/>
        <v>5-10x</v>
      </c>
      <c r="CI233" s="12" t="s">
        <v>107</v>
      </c>
    </row>
    <row r="234" spans="1:87" x14ac:dyDescent="0.2">
      <c r="A234" s="6">
        <v>11341</v>
      </c>
      <c r="B234" s="6" t="s">
        <v>94</v>
      </c>
      <c r="C234" s="18">
        <v>0</v>
      </c>
      <c r="D234" s="6" t="s">
        <v>95</v>
      </c>
      <c r="E234" s="6" t="s">
        <v>95</v>
      </c>
      <c r="F234" s="18">
        <v>0.15</v>
      </c>
      <c r="G234" s="18" t="str">
        <f t="shared" si="53"/>
        <v>No</v>
      </c>
      <c r="H234" s="6" t="s">
        <v>111</v>
      </c>
      <c r="I234" s="7" t="s">
        <v>112</v>
      </c>
      <c r="J234" s="8">
        <v>45292</v>
      </c>
      <c r="K234" s="6">
        <f t="shared" ca="1" si="54"/>
        <v>1</v>
      </c>
      <c r="L234" s="6" t="str">
        <f t="shared" ca="1" si="55"/>
        <v>1-3 years</v>
      </c>
      <c r="M234" s="8">
        <v>45292</v>
      </c>
      <c r="N234" s="6">
        <f t="shared" ca="1" si="56"/>
        <v>1</v>
      </c>
      <c r="O234" s="6" t="str">
        <f t="shared" ca="1" si="57"/>
        <v>1-3 years</v>
      </c>
      <c r="P234" s="8">
        <v>25569</v>
      </c>
      <c r="Q234" s="6">
        <f t="shared" ca="1" si="58"/>
        <v>55</v>
      </c>
      <c r="R234" s="6" t="str">
        <f t="shared" ca="1" si="59"/>
        <v>55-64</v>
      </c>
      <c r="S234" s="6" t="s">
        <v>109</v>
      </c>
      <c r="T234" s="6"/>
      <c r="U234" s="6">
        <v>1</v>
      </c>
      <c r="V234" s="6"/>
      <c r="W234" s="6">
        <v>1</v>
      </c>
      <c r="X234" s="6"/>
      <c r="Y234" s="6">
        <v>1</v>
      </c>
      <c r="Z234" s="6"/>
      <c r="AA234" s="6"/>
      <c r="AB234" s="6"/>
      <c r="AC234" s="6"/>
      <c r="AD234" s="6"/>
      <c r="AE234" s="6"/>
      <c r="AF234" s="6"/>
      <c r="AG234" s="6"/>
      <c r="AH234" s="6"/>
      <c r="AI234" s="6"/>
      <c r="AJ234" s="6"/>
      <c r="AK234" s="6"/>
      <c r="AL234" s="6"/>
      <c r="AM234" s="6"/>
      <c r="AN234" s="6"/>
      <c r="AO234" s="6"/>
      <c r="AP234" s="6"/>
      <c r="AQ234" s="6"/>
      <c r="AR234" s="6"/>
      <c r="AS234" s="6"/>
      <c r="AT234" s="6"/>
      <c r="AU234" s="6"/>
      <c r="AV234" s="6"/>
      <c r="AW234" s="6"/>
      <c r="AX234" s="6"/>
      <c r="AY234" s="6"/>
      <c r="AZ234" s="6"/>
      <c r="BA234" s="6"/>
      <c r="BB234" s="6"/>
      <c r="BC234" s="6"/>
      <c r="BD234" s="6"/>
      <c r="BE234" s="6"/>
      <c r="BF234" s="6"/>
      <c r="BG234" s="6"/>
      <c r="BH234" s="6"/>
      <c r="BI234" s="6"/>
      <c r="BJ234" s="6"/>
      <c r="BK234" s="6"/>
      <c r="BL234" s="6"/>
      <c r="BM234" s="6"/>
      <c r="BN234" s="6"/>
      <c r="BO234" s="6"/>
      <c r="BP234" s="6"/>
      <c r="BQ234" s="6"/>
      <c r="BR234" s="6">
        <f t="shared" si="51"/>
        <v>3</v>
      </c>
      <c r="BS234" s="6" t="str">
        <f t="shared" si="52"/>
        <v>Non Loan</v>
      </c>
      <c r="BT234" s="6" t="s">
        <v>99</v>
      </c>
      <c r="BU234" s="6" t="s">
        <v>104</v>
      </c>
      <c r="BV234" s="6" t="s">
        <v>101</v>
      </c>
      <c r="BW234" s="8" t="s">
        <v>96</v>
      </c>
      <c r="BX234" s="9" t="str">
        <f t="shared" ca="1" si="60"/>
        <v/>
      </c>
      <c r="BY234" s="10" t="str">
        <f t="shared" ca="1" si="61"/>
        <v/>
      </c>
      <c r="BZ234" s="7">
        <f t="shared" ca="1" si="62"/>
        <v>509812</v>
      </c>
      <c r="CA234" s="7"/>
      <c r="CB234" s="7">
        <f t="shared" ca="1" si="63"/>
        <v>509812</v>
      </c>
      <c r="CC234" s="7"/>
      <c r="CD234" s="7"/>
      <c r="CE234" s="7" t="str">
        <f t="shared" ca="1" si="64"/>
        <v/>
      </c>
      <c r="CF234" s="7" t="str">
        <f t="shared" ca="1" si="65"/>
        <v/>
      </c>
      <c r="CG234" s="11" t="str">
        <f t="shared" ca="1" si="66"/>
        <v/>
      </c>
      <c r="CH234" s="7" t="str">
        <f t="shared" ca="1" si="67"/>
        <v/>
      </c>
      <c r="CI234" s="7" t="s">
        <v>97</v>
      </c>
    </row>
    <row r="235" spans="1:87" x14ac:dyDescent="0.2">
      <c r="A235">
        <v>11342</v>
      </c>
      <c r="B235" t="s">
        <v>131</v>
      </c>
      <c r="C235" s="17">
        <v>0.4</v>
      </c>
      <c r="D235" t="s">
        <v>96</v>
      </c>
      <c r="E235" t="s">
        <v>95</v>
      </c>
      <c r="F235" s="17">
        <v>0.5</v>
      </c>
      <c r="G235" s="17" t="str">
        <f t="shared" si="53"/>
        <v>No</v>
      </c>
      <c r="H235" t="s">
        <v>102</v>
      </c>
      <c r="I235" s="12" t="s">
        <v>103</v>
      </c>
      <c r="J235" s="13">
        <v>45107</v>
      </c>
      <c r="K235">
        <f t="shared" ca="1" si="54"/>
        <v>2</v>
      </c>
      <c r="L235" t="str">
        <f t="shared" ca="1" si="55"/>
        <v>1-3 years</v>
      </c>
      <c r="M235" s="13">
        <v>45107</v>
      </c>
      <c r="N235">
        <f t="shared" ca="1" si="56"/>
        <v>2</v>
      </c>
      <c r="O235" t="str">
        <f t="shared" ca="1" si="57"/>
        <v>1-3 years</v>
      </c>
      <c r="P235" s="13">
        <v>23743</v>
      </c>
      <c r="Q235">
        <f t="shared" ca="1" si="58"/>
        <v>60</v>
      </c>
      <c r="R235" t="str">
        <f t="shared" ca="1" si="59"/>
        <v>55-64</v>
      </c>
      <c r="S235" t="s">
        <v>132</v>
      </c>
      <c r="T235">
        <v>1</v>
      </c>
      <c r="V235">
        <v>1</v>
      </c>
      <c r="X235">
        <v>1</v>
      </c>
      <c r="Z235">
        <v>1</v>
      </c>
      <c r="BR235">
        <f t="shared" si="51"/>
        <v>4</v>
      </c>
      <c r="BS235" t="str">
        <f t="shared" si="52"/>
        <v>Loan</v>
      </c>
      <c r="BT235" t="s">
        <v>99</v>
      </c>
      <c r="BU235" t="s">
        <v>104</v>
      </c>
      <c r="BV235" t="s">
        <v>101</v>
      </c>
      <c r="BW235" s="13" t="s">
        <v>96</v>
      </c>
      <c r="BX235" s="14">
        <f t="shared" ca="1" si="60"/>
        <v>1596122</v>
      </c>
      <c r="BY235" s="15" t="str">
        <f t="shared" ca="1" si="61"/>
        <v>750k-5 mil</v>
      </c>
      <c r="BZ235" s="12">
        <f t="shared" ca="1" si="62"/>
        <v>264974</v>
      </c>
      <c r="CA235" s="12"/>
      <c r="CB235" s="12">
        <f t="shared" ca="1" si="63"/>
        <v>264974</v>
      </c>
      <c r="CC235" s="12" t="s">
        <v>114</v>
      </c>
      <c r="CD235" s="12" t="s">
        <v>106</v>
      </c>
      <c r="CE235" s="12">
        <f t="shared" ca="1" si="64"/>
        <v>10</v>
      </c>
      <c r="CF235" s="12">
        <f t="shared" ca="1" si="65"/>
        <v>159612.20000000001</v>
      </c>
      <c r="CG235" s="16">
        <f t="shared" ca="1" si="66"/>
        <v>6.0236928906232308</v>
      </c>
      <c r="CH235" s="12" t="str">
        <f t="shared" ca="1" si="67"/>
        <v>5-10x</v>
      </c>
      <c r="CI235" s="12" t="s">
        <v>97</v>
      </c>
    </row>
    <row r="236" spans="1:87" x14ac:dyDescent="0.2">
      <c r="A236" s="6">
        <v>11343</v>
      </c>
      <c r="B236" s="6" t="s">
        <v>94</v>
      </c>
      <c r="C236" s="18">
        <v>0.15</v>
      </c>
      <c r="D236" s="6" t="s">
        <v>95</v>
      </c>
      <c r="E236" s="6" t="s">
        <v>96</v>
      </c>
      <c r="F236" s="18"/>
      <c r="G236" s="18" t="str">
        <f t="shared" si="53"/>
        <v>No</v>
      </c>
      <c r="H236" s="6" t="s">
        <v>97</v>
      </c>
      <c r="I236" s="7" t="s">
        <v>97</v>
      </c>
      <c r="J236" s="8">
        <v>44927</v>
      </c>
      <c r="K236" s="6">
        <f t="shared" ca="1" si="54"/>
        <v>2</v>
      </c>
      <c r="L236" s="6" t="str">
        <f t="shared" ca="1" si="55"/>
        <v>1-3 years</v>
      </c>
      <c r="M236" s="8">
        <v>44927</v>
      </c>
      <c r="N236" s="6">
        <f t="shared" ca="1" si="56"/>
        <v>2</v>
      </c>
      <c r="O236" s="6" t="str">
        <f t="shared" ca="1" si="57"/>
        <v>1-3 years</v>
      </c>
      <c r="P236" s="8">
        <v>36526</v>
      </c>
      <c r="Q236" s="6">
        <f t="shared" ca="1" si="58"/>
        <v>25</v>
      </c>
      <c r="R236" s="6" t="str">
        <f t="shared" ca="1" si="59"/>
        <v>25-34</v>
      </c>
      <c r="S236" s="6" t="s">
        <v>146</v>
      </c>
      <c r="T236" s="6"/>
      <c r="U236" s="6">
        <v>1</v>
      </c>
      <c r="V236" s="6">
        <v>1</v>
      </c>
      <c r="W236" s="6">
        <v>1</v>
      </c>
      <c r="X236" s="6">
        <v>1</v>
      </c>
      <c r="Y236" s="6">
        <v>1</v>
      </c>
      <c r="Z236" s="6">
        <v>1</v>
      </c>
      <c r="AA236" s="6"/>
      <c r="AB236" s="6"/>
      <c r="AC236" s="6"/>
      <c r="AD236" s="6"/>
      <c r="AE236" s="6"/>
      <c r="AF236" s="6"/>
      <c r="AG236" s="6"/>
      <c r="AH236" s="6"/>
      <c r="AI236" s="6"/>
      <c r="AJ236" s="6"/>
      <c r="AK236" s="6"/>
      <c r="AL236" s="6"/>
      <c r="AM236" s="6"/>
      <c r="AN236" s="6"/>
      <c r="AO236" s="6"/>
      <c r="AP236" s="6"/>
      <c r="AQ236" s="6"/>
      <c r="AR236" s="6"/>
      <c r="AS236" s="6"/>
      <c r="AT236" s="6"/>
      <c r="AU236" s="6"/>
      <c r="AV236" s="6"/>
      <c r="AW236" s="6"/>
      <c r="AX236" s="6"/>
      <c r="AY236" s="6"/>
      <c r="AZ236" s="6"/>
      <c r="BA236" s="6"/>
      <c r="BB236" s="6"/>
      <c r="BC236" s="6"/>
      <c r="BD236" s="6"/>
      <c r="BE236" s="6"/>
      <c r="BF236" s="6"/>
      <c r="BG236" s="6"/>
      <c r="BH236" s="6"/>
      <c r="BI236" s="6"/>
      <c r="BJ236" s="6"/>
      <c r="BK236" s="6"/>
      <c r="BL236" s="6"/>
      <c r="BM236" s="6"/>
      <c r="BN236" s="6"/>
      <c r="BO236" s="6"/>
      <c r="BP236" s="6"/>
      <c r="BQ236" s="6"/>
      <c r="BR236" s="6">
        <f t="shared" si="51"/>
        <v>6</v>
      </c>
      <c r="BS236" s="6" t="str">
        <f t="shared" si="52"/>
        <v>Non Loan</v>
      </c>
      <c r="BT236" s="6" t="s">
        <v>99</v>
      </c>
      <c r="BU236" s="6" t="s">
        <v>104</v>
      </c>
      <c r="BV236" s="6" t="s">
        <v>101</v>
      </c>
      <c r="BW236" s="8" t="s">
        <v>96</v>
      </c>
      <c r="BX236" s="9" t="str">
        <f t="shared" ca="1" si="60"/>
        <v/>
      </c>
      <c r="BY236" s="10" t="str">
        <f t="shared" ca="1" si="61"/>
        <v/>
      </c>
      <c r="BZ236" s="7">
        <f t="shared" ca="1" si="62"/>
        <v>1609908</v>
      </c>
      <c r="CA236" s="7"/>
      <c r="CB236" s="7">
        <f t="shared" ca="1" si="63"/>
        <v>1609908</v>
      </c>
      <c r="CC236" s="7"/>
      <c r="CD236" s="7"/>
      <c r="CE236" s="7" t="str">
        <f t="shared" ca="1" si="64"/>
        <v/>
      </c>
      <c r="CF236" s="7" t="str">
        <f t="shared" ca="1" si="65"/>
        <v/>
      </c>
      <c r="CG236" s="11" t="str">
        <f t="shared" ca="1" si="66"/>
        <v/>
      </c>
      <c r="CH236" s="7" t="str">
        <f t="shared" ca="1" si="67"/>
        <v/>
      </c>
      <c r="CI236" s="7" t="s">
        <v>97</v>
      </c>
    </row>
    <row r="237" spans="1:87" x14ac:dyDescent="0.2">
      <c r="A237">
        <v>11344</v>
      </c>
      <c r="B237" t="s">
        <v>94</v>
      </c>
      <c r="C237" s="17">
        <v>0.2</v>
      </c>
      <c r="D237" t="s">
        <v>96</v>
      </c>
      <c r="E237" t="s">
        <v>96</v>
      </c>
      <c r="G237" s="17" t="str">
        <f t="shared" si="53"/>
        <v>No</v>
      </c>
      <c r="H237" t="s">
        <v>97</v>
      </c>
      <c r="I237" s="12" t="s">
        <v>112</v>
      </c>
      <c r="J237" s="13">
        <v>44742</v>
      </c>
      <c r="K237">
        <f t="shared" ca="1" si="54"/>
        <v>3</v>
      </c>
      <c r="L237" t="str">
        <f t="shared" ca="1" si="55"/>
        <v>3-5 years</v>
      </c>
      <c r="M237" s="13">
        <v>44742</v>
      </c>
      <c r="N237">
        <f t="shared" ca="1" si="56"/>
        <v>3</v>
      </c>
      <c r="O237" t="str">
        <f t="shared" ca="1" si="57"/>
        <v>3-5 years</v>
      </c>
      <c r="P237" s="13">
        <v>34700</v>
      </c>
      <c r="Q237">
        <f t="shared" ca="1" si="58"/>
        <v>30</v>
      </c>
      <c r="R237" t="str">
        <f t="shared" ca="1" si="59"/>
        <v>25-34</v>
      </c>
      <c r="S237" t="s">
        <v>128</v>
      </c>
      <c r="V237">
        <v>1</v>
      </c>
      <c r="X237">
        <v>1</v>
      </c>
      <c r="Z237">
        <v>1</v>
      </c>
      <c r="BR237">
        <f t="shared" si="51"/>
        <v>3</v>
      </c>
      <c r="BS237" t="str">
        <f t="shared" si="52"/>
        <v>Non Loan</v>
      </c>
      <c r="BT237" t="s">
        <v>99</v>
      </c>
      <c r="BU237" t="s">
        <v>117</v>
      </c>
      <c r="BV237" t="s">
        <v>118</v>
      </c>
      <c r="BW237" s="13" t="s">
        <v>96</v>
      </c>
      <c r="BX237" s="14" t="str">
        <f t="shared" ca="1" si="60"/>
        <v/>
      </c>
      <c r="BY237" s="15" t="str">
        <f t="shared" ca="1" si="61"/>
        <v/>
      </c>
      <c r="BZ237" s="12">
        <f t="shared" ca="1" si="62"/>
        <v>479315</v>
      </c>
      <c r="CA237" s="12"/>
      <c r="CB237" s="12">
        <f t="shared" ca="1" si="63"/>
        <v>479315</v>
      </c>
      <c r="CC237" s="12"/>
      <c r="CD237" s="12"/>
      <c r="CE237" s="12" t="str">
        <f t="shared" ca="1" si="64"/>
        <v/>
      </c>
      <c r="CF237" s="12" t="str">
        <f t="shared" ca="1" si="65"/>
        <v/>
      </c>
      <c r="CG237" s="16" t="str">
        <f t="shared" ca="1" si="66"/>
        <v/>
      </c>
      <c r="CH237" s="12" t="str">
        <f t="shared" ca="1" si="67"/>
        <v/>
      </c>
      <c r="CI237" s="12" t="s">
        <v>97</v>
      </c>
    </row>
    <row r="238" spans="1:87" x14ac:dyDescent="0.2">
      <c r="A238" s="6">
        <v>11345</v>
      </c>
      <c r="B238" s="6" t="s">
        <v>94</v>
      </c>
      <c r="C238" s="18">
        <v>0.3</v>
      </c>
      <c r="D238" s="6" t="s">
        <v>95</v>
      </c>
      <c r="E238" s="6" t="s">
        <v>95</v>
      </c>
      <c r="F238" s="18">
        <v>0.15</v>
      </c>
      <c r="G238" s="18" t="str">
        <f t="shared" si="53"/>
        <v>No</v>
      </c>
      <c r="H238" s="6" t="s">
        <v>102</v>
      </c>
      <c r="I238" s="7" t="s">
        <v>119</v>
      </c>
      <c r="J238" s="8">
        <v>44562</v>
      </c>
      <c r="K238" s="6">
        <f t="shared" ca="1" si="54"/>
        <v>3</v>
      </c>
      <c r="L238" s="6" t="str">
        <f t="shared" ca="1" si="55"/>
        <v>3-5 years</v>
      </c>
      <c r="M238" s="8">
        <v>44562</v>
      </c>
      <c r="N238" s="6">
        <f t="shared" ca="1" si="56"/>
        <v>3</v>
      </c>
      <c r="O238" s="6" t="str">
        <f t="shared" ca="1" si="57"/>
        <v>3-5 years</v>
      </c>
      <c r="P238" s="8">
        <v>32874</v>
      </c>
      <c r="Q238" s="6">
        <f t="shared" ca="1" si="58"/>
        <v>35</v>
      </c>
      <c r="R238" s="6" t="str">
        <f t="shared" ca="1" si="59"/>
        <v>35-44</v>
      </c>
      <c r="S238" s="6" t="s">
        <v>98</v>
      </c>
      <c r="T238" s="6">
        <v>1</v>
      </c>
      <c r="U238" s="6">
        <v>1</v>
      </c>
      <c r="V238" s="6">
        <v>1</v>
      </c>
      <c r="W238" s="6">
        <v>1</v>
      </c>
      <c r="X238" s="6">
        <v>1</v>
      </c>
      <c r="Y238" s="6"/>
      <c r="Z238" s="6"/>
      <c r="AA238" s="6"/>
      <c r="AB238" s="6"/>
      <c r="AC238" s="6"/>
      <c r="AD238" s="6"/>
      <c r="AE238" s="6"/>
      <c r="AF238" s="6"/>
      <c r="AG238" s="6"/>
      <c r="AH238" s="6"/>
      <c r="AI238" s="6"/>
      <c r="AJ238" s="6"/>
      <c r="AK238" s="6"/>
      <c r="AL238" s="6"/>
      <c r="AM238" s="6"/>
      <c r="AN238" s="6"/>
      <c r="AO238" s="6"/>
      <c r="AP238" s="6"/>
      <c r="AQ238" s="6"/>
      <c r="AR238" s="6"/>
      <c r="AS238" s="6"/>
      <c r="AT238" s="6"/>
      <c r="AU238" s="6"/>
      <c r="AV238" s="6"/>
      <c r="AW238" s="6"/>
      <c r="AX238" s="6"/>
      <c r="AY238" s="6"/>
      <c r="AZ238" s="6"/>
      <c r="BA238" s="6"/>
      <c r="BB238" s="6"/>
      <c r="BC238" s="6"/>
      <c r="BD238" s="6"/>
      <c r="BE238" s="6"/>
      <c r="BF238" s="6"/>
      <c r="BG238" s="6"/>
      <c r="BH238" s="6"/>
      <c r="BI238" s="6"/>
      <c r="BJ238" s="6"/>
      <c r="BK238" s="6"/>
      <c r="BL238" s="6"/>
      <c r="BM238" s="6"/>
      <c r="BN238" s="6"/>
      <c r="BO238" s="6"/>
      <c r="BP238" s="6"/>
      <c r="BQ238" s="6"/>
      <c r="BR238" s="6">
        <f t="shared" si="51"/>
        <v>5</v>
      </c>
      <c r="BS238" s="6" t="str">
        <f t="shared" si="52"/>
        <v>Loan</v>
      </c>
      <c r="BT238" s="6" t="s">
        <v>99</v>
      </c>
      <c r="BU238" s="6" t="s">
        <v>100</v>
      </c>
      <c r="BV238" s="6" t="s">
        <v>101</v>
      </c>
      <c r="BW238" s="8" t="s">
        <v>96</v>
      </c>
      <c r="BX238" s="9">
        <f t="shared" ca="1" si="60"/>
        <v>921672</v>
      </c>
      <c r="BY238" s="10" t="str">
        <f t="shared" ca="1" si="61"/>
        <v>750k-5 mil</v>
      </c>
      <c r="BZ238" s="7">
        <f t="shared" ca="1" si="62"/>
        <v>1895121</v>
      </c>
      <c r="CA238" s="7"/>
      <c r="CB238" s="7">
        <f t="shared" ca="1" si="63"/>
        <v>1895121</v>
      </c>
      <c r="CC238" s="7" t="s">
        <v>114</v>
      </c>
      <c r="CD238" s="7" t="s">
        <v>120</v>
      </c>
      <c r="CE238" s="7">
        <f t="shared" ca="1" si="64"/>
        <v>1</v>
      </c>
      <c r="CF238" s="7">
        <f t="shared" ca="1" si="65"/>
        <v>921672</v>
      </c>
      <c r="CG238" s="11">
        <f t="shared" ca="1" si="66"/>
        <v>0.48633939468772708</v>
      </c>
      <c r="CH238" s="7" t="str">
        <f t="shared" ca="1" si="67"/>
        <v>1x</v>
      </c>
      <c r="CI238" s="7" t="s">
        <v>107</v>
      </c>
    </row>
    <row r="239" spans="1:87" x14ac:dyDescent="0.2">
      <c r="A239">
        <v>11346</v>
      </c>
      <c r="B239" t="s">
        <v>94</v>
      </c>
      <c r="C239" s="17">
        <v>0.4</v>
      </c>
      <c r="D239" t="s">
        <v>96</v>
      </c>
      <c r="E239" t="s">
        <v>95</v>
      </c>
      <c r="F239" s="17">
        <v>0.3</v>
      </c>
      <c r="G239" s="17" t="str">
        <f t="shared" si="53"/>
        <v>No</v>
      </c>
      <c r="H239" t="s">
        <v>97</v>
      </c>
      <c r="I239" s="12" t="s">
        <v>97</v>
      </c>
      <c r="J239" s="13">
        <v>44377</v>
      </c>
      <c r="K239">
        <f t="shared" ca="1" si="54"/>
        <v>4</v>
      </c>
      <c r="L239" t="str">
        <f t="shared" ca="1" si="55"/>
        <v>3-5 years</v>
      </c>
      <c r="M239" s="13">
        <v>44377</v>
      </c>
      <c r="N239">
        <f t="shared" ca="1" si="56"/>
        <v>4</v>
      </c>
      <c r="O239" t="str">
        <f t="shared" ca="1" si="57"/>
        <v>3-5 years</v>
      </c>
      <c r="P239" s="13">
        <v>31048</v>
      </c>
      <c r="Q239">
        <f t="shared" ca="1" si="58"/>
        <v>40</v>
      </c>
      <c r="R239" t="str">
        <f t="shared" ca="1" si="59"/>
        <v>35-44</v>
      </c>
      <c r="S239" t="s">
        <v>128</v>
      </c>
      <c r="T239">
        <v>1</v>
      </c>
      <c r="V239">
        <v>1</v>
      </c>
      <c r="X239">
        <v>1</v>
      </c>
      <c r="Z239">
        <v>1</v>
      </c>
      <c r="BR239">
        <f t="shared" si="51"/>
        <v>4</v>
      </c>
      <c r="BS239" t="str">
        <f t="shared" si="52"/>
        <v>Loan</v>
      </c>
      <c r="BT239" t="s">
        <v>99</v>
      </c>
      <c r="BU239" t="s">
        <v>117</v>
      </c>
      <c r="BV239" t="s">
        <v>130</v>
      </c>
      <c r="BW239" s="13" t="s">
        <v>95</v>
      </c>
      <c r="BX239" s="14">
        <f t="shared" ca="1" si="60"/>
        <v>2347434</v>
      </c>
      <c r="BY239" s="15" t="str">
        <f t="shared" ca="1" si="61"/>
        <v>750k-5 mil</v>
      </c>
      <c r="BZ239" s="12">
        <f t="shared" ca="1" si="62"/>
        <v>1012025</v>
      </c>
      <c r="CA239" s="12"/>
      <c r="CB239" s="12">
        <f t="shared" ca="1" si="63"/>
        <v>1012025</v>
      </c>
      <c r="CC239" s="12" t="s">
        <v>114</v>
      </c>
      <c r="CD239" s="12" t="s">
        <v>106</v>
      </c>
      <c r="CE239" s="12">
        <f t="shared" ca="1" si="64"/>
        <v>7</v>
      </c>
      <c r="CF239" s="12">
        <f t="shared" ca="1" si="65"/>
        <v>335347.71428571426</v>
      </c>
      <c r="CG239" s="16">
        <f t="shared" ca="1" si="66"/>
        <v>2.319541513302537</v>
      </c>
      <c r="CH239" s="12" t="str">
        <f t="shared" ca="1" si="67"/>
        <v>1-5x</v>
      </c>
      <c r="CI239" s="12" t="s">
        <v>153</v>
      </c>
    </row>
    <row r="240" spans="1:87" x14ac:dyDescent="0.2">
      <c r="A240" s="6">
        <v>11347</v>
      </c>
      <c r="B240" s="6" t="s">
        <v>115</v>
      </c>
      <c r="C240" s="18">
        <v>0.5</v>
      </c>
      <c r="D240" s="6" t="s">
        <v>95</v>
      </c>
      <c r="E240" s="6" t="s">
        <v>96</v>
      </c>
      <c r="F240" s="18"/>
      <c r="G240" s="18" t="str">
        <f t="shared" si="53"/>
        <v>Yes</v>
      </c>
      <c r="H240" s="6" t="s">
        <v>97</v>
      </c>
      <c r="I240" s="7" t="s">
        <v>97</v>
      </c>
      <c r="J240" s="8">
        <v>44197</v>
      </c>
      <c r="K240" s="6">
        <f t="shared" ca="1" si="54"/>
        <v>4</v>
      </c>
      <c r="L240" s="6" t="str">
        <f t="shared" ca="1" si="55"/>
        <v>3-5 years</v>
      </c>
      <c r="M240" s="8">
        <v>44197</v>
      </c>
      <c r="N240" s="6">
        <f t="shared" ca="1" si="56"/>
        <v>4</v>
      </c>
      <c r="O240" s="6" t="str">
        <f t="shared" ca="1" si="57"/>
        <v>3-5 years</v>
      </c>
      <c r="P240" s="8">
        <v>29221</v>
      </c>
      <c r="Q240" s="6">
        <f t="shared" ca="1" si="58"/>
        <v>45</v>
      </c>
      <c r="R240" s="6" t="str">
        <f t="shared" ca="1" si="59"/>
        <v>45-54</v>
      </c>
      <c r="S240" s="6" t="s">
        <v>132</v>
      </c>
      <c r="T240" s="6"/>
      <c r="U240" s="6">
        <v>1</v>
      </c>
      <c r="V240" s="6"/>
      <c r="W240" s="6">
        <v>1</v>
      </c>
      <c r="X240" s="6"/>
      <c r="Y240" s="6">
        <v>1</v>
      </c>
      <c r="Z240" s="6"/>
      <c r="AA240" s="6"/>
      <c r="AB240" s="6"/>
      <c r="AC240" s="6"/>
      <c r="AD240" s="6"/>
      <c r="AE240" s="6"/>
      <c r="AF240" s="6"/>
      <c r="AG240" s="6"/>
      <c r="AH240" s="6"/>
      <c r="AI240" s="6"/>
      <c r="AJ240" s="6"/>
      <c r="AK240" s="6"/>
      <c r="AL240" s="6"/>
      <c r="AM240" s="6"/>
      <c r="AN240" s="6"/>
      <c r="AO240" s="6"/>
      <c r="AP240" s="6"/>
      <c r="AQ240" s="6"/>
      <c r="AR240" s="6"/>
      <c r="AS240" s="6"/>
      <c r="AT240" s="6"/>
      <c r="AU240" s="6"/>
      <c r="AV240" s="6"/>
      <c r="AW240" s="6"/>
      <c r="AX240" s="6"/>
      <c r="AY240" s="6"/>
      <c r="AZ240" s="6"/>
      <c r="BA240" s="6"/>
      <c r="BB240" s="6"/>
      <c r="BC240" s="6"/>
      <c r="BD240" s="6"/>
      <c r="BE240" s="6"/>
      <c r="BF240" s="6"/>
      <c r="BG240" s="6"/>
      <c r="BH240" s="6"/>
      <c r="BI240" s="6"/>
      <c r="BJ240" s="6"/>
      <c r="BK240" s="6"/>
      <c r="BL240" s="6"/>
      <c r="BM240" s="6"/>
      <c r="BN240" s="6"/>
      <c r="BO240" s="6"/>
      <c r="BP240" s="6"/>
      <c r="BQ240" s="6"/>
      <c r="BR240" s="6">
        <f t="shared" si="51"/>
        <v>3</v>
      </c>
      <c r="BS240" s="6" t="str">
        <f t="shared" si="52"/>
        <v>Non Loan</v>
      </c>
      <c r="BT240" s="6" t="s">
        <v>99</v>
      </c>
      <c r="BU240" s="6" t="s">
        <v>104</v>
      </c>
      <c r="BV240" s="6" t="s">
        <v>101</v>
      </c>
      <c r="BW240" s="8" t="s">
        <v>96</v>
      </c>
      <c r="BX240" s="9" t="str">
        <f t="shared" ca="1" si="60"/>
        <v/>
      </c>
      <c r="BY240" s="10" t="str">
        <f t="shared" ca="1" si="61"/>
        <v/>
      </c>
      <c r="BZ240" s="7">
        <f t="shared" ca="1" si="62"/>
        <v>1913284</v>
      </c>
      <c r="CA240" s="7"/>
      <c r="CB240" s="7">
        <f t="shared" ca="1" si="63"/>
        <v>1913284</v>
      </c>
      <c r="CC240" s="7"/>
      <c r="CD240" s="7"/>
      <c r="CE240" s="7" t="str">
        <f t="shared" ca="1" si="64"/>
        <v/>
      </c>
      <c r="CF240" s="7" t="str">
        <f t="shared" ca="1" si="65"/>
        <v/>
      </c>
      <c r="CG240" s="11" t="str">
        <f t="shared" ca="1" si="66"/>
        <v/>
      </c>
      <c r="CH240" s="7" t="str">
        <f t="shared" ca="1" si="67"/>
        <v/>
      </c>
      <c r="CI240" s="7" t="s">
        <v>97</v>
      </c>
    </row>
    <row r="241" spans="1:87" x14ac:dyDescent="0.2">
      <c r="A241">
        <v>11348</v>
      </c>
      <c r="B241" t="s">
        <v>94</v>
      </c>
      <c r="C241" s="17">
        <v>0.6</v>
      </c>
      <c r="D241" t="s">
        <v>96</v>
      </c>
      <c r="E241" t="s">
        <v>96</v>
      </c>
      <c r="G241" s="17" t="str">
        <f t="shared" si="53"/>
        <v>Yes</v>
      </c>
      <c r="H241" t="s">
        <v>111</v>
      </c>
      <c r="I241" s="12" t="s">
        <v>112</v>
      </c>
      <c r="J241" s="13">
        <v>44012</v>
      </c>
      <c r="K241">
        <f t="shared" ca="1" si="54"/>
        <v>5</v>
      </c>
      <c r="L241" t="str">
        <f t="shared" ca="1" si="55"/>
        <v>5-10 years</v>
      </c>
      <c r="M241" s="13">
        <v>44012</v>
      </c>
      <c r="N241">
        <f t="shared" ca="1" si="56"/>
        <v>5</v>
      </c>
      <c r="O241" t="str">
        <f t="shared" ca="1" si="57"/>
        <v>5-10 years</v>
      </c>
      <c r="P241" s="13">
        <v>27395</v>
      </c>
      <c r="Q241">
        <f t="shared" ca="1" si="58"/>
        <v>50</v>
      </c>
      <c r="R241" t="str">
        <f t="shared" ca="1" si="59"/>
        <v>45-54</v>
      </c>
      <c r="S241" t="s">
        <v>109</v>
      </c>
      <c r="T241">
        <v>1</v>
      </c>
      <c r="V241">
        <v>1</v>
      </c>
      <c r="X241">
        <v>1</v>
      </c>
      <c r="Z241">
        <v>1</v>
      </c>
      <c r="BR241">
        <f t="shared" si="51"/>
        <v>4</v>
      </c>
      <c r="BS241" t="str">
        <f t="shared" si="52"/>
        <v>Loan</v>
      </c>
      <c r="BT241" t="s">
        <v>99</v>
      </c>
      <c r="BU241" t="s">
        <v>100</v>
      </c>
      <c r="BV241" t="s">
        <v>130</v>
      </c>
      <c r="BW241" s="13" t="s">
        <v>96</v>
      </c>
      <c r="BX241" s="14">
        <f t="shared" ca="1" si="60"/>
        <v>4996320</v>
      </c>
      <c r="BY241" s="15" t="str">
        <f t="shared" ca="1" si="61"/>
        <v>750k-5 mil</v>
      </c>
      <c r="BZ241" s="12">
        <f t="shared" ca="1" si="62"/>
        <v>1972207</v>
      </c>
      <c r="CA241" s="12"/>
      <c r="CB241" s="12">
        <f t="shared" ca="1" si="63"/>
        <v>1972207</v>
      </c>
      <c r="CC241" s="12" t="s">
        <v>105</v>
      </c>
      <c r="CD241" s="12" t="s">
        <v>106</v>
      </c>
      <c r="CE241" s="12">
        <f t="shared" ca="1" si="64"/>
        <v>8</v>
      </c>
      <c r="CF241" s="12">
        <f t="shared" ca="1" si="65"/>
        <v>624540</v>
      </c>
      <c r="CG241" s="16">
        <f t="shared" ca="1" si="66"/>
        <v>2.5333649054080025</v>
      </c>
      <c r="CH241" s="12" t="str">
        <f t="shared" ca="1" si="67"/>
        <v>1-5x</v>
      </c>
      <c r="CI241" s="12" t="s">
        <v>153</v>
      </c>
    </row>
    <row r="242" spans="1:87" x14ac:dyDescent="0.2">
      <c r="A242" s="6">
        <v>11349</v>
      </c>
      <c r="B242" s="6" t="s">
        <v>94</v>
      </c>
      <c r="C242" s="18">
        <v>0.7</v>
      </c>
      <c r="D242" s="6" t="s">
        <v>95</v>
      </c>
      <c r="E242" s="6" t="s">
        <v>95</v>
      </c>
      <c r="F242" s="18">
        <v>0.4</v>
      </c>
      <c r="G242" s="18" t="str">
        <f t="shared" si="53"/>
        <v>Yes</v>
      </c>
      <c r="H242" s="6" t="s">
        <v>97</v>
      </c>
      <c r="I242" s="7" t="s">
        <v>97</v>
      </c>
      <c r="J242" s="8">
        <v>43831</v>
      </c>
      <c r="K242" s="6">
        <f t="shared" ca="1" si="54"/>
        <v>5</v>
      </c>
      <c r="L242" s="6" t="str">
        <f t="shared" ca="1" si="55"/>
        <v>5-10 years</v>
      </c>
      <c r="M242" s="8">
        <v>43831</v>
      </c>
      <c r="N242" s="6">
        <f t="shared" ca="1" si="56"/>
        <v>5</v>
      </c>
      <c r="O242" s="6" t="str">
        <f t="shared" ca="1" si="57"/>
        <v>5-10 years</v>
      </c>
      <c r="P242" s="8">
        <v>25569</v>
      </c>
      <c r="Q242" s="6">
        <f t="shared" ca="1" si="58"/>
        <v>55</v>
      </c>
      <c r="R242" s="6" t="str">
        <f t="shared" ca="1" si="59"/>
        <v>55-64</v>
      </c>
      <c r="S242" s="6" t="s">
        <v>132</v>
      </c>
      <c r="T242" s="6"/>
      <c r="U242" s="6">
        <v>1</v>
      </c>
      <c r="V242" s="6">
        <v>1</v>
      </c>
      <c r="W242" s="6">
        <v>1</v>
      </c>
      <c r="X242" s="6">
        <v>1</v>
      </c>
      <c r="Y242" s="6">
        <v>1</v>
      </c>
      <c r="Z242" s="6">
        <v>1</v>
      </c>
      <c r="AA242" s="6"/>
      <c r="AB242" s="6"/>
      <c r="AC242" s="6"/>
      <c r="AD242" s="6"/>
      <c r="AE242" s="6"/>
      <c r="AF242" s="6"/>
      <c r="AG242" s="6"/>
      <c r="AH242" s="6"/>
      <c r="AI242" s="6"/>
      <c r="AJ242" s="6"/>
      <c r="AK242" s="6"/>
      <c r="AL242" s="6"/>
      <c r="AM242" s="6"/>
      <c r="AN242" s="6"/>
      <c r="AO242" s="6"/>
      <c r="AP242" s="6"/>
      <c r="AQ242" s="6"/>
      <c r="AR242" s="6"/>
      <c r="AS242" s="6"/>
      <c r="AT242" s="6"/>
      <c r="AU242" s="6"/>
      <c r="AV242" s="6"/>
      <c r="AW242" s="6"/>
      <c r="AX242" s="6"/>
      <c r="AY242" s="6"/>
      <c r="AZ242" s="6"/>
      <c r="BA242" s="6"/>
      <c r="BB242" s="6"/>
      <c r="BC242" s="6"/>
      <c r="BD242" s="6"/>
      <c r="BE242" s="6"/>
      <c r="BF242" s="6"/>
      <c r="BG242" s="6"/>
      <c r="BH242" s="6"/>
      <c r="BI242" s="6"/>
      <c r="BJ242" s="6"/>
      <c r="BK242" s="6"/>
      <c r="BL242" s="6"/>
      <c r="BM242" s="6"/>
      <c r="BN242" s="6"/>
      <c r="BO242" s="6"/>
      <c r="BP242" s="6"/>
      <c r="BQ242" s="6"/>
      <c r="BR242" s="6">
        <f t="shared" si="51"/>
        <v>6</v>
      </c>
      <c r="BS242" s="6" t="str">
        <f t="shared" si="52"/>
        <v>Non Loan</v>
      </c>
      <c r="BT242" s="6" t="s">
        <v>99</v>
      </c>
      <c r="BU242" s="6" t="s">
        <v>117</v>
      </c>
      <c r="BV242" s="6" t="s">
        <v>118</v>
      </c>
      <c r="BW242" s="8" t="s">
        <v>96</v>
      </c>
      <c r="BX242" s="9" t="str">
        <f t="shared" ca="1" si="60"/>
        <v/>
      </c>
      <c r="BY242" s="10" t="str">
        <f t="shared" ca="1" si="61"/>
        <v/>
      </c>
      <c r="BZ242" s="7">
        <f t="shared" ca="1" si="62"/>
        <v>547262</v>
      </c>
      <c r="CA242" s="7"/>
      <c r="CB242" s="7">
        <f t="shared" ca="1" si="63"/>
        <v>547262</v>
      </c>
      <c r="CC242" s="7"/>
      <c r="CD242" s="7"/>
      <c r="CE242" s="7" t="str">
        <f t="shared" ca="1" si="64"/>
        <v/>
      </c>
      <c r="CF242" s="7" t="str">
        <f t="shared" ca="1" si="65"/>
        <v/>
      </c>
      <c r="CG242" s="11" t="str">
        <f t="shared" ca="1" si="66"/>
        <v/>
      </c>
      <c r="CH242" s="7" t="str">
        <f t="shared" ca="1" si="67"/>
        <v/>
      </c>
      <c r="CI242" s="7" t="s">
        <v>97</v>
      </c>
    </row>
    <row r="243" spans="1:87" x14ac:dyDescent="0.2">
      <c r="A243">
        <v>11350</v>
      </c>
      <c r="B243" t="s">
        <v>110</v>
      </c>
      <c r="C243" s="17">
        <v>0.8</v>
      </c>
      <c r="D243" t="s">
        <v>96</v>
      </c>
      <c r="E243" t="s">
        <v>95</v>
      </c>
      <c r="F243" s="17">
        <v>0.75</v>
      </c>
      <c r="G243" s="17" t="str">
        <f t="shared" si="53"/>
        <v>Yes</v>
      </c>
      <c r="H243" t="s">
        <v>97</v>
      </c>
      <c r="I243" s="12" t="s">
        <v>97</v>
      </c>
      <c r="J243" s="13">
        <v>43646</v>
      </c>
      <c r="K243">
        <f t="shared" ca="1" si="54"/>
        <v>6</v>
      </c>
      <c r="L243" t="str">
        <f t="shared" ca="1" si="55"/>
        <v>5-10 years</v>
      </c>
      <c r="M243" s="13">
        <v>43646</v>
      </c>
      <c r="N243">
        <f t="shared" ca="1" si="56"/>
        <v>6</v>
      </c>
      <c r="O243" t="str">
        <f t="shared" ca="1" si="57"/>
        <v>5-10 years</v>
      </c>
      <c r="P243" s="13">
        <v>23743</v>
      </c>
      <c r="Q243">
        <f t="shared" ca="1" si="58"/>
        <v>60</v>
      </c>
      <c r="R243" t="str">
        <f t="shared" ca="1" si="59"/>
        <v>55-64</v>
      </c>
      <c r="S243" t="s">
        <v>98</v>
      </c>
      <c r="V243">
        <v>1</v>
      </c>
      <c r="X243">
        <v>1</v>
      </c>
      <c r="Z243">
        <v>1</v>
      </c>
      <c r="BR243">
        <f t="shared" si="51"/>
        <v>3</v>
      </c>
      <c r="BS243" t="str">
        <f t="shared" si="52"/>
        <v>Non Loan</v>
      </c>
      <c r="BT243" t="s">
        <v>99</v>
      </c>
      <c r="BU243" t="s">
        <v>104</v>
      </c>
      <c r="BV243" t="s">
        <v>101</v>
      </c>
      <c r="BW243" s="13" t="s">
        <v>96</v>
      </c>
      <c r="BX243" s="14" t="str">
        <f t="shared" ca="1" si="60"/>
        <v/>
      </c>
      <c r="BY243" s="15" t="str">
        <f t="shared" ca="1" si="61"/>
        <v/>
      </c>
      <c r="BZ243" s="12">
        <f t="shared" ca="1" si="62"/>
        <v>1853661</v>
      </c>
      <c r="CA243" s="12"/>
      <c r="CB243" s="12">
        <f t="shared" ca="1" si="63"/>
        <v>1853661</v>
      </c>
      <c r="CC243" s="12"/>
      <c r="CD243" s="12"/>
      <c r="CE243" s="12" t="str">
        <f t="shared" ca="1" si="64"/>
        <v/>
      </c>
      <c r="CF243" s="12" t="str">
        <f t="shared" ca="1" si="65"/>
        <v/>
      </c>
      <c r="CG243" s="16" t="str">
        <f t="shared" ca="1" si="66"/>
        <v/>
      </c>
      <c r="CH243" s="12" t="str">
        <f t="shared" ca="1" si="67"/>
        <v/>
      </c>
      <c r="CI243" s="12" t="s">
        <v>97</v>
      </c>
    </row>
    <row r="244" spans="1:87" x14ac:dyDescent="0.2">
      <c r="A244" s="6">
        <v>11351</v>
      </c>
      <c r="B244" s="6" t="s">
        <v>94</v>
      </c>
      <c r="C244" s="18">
        <v>0.75</v>
      </c>
      <c r="D244" s="6" t="s">
        <v>95</v>
      </c>
      <c r="E244" s="6" t="s">
        <v>96</v>
      </c>
      <c r="F244" s="18"/>
      <c r="G244" s="18" t="str">
        <f t="shared" si="53"/>
        <v>Yes</v>
      </c>
      <c r="H244" s="6" t="s">
        <v>102</v>
      </c>
      <c r="I244" s="7" t="s">
        <v>119</v>
      </c>
      <c r="J244" s="8">
        <v>43466</v>
      </c>
      <c r="K244" s="6">
        <f t="shared" ca="1" si="54"/>
        <v>6</v>
      </c>
      <c r="L244" s="6" t="str">
        <f t="shared" ca="1" si="55"/>
        <v>5-10 years</v>
      </c>
      <c r="M244" s="8">
        <v>43466</v>
      </c>
      <c r="N244" s="6">
        <f t="shared" ca="1" si="56"/>
        <v>6</v>
      </c>
      <c r="O244" s="6" t="str">
        <f t="shared" ca="1" si="57"/>
        <v>5-10 years</v>
      </c>
      <c r="P244" s="8">
        <v>36526</v>
      </c>
      <c r="Q244" s="6">
        <f t="shared" ca="1" si="58"/>
        <v>25</v>
      </c>
      <c r="R244" s="6" t="str">
        <f t="shared" ca="1" si="59"/>
        <v>25-34</v>
      </c>
      <c r="S244" s="6" t="s">
        <v>128</v>
      </c>
      <c r="T244" s="6"/>
      <c r="U244" s="6">
        <v>1</v>
      </c>
      <c r="V244" s="6">
        <v>1</v>
      </c>
      <c r="W244" s="6">
        <v>1</v>
      </c>
      <c r="X244" s="6">
        <v>1</v>
      </c>
      <c r="Y244" s="6"/>
      <c r="Z244" s="6"/>
      <c r="AA244" s="6"/>
      <c r="AB244" s="6"/>
      <c r="AC244" s="6"/>
      <c r="AD244" s="6"/>
      <c r="AE244" s="6"/>
      <c r="AF244" s="6"/>
      <c r="AG244" s="6"/>
      <c r="AH244" s="6"/>
      <c r="AI244" s="6"/>
      <c r="AJ244" s="6"/>
      <c r="AK244" s="6"/>
      <c r="AL244" s="6"/>
      <c r="AM244" s="6"/>
      <c r="AN244" s="6"/>
      <c r="AO244" s="6"/>
      <c r="AP244" s="6"/>
      <c r="AQ244" s="6"/>
      <c r="AR244" s="6"/>
      <c r="AS244" s="6"/>
      <c r="AT244" s="6"/>
      <c r="AU244" s="6"/>
      <c r="AV244" s="6"/>
      <c r="AW244" s="6"/>
      <c r="AX244" s="6"/>
      <c r="AY244" s="6"/>
      <c r="AZ244" s="6"/>
      <c r="BA244" s="6"/>
      <c r="BB244" s="6"/>
      <c r="BC244" s="6"/>
      <c r="BD244" s="6"/>
      <c r="BE244" s="6"/>
      <c r="BF244" s="6"/>
      <c r="BG244" s="6"/>
      <c r="BH244" s="6"/>
      <c r="BI244" s="6"/>
      <c r="BJ244" s="6"/>
      <c r="BK244" s="6"/>
      <c r="BL244" s="6"/>
      <c r="BM244" s="6"/>
      <c r="BN244" s="6"/>
      <c r="BO244" s="6"/>
      <c r="BP244" s="6"/>
      <c r="BQ244" s="6"/>
      <c r="BR244" s="6">
        <f t="shared" si="51"/>
        <v>4</v>
      </c>
      <c r="BS244" s="6" t="str">
        <f t="shared" si="52"/>
        <v>Non Loan</v>
      </c>
      <c r="BT244" s="6" t="s">
        <v>99</v>
      </c>
      <c r="BU244" s="6" t="s">
        <v>104</v>
      </c>
      <c r="BV244" s="6" t="s">
        <v>130</v>
      </c>
      <c r="BW244" s="8" t="s">
        <v>96</v>
      </c>
      <c r="BX244" s="9" t="str">
        <f t="shared" ca="1" si="60"/>
        <v/>
      </c>
      <c r="BY244" s="10" t="str">
        <f t="shared" ca="1" si="61"/>
        <v/>
      </c>
      <c r="BZ244" s="7">
        <f t="shared" ca="1" si="62"/>
        <v>197834</v>
      </c>
      <c r="CA244" s="7"/>
      <c r="CB244" s="7">
        <f t="shared" ca="1" si="63"/>
        <v>197834</v>
      </c>
      <c r="CC244" s="7"/>
      <c r="CD244" s="7"/>
      <c r="CE244" s="7" t="str">
        <f t="shared" ca="1" si="64"/>
        <v/>
      </c>
      <c r="CF244" s="7" t="str">
        <f t="shared" ca="1" si="65"/>
        <v/>
      </c>
      <c r="CG244" s="11" t="str">
        <f t="shared" ca="1" si="66"/>
        <v/>
      </c>
      <c r="CH244" s="7" t="str">
        <f t="shared" ca="1" si="67"/>
        <v/>
      </c>
      <c r="CI244" s="7" t="s">
        <v>97</v>
      </c>
    </row>
    <row r="245" spans="1:87" x14ac:dyDescent="0.2">
      <c r="A245">
        <v>11352</v>
      </c>
      <c r="B245" t="s">
        <v>94</v>
      </c>
      <c r="C245" s="17">
        <v>1</v>
      </c>
      <c r="D245" t="s">
        <v>96</v>
      </c>
      <c r="E245" t="s">
        <v>96</v>
      </c>
      <c r="G245" s="17" t="str">
        <f t="shared" si="53"/>
        <v>Yes</v>
      </c>
      <c r="H245" t="s">
        <v>111</v>
      </c>
      <c r="I245" s="12" t="s">
        <v>112</v>
      </c>
      <c r="J245" s="13">
        <v>43281</v>
      </c>
      <c r="K245">
        <f t="shared" ca="1" si="54"/>
        <v>7</v>
      </c>
      <c r="L245" t="str">
        <f t="shared" ca="1" si="55"/>
        <v>5-10 years</v>
      </c>
      <c r="M245" s="13">
        <v>43281</v>
      </c>
      <c r="N245">
        <f t="shared" ca="1" si="56"/>
        <v>7</v>
      </c>
      <c r="O245" t="str">
        <f t="shared" ca="1" si="57"/>
        <v>5-10 years</v>
      </c>
      <c r="P245" s="13">
        <v>34700</v>
      </c>
      <c r="Q245">
        <f t="shared" ca="1" si="58"/>
        <v>30</v>
      </c>
      <c r="R245" t="str">
        <f t="shared" ca="1" si="59"/>
        <v>25-34</v>
      </c>
      <c r="S245" t="s">
        <v>128</v>
      </c>
      <c r="T245">
        <v>1</v>
      </c>
      <c r="V245">
        <v>1</v>
      </c>
      <c r="X245">
        <v>1</v>
      </c>
      <c r="Z245">
        <v>1</v>
      </c>
      <c r="BR245">
        <f t="shared" si="51"/>
        <v>4</v>
      </c>
      <c r="BS245" t="str">
        <f t="shared" si="52"/>
        <v>Loan</v>
      </c>
      <c r="BT245" t="s">
        <v>99</v>
      </c>
      <c r="BU245" t="s">
        <v>100</v>
      </c>
      <c r="BV245" t="s">
        <v>101</v>
      </c>
      <c r="BW245" s="13" t="s">
        <v>96</v>
      </c>
      <c r="BX245" s="14">
        <f t="shared" ca="1" si="60"/>
        <v>3531704</v>
      </c>
      <c r="BY245" s="15" t="str">
        <f t="shared" ca="1" si="61"/>
        <v>750k-5 mil</v>
      </c>
      <c r="BZ245" s="12">
        <f t="shared" ca="1" si="62"/>
        <v>1287123</v>
      </c>
      <c r="CA245" s="12"/>
      <c r="CB245" s="12">
        <f t="shared" ca="1" si="63"/>
        <v>1287123</v>
      </c>
      <c r="CC245" s="12" t="s">
        <v>105</v>
      </c>
      <c r="CD245" s="12" t="s">
        <v>106</v>
      </c>
      <c r="CE245" s="12">
        <f t="shared" ca="1" si="64"/>
        <v>10</v>
      </c>
      <c r="CF245" s="12">
        <f t="shared" ca="1" si="65"/>
        <v>353170.4</v>
      </c>
      <c r="CG245" s="16">
        <f t="shared" ca="1" si="66"/>
        <v>2.7438745170430487</v>
      </c>
      <c r="CH245" s="12" t="str">
        <f t="shared" ca="1" si="67"/>
        <v>1-5x</v>
      </c>
      <c r="CI245" s="12" t="s">
        <v>97</v>
      </c>
    </row>
    <row r="246" spans="1:87" x14ac:dyDescent="0.2">
      <c r="A246" s="6">
        <v>11353</v>
      </c>
      <c r="B246" s="6" t="s">
        <v>94</v>
      </c>
      <c r="C246" s="18">
        <v>0</v>
      </c>
      <c r="D246" s="6" t="s">
        <v>95</v>
      </c>
      <c r="E246" s="6" t="s">
        <v>95</v>
      </c>
      <c r="F246" s="18">
        <v>0.15</v>
      </c>
      <c r="G246" s="18" t="str">
        <f t="shared" si="53"/>
        <v>No</v>
      </c>
      <c r="H246" s="6" t="s">
        <v>97</v>
      </c>
      <c r="I246" s="7" t="s">
        <v>97</v>
      </c>
      <c r="J246" s="8">
        <v>43101</v>
      </c>
      <c r="K246" s="6">
        <f t="shared" ca="1" si="54"/>
        <v>7</v>
      </c>
      <c r="L246" s="6" t="str">
        <f t="shared" ca="1" si="55"/>
        <v>5-10 years</v>
      </c>
      <c r="M246" s="8">
        <v>43101</v>
      </c>
      <c r="N246" s="6">
        <f t="shared" ca="1" si="56"/>
        <v>7</v>
      </c>
      <c r="O246" s="6" t="str">
        <f t="shared" ca="1" si="57"/>
        <v>5-10 years</v>
      </c>
      <c r="P246" s="8">
        <v>32874</v>
      </c>
      <c r="Q246" s="6">
        <f t="shared" ca="1" si="58"/>
        <v>35</v>
      </c>
      <c r="R246" s="6" t="str">
        <f t="shared" ca="1" si="59"/>
        <v>35-44</v>
      </c>
      <c r="S246" s="6" t="s">
        <v>98</v>
      </c>
      <c r="T246" s="6"/>
      <c r="U246" s="6">
        <v>1</v>
      </c>
      <c r="V246" s="6"/>
      <c r="W246" s="6">
        <v>1</v>
      </c>
      <c r="X246" s="6"/>
      <c r="Y246" s="6">
        <v>1</v>
      </c>
      <c r="Z246" s="6"/>
      <c r="AA246" s="6"/>
      <c r="AB246" s="6"/>
      <c r="AC246" s="6"/>
      <c r="AD246" s="6"/>
      <c r="AE246" s="6"/>
      <c r="AF246" s="6"/>
      <c r="AG246" s="6"/>
      <c r="AH246" s="6"/>
      <c r="AI246" s="6"/>
      <c r="AJ246" s="6"/>
      <c r="AK246" s="6"/>
      <c r="AL246" s="6"/>
      <c r="AM246" s="6"/>
      <c r="AN246" s="6"/>
      <c r="AO246" s="6"/>
      <c r="AP246" s="6"/>
      <c r="AQ246" s="6"/>
      <c r="AR246" s="6"/>
      <c r="AS246" s="6"/>
      <c r="AT246" s="6"/>
      <c r="AU246" s="6"/>
      <c r="AV246" s="6"/>
      <c r="AW246" s="6"/>
      <c r="AX246" s="6"/>
      <c r="AY246" s="6"/>
      <c r="AZ246" s="6"/>
      <c r="BA246" s="6"/>
      <c r="BB246" s="6"/>
      <c r="BC246" s="6"/>
      <c r="BD246" s="6"/>
      <c r="BE246" s="6"/>
      <c r="BF246" s="6"/>
      <c r="BG246" s="6"/>
      <c r="BH246" s="6"/>
      <c r="BI246" s="6"/>
      <c r="BJ246" s="6"/>
      <c r="BK246" s="6"/>
      <c r="BL246" s="6"/>
      <c r="BM246" s="6"/>
      <c r="BN246" s="6"/>
      <c r="BO246" s="6"/>
      <c r="BP246" s="6"/>
      <c r="BQ246" s="6"/>
      <c r="BR246" s="6">
        <f t="shared" si="51"/>
        <v>3</v>
      </c>
      <c r="BS246" s="6" t="str">
        <f t="shared" si="52"/>
        <v>Non Loan</v>
      </c>
      <c r="BT246" s="6" t="s">
        <v>99</v>
      </c>
      <c r="BU246" s="6" t="s">
        <v>100</v>
      </c>
      <c r="BV246" s="6" t="s">
        <v>101</v>
      </c>
      <c r="BW246" s="8" t="s">
        <v>96</v>
      </c>
      <c r="BX246" s="9" t="str">
        <f t="shared" ca="1" si="60"/>
        <v/>
      </c>
      <c r="BY246" s="10" t="str">
        <f t="shared" ca="1" si="61"/>
        <v/>
      </c>
      <c r="BZ246" s="7">
        <f t="shared" ca="1" si="62"/>
        <v>383043</v>
      </c>
      <c r="CA246" s="7"/>
      <c r="CB246" s="7">
        <f t="shared" ca="1" si="63"/>
        <v>383043</v>
      </c>
      <c r="CC246" s="7"/>
      <c r="CD246" s="7"/>
      <c r="CE246" s="7" t="str">
        <f t="shared" ca="1" si="64"/>
        <v/>
      </c>
      <c r="CF246" s="7" t="str">
        <f t="shared" ca="1" si="65"/>
        <v/>
      </c>
      <c r="CG246" s="11" t="str">
        <f t="shared" ca="1" si="66"/>
        <v/>
      </c>
      <c r="CH246" s="7" t="str">
        <f t="shared" ca="1" si="67"/>
        <v/>
      </c>
      <c r="CI246" s="7" t="s">
        <v>97</v>
      </c>
    </row>
    <row r="247" spans="1:87" x14ac:dyDescent="0.2">
      <c r="A247">
        <v>11354</v>
      </c>
      <c r="B247" t="s">
        <v>122</v>
      </c>
      <c r="C247" s="17">
        <v>0.4</v>
      </c>
      <c r="D247" t="s">
        <v>96</v>
      </c>
      <c r="E247" t="s">
        <v>95</v>
      </c>
      <c r="F247" s="17">
        <v>0.5</v>
      </c>
      <c r="G247" s="17" t="str">
        <f t="shared" si="53"/>
        <v>No</v>
      </c>
      <c r="H247" t="s">
        <v>111</v>
      </c>
      <c r="I247" s="12" t="s">
        <v>112</v>
      </c>
      <c r="J247" s="13">
        <v>42916</v>
      </c>
      <c r="K247">
        <f t="shared" ca="1" si="54"/>
        <v>8</v>
      </c>
      <c r="L247" t="str">
        <f t="shared" ca="1" si="55"/>
        <v>5-10 years</v>
      </c>
      <c r="M247" s="13">
        <v>42916</v>
      </c>
      <c r="N247">
        <f t="shared" ca="1" si="56"/>
        <v>8</v>
      </c>
      <c r="O247" t="str">
        <f t="shared" ca="1" si="57"/>
        <v>5-10 years</v>
      </c>
      <c r="P247" s="13">
        <v>31048</v>
      </c>
      <c r="Q247">
        <f t="shared" ca="1" si="58"/>
        <v>40</v>
      </c>
      <c r="R247" t="str">
        <f t="shared" ca="1" si="59"/>
        <v>35-44</v>
      </c>
      <c r="S247" t="s">
        <v>128</v>
      </c>
      <c r="T247">
        <v>1</v>
      </c>
      <c r="V247">
        <v>1</v>
      </c>
      <c r="X247">
        <v>1</v>
      </c>
      <c r="Z247">
        <v>1</v>
      </c>
      <c r="BR247">
        <f t="shared" si="51"/>
        <v>4</v>
      </c>
      <c r="BS247" t="str">
        <f t="shared" si="52"/>
        <v>Loan</v>
      </c>
      <c r="BT247" t="s">
        <v>99</v>
      </c>
      <c r="BU247" t="s">
        <v>104</v>
      </c>
      <c r="BV247" t="s">
        <v>101</v>
      </c>
      <c r="BW247" s="13" t="s">
        <v>96</v>
      </c>
      <c r="BX247" s="14">
        <f t="shared" ca="1" si="60"/>
        <v>284918</v>
      </c>
      <c r="BY247" s="15" t="str">
        <f t="shared" ca="1" si="61"/>
        <v>250k-750k</v>
      </c>
      <c r="BZ247" s="12">
        <f t="shared" ca="1" si="62"/>
        <v>1456955</v>
      </c>
      <c r="CA247" s="12"/>
      <c r="CB247" s="12">
        <f t="shared" ca="1" si="63"/>
        <v>1456955</v>
      </c>
      <c r="CC247" s="12" t="s">
        <v>114</v>
      </c>
      <c r="CD247" s="12" t="s">
        <v>106</v>
      </c>
      <c r="CE247" s="12">
        <f t="shared" ca="1" si="64"/>
        <v>5</v>
      </c>
      <c r="CF247" s="12">
        <f t="shared" ca="1" si="65"/>
        <v>56983.6</v>
      </c>
      <c r="CG247" s="16">
        <f t="shared" ca="1" si="66"/>
        <v>0.19555717232172579</v>
      </c>
      <c r="CH247" s="12" t="str">
        <f t="shared" ca="1" si="67"/>
        <v>1x</v>
      </c>
      <c r="CI247" s="12" t="s">
        <v>107</v>
      </c>
    </row>
    <row r="248" spans="1:87" x14ac:dyDescent="0.2">
      <c r="A248" s="6">
        <v>11355</v>
      </c>
      <c r="B248" s="6" t="s">
        <v>122</v>
      </c>
      <c r="C248" s="18">
        <v>0.15</v>
      </c>
      <c r="D248" s="6" t="s">
        <v>95</v>
      </c>
      <c r="E248" s="6" t="s">
        <v>96</v>
      </c>
      <c r="F248" s="18"/>
      <c r="G248" s="18" t="str">
        <f t="shared" si="53"/>
        <v>No</v>
      </c>
      <c r="H248" s="6" t="s">
        <v>111</v>
      </c>
      <c r="I248" s="7" t="s">
        <v>119</v>
      </c>
      <c r="J248" s="8">
        <v>42736</v>
      </c>
      <c r="K248" s="6">
        <f t="shared" ca="1" si="54"/>
        <v>8</v>
      </c>
      <c r="L248" s="6" t="str">
        <f t="shared" ca="1" si="55"/>
        <v>5-10 years</v>
      </c>
      <c r="M248" s="8">
        <v>42736</v>
      </c>
      <c r="N248" s="6">
        <f t="shared" ca="1" si="56"/>
        <v>8</v>
      </c>
      <c r="O248" s="6" t="str">
        <f t="shared" ca="1" si="57"/>
        <v>5-10 years</v>
      </c>
      <c r="P248" s="8">
        <v>29221</v>
      </c>
      <c r="Q248" s="6">
        <f t="shared" ca="1" si="58"/>
        <v>45</v>
      </c>
      <c r="R248" s="6" t="str">
        <f t="shared" ca="1" si="59"/>
        <v>45-54</v>
      </c>
      <c r="S248" s="6" t="s">
        <v>128</v>
      </c>
      <c r="T248" s="6">
        <v>1</v>
      </c>
      <c r="U248" s="6">
        <v>1</v>
      </c>
      <c r="V248" s="6">
        <v>1</v>
      </c>
      <c r="W248" s="6">
        <v>1</v>
      </c>
      <c r="X248" s="6">
        <v>1</v>
      </c>
      <c r="Y248" s="6">
        <v>1</v>
      </c>
      <c r="Z248" s="6">
        <v>1</v>
      </c>
      <c r="AA248" s="6"/>
      <c r="AB248" s="6"/>
      <c r="AC248" s="6"/>
      <c r="AD248" s="6"/>
      <c r="AE248" s="6"/>
      <c r="AF248" s="6"/>
      <c r="AG248" s="6"/>
      <c r="AH248" s="6"/>
      <c r="AI248" s="6"/>
      <c r="AJ248" s="6"/>
      <c r="AK248" s="6"/>
      <c r="AL248" s="6"/>
      <c r="AM248" s="6"/>
      <c r="AN248" s="6"/>
      <c r="AO248" s="6"/>
      <c r="AP248" s="6"/>
      <c r="AQ248" s="6"/>
      <c r="AR248" s="6"/>
      <c r="AS248" s="6"/>
      <c r="AT248" s="6"/>
      <c r="AU248" s="6"/>
      <c r="AV248" s="6"/>
      <c r="AW248" s="6"/>
      <c r="AX248" s="6"/>
      <c r="AY248" s="6"/>
      <c r="AZ248" s="6"/>
      <c r="BA248" s="6"/>
      <c r="BB248" s="6"/>
      <c r="BC248" s="6"/>
      <c r="BD248" s="6"/>
      <c r="BE248" s="6"/>
      <c r="BF248" s="6"/>
      <c r="BG248" s="6"/>
      <c r="BH248" s="6"/>
      <c r="BI248" s="6"/>
      <c r="BJ248" s="6"/>
      <c r="BK248" s="6"/>
      <c r="BL248" s="6"/>
      <c r="BM248" s="6"/>
      <c r="BN248" s="6"/>
      <c r="BO248" s="6"/>
      <c r="BP248" s="6"/>
      <c r="BQ248" s="6"/>
      <c r="BR248" s="6">
        <f t="shared" si="51"/>
        <v>7</v>
      </c>
      <c r="BS248" s="6" t="str">
        <f t="shared" si="52"/>
        <v>Loan</v>
      </c>
      <c r="BT248" s="6" t="s">
        <v>99</v>
      </c>
      <c r="BU248" s="6" t="s">
        <v>100</v>
      </c>
      <c r="BV248" s="6" t="s">
        <v>101</v>
      </c>
      <c r="BW248" s="8" t="s">
        <v>96</v>
      </c>
      <c r="BX248" s="9">
        <f t="shared" ca="1" si="60"/>
        <v>3079532</v>
      </c>
      <c r="BY248" s="10" t="str">
        <f t="shared" ca="1" si="61"/>
        <v>750k-5 mil</v>
      </c>
      <c r="BZ248" s="7">
        <f t="shared" ca="1" si="62"/>
        <v>1155878</v>
      </c>
      <c r="CA248" s="7"/>
      <c r="CB248" s="7">
        <f t="shared" ca="1" si="63"/>
        <v>1155878</v>
      </c>
      <c r="CC248" s="7" t="s">
        <v>105</v>
      </c>
      <c r="CD248" s="7" t="s">
        <v>120</v>
      </c>
      <c r="CE248" s="7">
        <f t="shared" ca="1" si="64"/>
        <v>4</v>
      </c>
      <c r="CF248" s="7">
        <f t="shared" ca="1" si="65"/>
        <v>769883</v>
      </c>
      <c r="CG248" s="11">
        <f t="shared" ca="1" si="66"/>
        <v>2.6642361910166992</v>
      </c>
      <c r="CH248" s="7" t="str">
        <f t="shared" ca="1" si="67"/>
        <v>1-5x</v>
      </c>
      <c r="CI248" s="7" t="s">
        <v>107</v>
      </c>
    </row>
    <row r="249" spans="1:87" x14ac:dyDescent="0.2">
      <c r="A249">
        <v>11356</v>
      </c>
      <c r="B249" t="s">
        <v>94</v>
      </c>
      <c r="C249" s="17">
        <v>0.2</v>
      </c>
      <c r="D249" t="s">
        <v>96</v>
      </c>
      <c r="E249" t="s">
        <v>96</v>
      </c>
      <c r="G249" s="17" t="str">
        <f t="shared" si="53"/>
        <v>No</v>
      </c>
      <c r="H249" t="s">
        <v>111</v>
      </c>
      <c r="I249" s="12" t="s">
        <v>112</v>
      </c>
      <c r="J249" s="13">
        <v>42551</v>
      </c>
      <c r="K249">
        <f t="shared" ca="1" si="54"/>
        <v>9</v>
      </c>
      <c r="L249" t="str">
        <f t="shared" ca="1" si="55"/>
        <v>5-10 years</v>
      </c>
      <c r="M249" s="13">
        <v>42551</v>
      </c>
      <c r="N249">
        <f t="shared" ca="1" si="56"/>
        <v>9</v>
      </c>
      <c r="O249" t="str">
        <f t="shared" ca="1" si="57"/>
        <v>5-10 years</v>
      </c>
      <c r="P249" s="13">
        <v>27395</v>
      </c>
      <c r="Q249">
        <f t="shared" ca="1" si="58"/>
        <v>50</v>
      </c>
      <c r="R249" t="str">
        <f t="shared" ca="1" si="59"/>
        <v>45-54</v>
      </c>
      <c r="S249" t="s">
        <v>116</v>
      </c>
      <c r="T249">
        <v>1</v>
      </c>
      <c r="V249">
        <v>1</v>
      </c>
      <c r="X249">
        <v>1</v>
      </c>
      <c r="Z249">
        <v>1</v>
      </c>
      <c r="BR249">
        <f t="shared" si="51"/>
        <v>4</v>
      </c>
      <c r="BS249" t="str">
        <f t="shared" si="52"/>
        <v>Loan</v>
      </c>
      <c r="BT249" t="s">
        <v>99</v>
      </c>
      <c r="BU249" t="s">
        <v>100</v>
      </c>
      <c r="BV249" t="s">
        <v>101</v>
      </c>
      <c r="BW249" s="13" t="s">
        <v>96</v>
      </c>
      <c r="BX249" s="14">
        <f t="shared" ca="1" si="60"/>
        <v>1651091</v>
      </c>
      <c r="BY249" s="15" t="str">
        <f t="shared" ca="1" si="61"/>
        <v>750k-5 mil</v>
      </c>
      <c r="BZ249" s="12">
        <f t="shared" ca="1" si="62"/>
        <v>534427</v>
      </c>
      <c r="CA249" s="12"/>
      <c r="CB249" s="12">
        <f t="shared" ca="1" si="63"/>
        <v>534427</v>
      </c>
      <c r="CC249" s="12" t="s">
        <v>105</v>
      </c>
      <c r="CD249" s="12" t="s">
        <v>106</v>
      </c>
      <c r="CE249" s="12">
        <f t="shared" ca="1" si="64"/>
        <v>1</v>
      </c>
      <c r="CF249" s="12">
        <f t="shared" ca="1" si="65"/>
        <v>1651091</v>
      </c>
      <c r="CG249" s="16">
        <f t="shared" ca="1" si="66"/>
        <v>3.0894603004713459</v>
      </c>
      <c r="CH249" s="12" t="str">
        <f t="shared" ca="1" si="67"/>
        <v>1-5x</v>
      </c>
      <c r="CI249" s="12" t="s">
        <v>107</v>
      </c>
    </row>
    <row r="250" spans="1:87" x14ac:dyDescent="0.2">
      <c r="A250" s="6">
        <v>11357</v>
      </c>
      <c r="B250" s="6" t="s">
        <v>94</v>
      </c>
      <c r="C250" s="18">
        <v>0.3</v>
      </c>
      <c r="D250" s="6" t="s">
        <v>95</v>
      </c>
      <c r="E250" s="6" t="s">
        <v>95</v>
      </c>
      <c r="F250" s="18">
        <v>0.15</v>
      </c>
      <c r="G250" s="18" t="str">
        <f t="shared" si="53"/>
        <v>No</v>
      </c>
      <c r="H250" s="6" t="s">
        <v>97</v>
      </c>
      <c r="I250" s="7" t="s">
        <v>97</v>
      </c>
      <c r="J250" s="8">
        <v>42370</v>
      </c>
      <c r="K250" s="6">
        <f t="shared" ca="1" si="54"/>
        <v>9</v>
      </c>
      <c r="L250" s="6" t="str">
        <f t="shared" ca="1" si="55"/>
        <v>5-10 years</v>
      </c>
      <c r="M250" s="8">
        <v>42370</v>
      </c>
      <c r="N250" s="6">
        <f t="shared" ca="1" si="56"/>
        <v>9</v>
      </c>
      <c r="O250" s="6" t="str">
        <f t="shared" ca="1" si="57"/>
        <v>5-10 years</v>
      </c>
      <c r="P250" s="8">
        <v>25569</v>
      </c>
      <c r="Q250" s="6">
        <f t="shared" ca="1" si="58"/>
        <v>55</v>
      </c>
      <c r="R250" s="6" t="str">
        <f t="shared" ca="1" si="59"/>
        <v>55-64</v>
      </c>
      <c r="S250" s="6" t="s">
        <v>116</v>
      </c>
      <c r="T250" s="6"/>
      <c r="U250" s="6">
        <v>1</v>
      </c>
      <c r="V250" s="6">
        <v>1</v>
      </c>
      <c r="W250" s="6">
        <v>1</v>
      </c>
      <c r="X250" s="6">
        <v>1</v>
      </c>
      <c r="Y250" s="6"/>
      <c r="Z250" s="6"/>
      <c r="AA250" s="6"/>
      <c r="AB250" s="6"/>
      <c r="AC250" s="6"/>
      <c r="AD250" s="6"/>
      <c r="AE250" s="6"/>
      <c r="AF250" s="6"/>
      <c r="AG250" s="6"/>
      <c r="AH250" s="6"/>
      <c r="AI250" s="6"/>
      <c r="AJ250" s="6"/>
      <c r="AK250" s="6"/>
      <c r="AL250" s="6"/>
      <c r="AM250" s="6"/>
      <c r="AN250" s="6"/>
      <c r="AO250" s="6"/>
      <c r="AP250" s="6"/>
      <c r="AQ250" s="6"/>
      <c r="AR250" s="6"/>
      <c r="AS250" s="6"/>
      <c r="AT250" s="6"/>
      <c r="AU250" s="6"/>
      <c r="AV250" s="6"/>
      <c r="AW250" s="6"/>
      <c r="AX250" s="6"/>
      <c r="AY250" s="6"/>
      <c r="AZ250" s="6"/>
      <c r="BA250" s="6"/>
      <c r="BB250" s="6"/>
      <c r="BC250" s="6"/>
      <c r="BD250" s="6"/>
      <c r="BE250" s="6"/>
      <c r="BF250" s="6"/>
      <c r="BG250" s="6"/>
      <c r="BH250" s="6"/>
      <c r="BI250" s="6"/>
      <c r="BJ250" s="6"/>
      <c r="BK250" s="6"/>
      <c r="BL250" s="6"/>
      <c r="BM250" s="6"/>
      <c r="BN250" s="6"/>
      <c r="BO250" s="6"/>
      <c r="BP250" s="6"/>
      <c r="BQ250" s="6"/>
      <c r="BR250" s="6">
        <f t="shared" si="51"/>
        <v>4</v>
      </c>
      <c r="BS250" s="6" t="str">
        <f t="shared" si="52"/>
        <v>Non Loan</v>
      </c>
      <c r="BT250" s="6" t="s">
        <v>99</v>
      </c>
      <c r="BU250" s="6" t="s">
        <v>104</v>
      </c>
      <c r="BV250" s="6" t="s">
        <v>101</v>
      </c>
      <c r="BW250" s="8" t="s">
        <v>96</v>
      </c>
      <c r="BX250" s="9" t="str">
        <f t="shared" ca="1" si="60"/>
        <v/>
      </c>
      <c r="BY250" s="10" t="str">
        <f t="shared" ca="1" si="61"/>
        <v/>
      </c>
      <c r="BZ250" s="7">
        <f t="shared" ca="1" si="62"/>
        <v>651408</v>
      </c>
      <c r="CA250" s="7"/>
      <c r="CB250" s="7">
        <f t="shared" ca="1" si="63"/>
        <v>651408</v>
      </c>
      <c r="CC250" s="7"/>
      <c r="CD250" s="7"/>
      <c r="CE250" s="7" t="str">
        <f t="shared" ca="1" si="64"/>
        <v/>
      </c>
      <c r="CF250" s="7" t="str">
        <f t="shared" ca="1" si="65"/>
        <v/>
      </c>
      <c r="CG250" s="11" t="str">
        <f t="shared" ca="1" si="66"/>
        <v/>
      </c>
      <c r="CH250" s="7" t="str">
        <f t="shared" ca="1" si="67"/>
        <v/>
      </c>
      <c r="CI250" s="7" t="s">
        <v>97</v>
      </c>
    </row>
    <row r="251" spans="1:87" x14ac:dyDescent="0.2">
      <c r="A251">
        <v>11358</v>
      </c>
      <c r="B251" t="s">
        <v>94</v>
      </c>
      <c r="C251" s="17">
        <v>0.4</v>
      </c>
      <c r="D251" t="s">
        <v>96</v>
      </c>
      <c r="E251" t="s">
        <v>95</v>
      </c>
      <c r="F251" s="17">
        <v>0.3</v>
      </c>
      <c r="G251" s="17" t="str">
        <f t="shared" si="53"/>
        <v>No</v>
      </c>
      <c r="H251" t="s">
        <v>97</v>
      </c>
      <c r="I251" s="12" t="s">
        <v>97</v>
      </c>
      <c r="J251" s="13">
        <v>42185</v>
      </c>
      <c r="K251">
        <f t="shared" ca="1" si="54"/>
        <v>10</v>
      </c>
      <c r="L251" t="str">
        <f t="shared" ca="1" si="55"/>
        <v>10-20 years</v>
      </c>
      <c r="M251" s="13">
        <v>42185</v>
      </c>
      <c r="N251">
        <f t="shared" ca="1" si="56"/>
        <v>10</v>
      </c>
      <c r="O251" t="str">
        <f t="shared" ca="1" si="57"/>
        <v>10-20 years</v>
      </c>
      <c r="P251" s="13">
        <v>23743</v>
      </c>
      <c r="Q251">
        <f t="shared" ca="1" si="58"/>
        <v>60</v>
      </c>
      <c r="R251" t="str">
        <f t="shared" ca="1" si="59"/>
        <v>55-64</v>
      </c>
      <c r="S251" t="s">
        <v>98</v>
      </c>
      <c r="V251">
        <v>1</v>
      </c>
      <c r="X251">
        <v>1</v>
      </c>
      <c r="Z251">
        <v>1</v>
      </c>
      <c r="BR251">
        <f t="shared" si="51"/>
        <v>3</v>
      </c>
      <c r="BS251" t="str">
        <f t="shared" si="52"/>
        <v>Non Loan</v>
      </c>
      <c r="BT251" t="s">
        <v>99</v>
      </c>
      <c r="BU251" t="s">
        <v>100</v>
      </c>
      <c r="BV251" t="s">
        <v>101</v>
      </c>
      <c r="BW251" s="13" t="s">
        <v>96</v>
      </c>
      <c r="BX251" s="14" t="str">
        <f t="shared" ca="1" si="60"/>
        <v/>
      </c>
      <c r="BY251" s="15" t="str">
        <f t="shared" ca="1" si="61"/>
        <v/>
      </c>
      <c r="BZ251" s="12">
        <f t="shared" ca="1" si="62"/>
        <v>1324788</v>
      </c>
      <c r="CA251" s="12"/>
      <c r="CB251" s="12">
        <f t="shared" ca="1" si="63"/>
        <v>1324788</v>
      </c>
      <c r="CC251" s="12"/>
      <c r="CD251" s="12"/>
      <c r="CE251" s="12" t="str">
        <f t="shared" ca="1" si="64"/>
        <v/>
      </c>
      <c r="CF251" s="12" t="str">
        <f t="shared" ca="1" si="65"/>
        <v/>
      </c>
      <c r="CG251" s="16" t="str">
        <f t="shared" ca="1" si="66"/>
        <v/>
      </c>
      <c r="CH251" s="12" t="str">
        <f t="shared" ca="1" si="67"/>
        <v/>
      </c>
      <c r="CI251" s="12" t="s">
        <v>97</v>
      </c>
    </row>
    <row r="252" spans="1:87" x14ac:dyDescent="0.2">
      <c r="A252" s="6">
        <v>11359</v>
      </c>
      <c r="B252" s="6" t="s">
        <v>94</v>
      </c>
      <c r="C252" s="18">
        <v>0.5</v>
      </c>
      <c r="D252" s="6" t="s">
        <v>95</v>
      </c>
      <c r="E252" s="6" t="s">
        <v>96</v>
      </c>
      <c r="F252" s="18"/>
      <c r="G252" s="18" t="str">
        <f t="shared" si="53"/>
        <v>Yes</v>
      </c>
      <c r="H252" s="6" t="s">
        <v>97</v>
      </c>
      <c r="I252" s="7" t="s">
        <v>119</v>
      </c>
      <c r="J252" s="8">
        <v>42005</v>
      </c>
      <c r="K252" s="6">
        <f t="shared" ca="1" si="54"/>
        <v>10</v>
      </c>
      <c r="L252" s="6" t="str">
        <f t="shared" ca="1" si="55"/>
        <v>10-20 years</v>
      </c>
      <c r="M252" s="8">
        <v>42005</v>
      </c>
      <c r="N252" s="6">
        <f t="shared" ca="1" si="56"/>
        <v>10</v>
      </c>
      <c r="O252" s="6" t="str">
        <f t="shared" ca="1" si="57"/>
        <v>10-20 years</v>
      </c>
      <c r="P252" s="8">
        <v>36526</v>
      </c>
      <c r="Q252" s="6">
        <f t="shared" ca="1" si="58"/>
        <v>25</v>
      </c>
      <c r="R252" s="6" t="str">
        <f t="shared" ca="1" si="59"/>
        <v>25-34</v>
      </c>
      <c r="S252" s="6" t="s">
        <v>113</v>
      </c>
      <c r="T252" s="6"/>
      <c r="U252" s="6">
        <v>1</v>
      </c>
      <c r="V252" s="6"/>
      <c r="W252" s="6">
        <v>1</v>
      </c>
      <c r="X252" s="6"/>
      <c r="Y252" s="6">
        <v>1</v>
      </c>
      <c r="Z252" s="6"/>
      <c r="AA252" s="6"/>
      <c r="AB252" s="6"/>
      <c r="AC252" s="6"/>
      <c r="AD252" s="6"/>
      <c r="AE252" s="6"/>
      <c r="AF252" s="6"/>
      <c r="AG252" s="6"/>
      <c r="AH252" s="6"/>
      <c r="AI252" s="6"/>
      <c r="AJ252" s="6"/>
      <c r="AK252" s="6"/>
      <c r="AL252" s="6"/>
      <c r="AM252" s="6"/>
      <c r="AN252" s="6"/>
      <c r="AO252" s="6"/>
      <c r="AP252" s="6"/>
      <c r="AQ252" s="6"/>
      <c r="AR252" s="6"/>
      <c r="AS252" s="6"/>
      <c r="AT252" s="6"/>
      <c r="AU252" s="6"/>
      <c r="AV252" s="6"/>
      <c r="AW252" s="6"/>
      <c r="AX252" s="6"/>
      <c r="AY252" s="6"/>
      <c r="AZ252" s="6"/>
      <c r="BA252" s="6"/>
      <c r="BB252" s="6"/>
      <c r="BC252" s="6"/>
      <c r="BD252" s="6"/>
      <c r="BE252" s="6"/>
      <c r="BF252" s="6"/>
      <c r="BG252" s="6"/>
      <c r="BH252" s="6"/>
      <c r="BI252" s="6"/>
      <c r="BJ252" s="6"/>
      <c r="BK252" s="6"/>
      <c r="BL252" s="6"/>
      <c r="BM252" s="6"/>
      <c r="BN252" s="6"/>
      <c r="BO252" s="6"/>
      <c r="BP252" s="6"/>
      <c r="BQ252" s="6"/>
      <c r="BR252" s="6">
        <f t="shared" si="51"/>
        <v>3</v>
      </c>
      <c r="BS252" s="6" t="str">
        <f t="shared" si="52"/>
        <v>Non Loan</v>
      </c>
      <c r="BT252" s="6" t="s">
        <v>99</v>
      </c>
      <c r="BU252" s="6" t="s">
        <v>117</v>
      </c>
      <c r="BV252" s="6" t="s">
        <v>118</v>
      </c>
      <c r="BW252" s="8" t="s">
        <v>96</v>
      </c>
      <c r="BX252" s="9" t="str">
        <f t="shared" ca="1" si="60"/>
        <v/>
      </c>
      <c r="BY252" s="10" t="str">
        <f t="shared" ca="1" si="61"/>
        <v/>
      </c>
      <c r="BZ252" s="7">
        <f t="shared" ca="1" si="62"/>
        <v>302780</v>
      </c>
      <c r="CA252" s="7"/>
      <c r="CB252" s="7">
        <f t="shared" ca="1" si="63"/>
        <v>302780</v>
      </c>
      <c r="CC252" s="7"/>
      <c r="CD252" s="7"/>
      <c r="CE252" s="7" t="str">
        <f t="shared" ca="1" si="64"/>
        <v/>
      </c>
      <c r="CF252" s="7" t="str">
        <f t="shared" ca="1" si="65"/>
        <v/>
      </c>
      <c r="CG252" s="11" t="str">
        <f t="shared" ca="1" si="66"/>
        <v/>
      </c>
      <c r="CH252" s="7" t="str">
        <f t="shared" ca="1" si="67"/>
        <v/>
      </c>
      <c r="CI252" s="7" t="s">
        <v>97</v>
      </c>
    </row>
    <row r="253" spans="1:87" x14ac:dyDescent="0.2">
      <c r="A253">
        <v>11360</v>
      </c>
      <c r="B253" t="s">
        <v>94</v>
      </c>
      <c r="C253" s="17">
        <v>0.6</v>
      </c>
      <c r="D253" t="s">
        <v>96</v>
      </c>
      <c r="E253" t="s">
        <v>96</v>
      </c>
      <c r="G253" s="17" t="str">
        <f t="shared" si="53"/>
        <v>Yes</v>
      </c>
      <c r="H253" t="s">
        <v>97</v>
      </c>
      <c r="I253" s="12" t="s">
        <v>97</v>
      </c>
      <c r="J253" s="13">
        <v>41640</v>
      </c>
      <c r="K253">
        <f t="shared" ca="1" si="54"/>
        <v>11</v>
      </c>
      <c r="L253" t="str">
        <f t="shared" ca="1" si="55"/>
        <v>10-20 years</v>
      </c>
      <c r="M253" s="13">
        <v>41640</v>
      </c>
      <c r="N253">
        <f t="shared" ca="1" si="56"/>
        <v>11</v>
      </c>
      <c r="O253" t="str">
        <f t="shared" ca="1" si="57"/>
        <v>10-20 years</v>
      </c>
      <c r="P253" s="13">
        <v>34700</v>
      </c>
      <c r="Q253">
        <f t="shared" ca="1" si="58"/>
        <v>30</v>
      </c>
      <c r="R253" t="str">
        <f t="shared" ca="1" si="59"/>
        <v>25-34</v>
      </c>
      <c r="S253" t="s">
        <v>136</v>
      </c>
      <c r="V253">
        <v>1</v>
      </c>
      <c r="X253">
        <v>1</v>
      </c>
      <c r="Z253">
        <v>1</v>
      </c>
      <c r="BR253">
        <f t="shared" si="51"/>
        <v>3</v>
      </c>
      <c r="BS253" t="str">
        <f t="shared" si="52"/>
        <v>Non Loan</v>
      </c>
      <c r="BT253" t="s">
        <v>99</v>
      </c>
      <c r="BU253" t="s">
        <v>104</v>
      </c>
      <c r="BV253" t="s">
        <v>101</v>
      </c>
      <c r="BW253" s="13" t="s">
        <v>96</v>
      </c>
      <c r="BX253" s="14" t="str">
        <f t="shared" ca="1" si="60"/>
        <v/>
      </c>
      <c r="BY253" s="15" t="str">
        <f t="shared" ca="1" si="61"/>
        <v/>
      </c>
      <c r="BZ253" s="12">
        <f t="shared" ca="1" si="62"/>
        <v>346542</v>
      </c>
      <c r="CA253" s="12"/>
      <c r="CB253" s="12">
        <f t="shared" ca="1" si="63"/>
        <v>346542</v>
      </c>
      <c r="CC253" s="12"/>
      <c r="CD253" s="12"/>
      <c r="CE253" s="12" t="str">
        <f t="shared" ca="1" si="64"/>
        <v/>
      </c>
      <c r="CF253" s="12" t="str">
        <f t="shared" ca="1" si="65"/>
        <v/>
      </c>
      <c r="CG253" s="16" t="str">
        <f t="shared" ca="1" si="66"/>
        <v/>
      </c>
      <c r="CH253" s="12" t="str">
        <f t="shared" ca="1" si="67"/>
        <v/>
      </c>
      <c r="CI253" s="12" t="s">
        <v>97</v>
      </c>
    </row>
    <row r="254" spans="1:87" x14ac:dyDescent="0.2">
      <c r="A254" s="6">
        <v>11361</v>
      </c>
      <c r="B254" s="6" t="s">
        <v>94</v>
      </c>
      <c r="C254" s="18">
        <v>0.7</v>
      </c>
      <c r="D254" s="6" t="s">
        <v>95</v>
      </c>
      <c r="E254" s="6" t="s">
        <v>95</v>
      </c>
      <c r="F254" s="18">
        <v>0.4</v>
      </c>
      <c r="G254" s="18" t="str">
        <f t="shared" si="53"/>
        <v>Yes</v>
      </c>
      <c r="H254" s="6" t="s">
        <v>97</v>
      </c>
      <c r="I254" s="7" t="s">
        <v>97</v>
      </c>
      <c r="J254" s="8">
        <v>41275</v>
      </c>
      <c r="K254" s="6">
        <f t="shared" ca="1" si="54"/>
        <v>12</v>
      </c>
      <c r="L254" s="6" t="str">
        <f t="shared" ca="1" si="55"/>
        <v>10-20 years</v>
      </c>
      <c r="M254" s="8">
        <v>41275</v>
      </c>
      <c r="N254" s="6">
        <f t="shared" ca="1" si="56"/>
        <v>12</v>
      </c>
      <c r="O254" s="6" t="str">
        <f t="shared" ca="1" si="57"/>
        <v>10-20 years</v>
      </c>
      <c r="P254" s="8">
        <v>32874</v>
      </c>
      <c r="Q254" s="6">
        <f t="shared" ca="1" si="58"/>
        <v>35</v>
      </c>
      <c r="R254" s="6" t="str">
        <f t="shared" ca="1" si="59"/>
        <v>35-44</v>
      </c>
      <c r="S254" s="6" t="s">
        <v>116</v>
      </c>
      <c r="T254" s="6">
        <v>1</v>
      </c>
      <c r="U254" s="6">
        <v>1</v>
      </c>
      <c r="V254" s="6">
        <v>1</v>
      </c>
      <c r="W254" s="6">
        <v>1</v>
      </c>
      <c r="X254" s="6">
        <v>1</v>
      </c>
      <c r="Y254" s="6">
        <v>1</v>
      </c>
      <c r="Z254" s="6">
        <v>1</v>
      </c>
      <c r="AA254" s="6"/>
      <c r="AB254" s="6"/>
      <c r="AC254" s="6"/>
      <c r="AD254" s="6"/>
      <c r="AE254" s="6"/>
      <c r="AF254" s="6"/>
      <c r="AG254" s="6"/>
      <c r="AH254" s="6"/>
      <c r="AI254" s="6"/>
      <c r="AJ254" s="6"/>
      <c r="AK254" s="6"/>
      <c r="AL254" s="6"/>
      <c r="AM254" s="6"/>
      <c r="AN254" s="6"/>
      <c r="AO254" s="6"/>
      <c r="AP254" s="6"/>
      <c r="AQ254" s="6"/>
      <c r="AR254" s="6"/>
      <c r="AS254" s="6"/>
      <c r="AT254" s="6"/>
      <c r="AU254" s="6"/>
      <c r="AV254" s="6"/>
      <c r="AW254" s="6"/>
      <c r="AX254" s="6"/>
      <c r="AY254" s="6"/>
      <c r="AZ254" s="6"/>
      <c r="BA254" s="6"/>
      <c r="BB254" s="6"/>
      <c r="BC254" s="6"/>
      <c r="BD254" s="6"/>
      <c r="BE254" s="6"/>
      <c r="BF254" s="6"/>
      <c r="BG254" s="6"/>
      <c r="BH254" s="6"/>
      <c r="BI254" s="6"/>
      <c r="BJ254" s="6"/>
      <c r="BK254" s="6"/>
      <c r="BL254" s="6"/>
      <c r="BM254" s="6"/>
      <c r="BN254" s="6"/>
      <c r="BO254" s="6"/>
      <c r="BP254" s="6"/>
      <c r="BQ254" s="6"/>
      <c r="BR254" s="6">
        <f t="shared" si="51"/>
        <v>7</v>
      </c>
      <c r="BS254" s="6" t="str">
        <f t="shared" si="52"/>
        <v>Loan</v>
      </c>
      <c r="BT254" s="6" t="s">
        <v>99</v>
      </c>
      <c r="BU254" s="6" t="s">
        <v>100</v>
      </c>
      <c r="BV254" s="6" t="s">
        <v>101</v>
      </c>
      <c r="BW254" s="8" t="s">
        <v>96</v>
      </c>
      <c r="BX254" s="9">
        <f t="shared" ca="1" si="60"/>
        <v>1511098</v>
      </c>
      <c r="BY254" s="10" t="str">
        <f t="shared" ca="1" si="61"/>
        <v>750k-5 mil</v>
      </c>
      <c r="BZ254" s="7">
        <f t="shared" ca="1" si="62"/>
        <v>369920</v>
      </c>
      <c r="CA254" s="7"/>
      <c r="CB254" s="7">
        <f t="shared" ca="1" si="63"/>
        <v>369920</v>
      </c>
      <c r="CC254" s="7" t="s">
        <v>114</v>
      </c>
      <c r="CD254" s="7" t="s">
        <v>120</v>
      </c>
      <c r="CE254" s="7">
        <f t="shared" ca="1" si="64"/>
        <v>2</v>
      </c>
      <c r="CF254" s="7">
        <f t="shared" ca="1" si="65"/>
        <v>755549</v>
      </c>
      <c r="CG254" s="11">
        <f t="shared" ca="1" si="66"/>
        <v>4.0849318771626297</v>
      </c>
      <c r="CH254" s="7" t="str">
        <f t="shared" ca="1" si="67"/>
        <v>1-5x</v>
      </c>
      <c r="CI254" s="7" t="s">
        <v>107</v>
      </c>
    </row>
    <row r="255" spans="1:87" x14ac:dyDescent="0.2">
      <c r="A255">
        <v>11362</v>
      </c>
      <c r="B255" t="s">
        <v>94</v>
      </c>
      <c r="C255" s="17">
        <v>0.8</v>
      </c>
      <c r="D255" t="s">
        <v>96</v>
      </c>
      <c r="E255" t="s">
        <v>95</v>
      </c>
      <c r="F255" s="17">
        <v>0.75</v>
      </c>
      <c r="G255" s="17" t="str">
        <f t="shared" si="53"/>
        <v>Yes</v>
      </c>
      <c r="H255" t="s">
        <v>97</v>
      </c>
      <c r="I255" s="12" t="s">
        <v>97</v>
      </c>
      <c r="J255" s="13">
        <v>40909</v>
      </c>
      <c r="K255">
        <f t="shared" ca="1" si="54"/>
        <v>13</v>
      </c>
      <c r="L255" t="str">
        <f t="shared" ca="1" si="55"/>
        <v>10-20 years</v>
      </c>
      <c r="M255" s="13">
        <v>40909</v>
      </c>
      <c r="N255">
        <f t="shared" ca="1" si="56"/>
        <v>13</v>
      </c>
      <c r="O255" t="str">
        <f t="shared" ca="1" si="57"/>
        <v>10-20 years</v>
      </c>
      <c r="P255" s="13">
        <v>31048</v>
      </c>
      <c r="Q255">
        <f t="shared" ca="1" si="58"/>
        <v>40</v>
      </c>
      <c r="R255" t="str">
        <f t="shared" ca="1" si="59"/>
        <v>35-44</v>
      </c>
      <c r="S255" t="s">
        <v>128</v>
      </c>
      <c r="V255">
        <v>1</v>
      </c>
      <c r="X255">
        <v>1</v>
      </c>
      <c r="Z255">
        <v>1</v>
      </c>
      <c r="BR255">
        <f t="shared" si="51"/>
        <v>3</v>
      </c>
      <c r="BS255" t="str">
        <f t="shared" si="52"/>
        <v>Non Loan</v>
      </c>
      <c r="BT255" t="s">
        <v>99</v>
      </c>
      <c r="BU255" t="s">
        <v>104</v>
      </c>
      <c r="BV255" t="s">
        <v>101</v>
      </c>
      <c r="BW255" s="13" t="s">
        <v>96</v>
      </c>
      <c r="BX255" s="14" t="str">
        <f t="shared" ca="1" si="60"/>
        <v/>
      </c>
      <c r="BY255" s="15" t="str">
        <f t="shared" ca="1" si="61"/>
        <v/>
      </c>
      <c r="BZ255" s="12">
        <f t="shared" ca="1" si="62"/>
        <v>867812</v>
      </c>
      <c r="CA255" s="12"/>
      <c r="CB255" s="12">
        <f t="shared" ca="1" si="63"/>
        <v>867812</v>
      </c>
      <c r="CC255" s="12"/>
      <c r="CD255" s="12"/>
      <c r="CE255" s="12" t="str">
        <f t="shared" ca="1" si="64"/>
        <v/>
      </c>
      <c r="CF255" s="12" t="str">
        <f t="shared" ca="1" si="65"/>
        <v/>
      </c>
      <c r="CG255" s="16" t="str">
        <f t="shared" ca="1" si="66"/>
        <v/>
      </c>
      <c r="CH255" s="12" t="str">
        <f t="shared" ca="1" si="67"/>
        <v/>
      </c>
      <c r="CI255" s="12" t="s">
        <v>97</v>
      </c>
    </row>
    <row r="256" spans="1:87" x14ac:dyDescent="0.2">
      <c r="A256" s="6">
        <v>11363</v>
      </c>
      <c r="B256" s="6" t="s">
        <v>115</v>
      </c>
      <c r="C256" s="18">
        <v>0.75</v>
      </c>
      <c r="D256" s="6" t="s">
        <v>95</v>
      </c>
      <c r="E256" s="6" t="s">
        <v>96</v>
      </c>
      <c r="F256" s="18"/>
      <c r="G256" s="18" t="str">
        <f t="shared" si="53"/>
        <v>Yes</v>
      </c>
      <c r="H256" s="6" t="s">
        <v>97</v>
      </c>
      <c r="I256" s="7" t="s">
        <v>119</v>
      </c>
      <c r="J256" s="8">
        <v>40544</v>
      </c>
      <c r="K256" s="6">
        <f t="shared" ca="1" si="54"/>
        <v>14</v>
      </c>
      <c r="L256" s="6" t="str">
        <f t="shared" ca="1" si="55"/>
        <v>10-20 years</v>
      </c>
      <c r="M256" s="8">
        <v>40544</v>
      </c>
      <c r="N256" s="6">
        <f t="shared" ca="1" si="56"/>
        <v>14</v>
      </c>
      <c r="O256" s="6" t="str">
        <f t="shared" ca="1" si="57"/>
        <v>10-20 years</v>
      </c>
      <c r="P256" s="8">
        <v>29221</v>
      </c>
      <c r="Q256" s="6">
        <f t="shared" ca="1" si="58"/>
        <v>45</v>
      </c>
      <c r="R256" s="6" t="str">
        <f t="shared" ca="1" si="59"/>
        <v>45-54</v>
      </c>
      <c r="S256" s="6" t="s">
        <v>109</v>
      </c>
      <c r="T256" s="6">
        <v>1</v>
      </c>
      <c r="U256" s="6">
        <v>1</v>
      </c>
      <c r="V256" s="6">
        <v>1</v>
      </c>
      <c r="W256" s="6">
        <v>1</v>
      </c>
      <c r="X256" s="6">
        <v>1</v>
      </c>
      <c r="Y256" s="6"/>
      <c r="Z256" s="6"/>
      <c r="AA256" s="6"/>
      <c r="AB256" s="6"/>
      <c r="AC256" s="6"/>
      <c r="AD256" s="6"/>
      <c r="AE256" s="6"/>
      <c r="AF256" s="6"/>
      <c r="AG256" s="6"/>
      <c r="AH256" s="6"/>
      <c r="AI256" s="6"/>
      <c r="AJ256" s="6"/>
      <c r="AK256" s="6"/>
      <c r="AL256" s="6"/>
      <c r="AM256" s="6"/>
      <c r="AN256" s="6"/>
      <c r="AO256" s="6"/>
      <c r="AP256" s="6"/>
      <c r="AQ256" s="6"/>
      <c r="AR256" s="6"/>
      <c r="AS256" s="6"/>
      <c r="AT256" s="6"/>
      <c r="AU256" s="6"/>
      <c r="AV256" s="6"/>
      <c r="AW256" s="6"/>
      <c r="AX256" s="6"/>
      <c r="AY256" s="6"/>
      <c r="AZ256" s="6"/>
      <c r="BA256" s="6"/>
      <c r="BB256" s="6"/>
      <c r="BC256" s="6"/>
      <c r="BD256" s="6"/>
      <c r="BE256" s="6"/>
      <c r="BF256" s="6"/>
      <c r="BG256" s="6"/>
      <c r="BH256" s="6"/>
      <c r="BI256" s="6"/>
      <c r="BJ256" s="6"/>
      <c r="BK256" s="6"/>
      <c r="BL256" s="6"/>
      <c r="BM256" s="6"/>
      <c r="BN256" s="6"/>
      <c r="BO256" s="6"/>
      <c r="BP256" s="6"/>
      <c r="BQ256" s="6"/>
      <c r="BR256" s="6">
        <f t="shared" si="51"/>
        <v>5</v>
      </c>
      <c r="BS256" s="6" t="str">
        <f t="shared" si="52"/>
        <v>Loan</v>
      </c>
      <c r="BT256" s="6" t="s">
        <v>99</v>
      </c>
      <c r="BU256" s="6" t="s">
        <v>117</v>
      </c>
      <c r="BV256" s="6" t="s">
        <v>118</v>
      </c>
      <c r="BW256" s="8" t="s">
        <v>96</v>
      </c>
      <c r="BX256" s="9">
        <f t="shared" ca="1" si="60"/>
        <v>115396</v>
      </c>
      <c r="BY256" s="10" t="str">
        <f t="shared" ca="1" si="61"/>
        <v>100k-250k</v>
      </c>
      <c r="BZ256" s="7">
        <f t="shared" ca="1" si="62"/>
        <v>177364</v>
      </c>
      <c r="CA256" s="7"/>
      <c r="CB256" s="7">
        <f t="shared" ca="1" si="63"/>
        <v>177364</v>
      </c>
      <c r="CC256" s="7" t="s">
        <v>105</v>
      </c>
      <c r="CD256" s="7" t="s">
        <v>120</v>
      </c>
      <c r="CE256" s="7">
        <f t="shared" ca="1" si="64"/>
        <v>6</v>
      </c>
      <c r="CF256" s="7">
        <f t="shared" ca="1" si="65"/>
        <v>19232.666666666668</v>
      </c>
      <c r="CG256" s="11">
        <f t="shared" ca="1" si="66"/>
        <v>0.65061681062673371</v>
      </c>
      <c r="CH256" s="7" t="str">
        <f t="shared" ca="1" si="67"/>
        <v>1x</v>
      </c>
      <c r="CI256" s="7" t="s">
        <v>107</v>
      </c>
    </row>
    <row r="257" spans="1:87" x14ac:dyDescent="0.2">
      <c r="A257">
        <v>11364</v>
      </c>
      <c r="B257" t="s">
        <v>94</v>
      </c>
      <c r="C257" s="17">
        <v>1</v>
      </c>
      <c r="D257" t="s">
        <v>96</v>
      </c>
      <c r="E257" t="s">
        <v>96</v>
      </c>
      <c r="G257" s="17" t="str">
        <f t="shared" si="53"/>
        <v>Yes</v>
      </c>
      <c r="H257" t="s">
        <v>111</v>
      </c>
      <c r="I257" s="12" t="s">
        <v>119</v>
      </c>
      <c r="J257" s="13">
        <v>40179</v>
      </c>
      <c r="K257">
        <f t="shared" ca="1" si="54"/>
        <v>15</v>
      </c>
      <c r="L257" t="str">
        <f t="shared" ca="1" si="55"/>
        <v>10-20 years</v>
      </c>
      <c r="M257" s="13">
        <v>40179</v>
      </c>
      <c r="N257">
        <f t="shared" ca="1" si="56"/>
        <v>15</v>
      </c>
      <c r="O257" t="str">
        <f t="shared" ca="1" si="57"/>
        <v>10-20 years</v>
      </c>
      <c r="P257" s="13">
        <v>27395</v>
      </c>
      <c r="Q257">
        <f t="shared" ca="1" si="58"/>
        <v>50</v>
      </c>
      <c r="R257" t="str">
        <f t="shared" ca="1" si="59"/>
        <v>45-54</v>
      </c>
      <c r="S257" t="s">
        <v>121</v>
      </c>
      <c r="T257">
        <v>1</v>
      </c>
      <c r="V257">
        <v>1</v>
      </c>
      <c r="X257">
        <v>1</v>
      </c>
      <c r="Z257">
        <v>1</v>
      </c>
      <c r="BR257">
        <f t="shared" si="51"/>
        <v>4</v>
      </c>
      <c r="BS257" t="str">
        <f t="shared" si="52"/>
        <v>Loan</v>
      </c>
      <c r="BT257" t="s">
        <v>99</v>
      </c>
      <c r="BU257" t="s">
        <v>104</v>
      </c>
      <c r="BV257" t="s">
        <v>101</v>
      </c>
      <c r="BW257" s="13" t="s">
        <v>96</v>
      </c>
      <c r="BX257" s="14">
        <f t="shared" ca="1" si="60"/>
        <v>3603574</v>
      </c>
      <c r="BY257" s="15" t="str">
        <f t="shared" ca="1" si="61"/>
        <v>750k-5 mil</v>
      </c>
      <c r="BZ257" s="12">
        <f t="shared" ca="1" si="62"/>
        <v>511671</v>
      </c>
      <c r="CA257" s="12"/>
      <c r="CB257" s="12">
        <f t="shared" ca="1" si="63"/>
        <v>511671</v>
      </c>
      <c r="CC257" s="12" t="s">
        <v>105</v>
      </c>
      <c r="CD257" s="12" t="s">
        <v>106</v>
      </c>
      <c r="CE257" s="12">
        <f t="shared" ca="1" si="64"/>
        <v>9</v>
      </c>
      <c r="CF257" s="12">
        <f t="shared" ca="1" si="65"/>
        <v>400397.11111111112</v>
      </c>
      <c r="CG257" s="16">
        <f t="shared" ca="1" si="66"/>
        <v>7.0427559896886871</v>
      </c>
      <c r="CH257" s="12" t="str">
        <f t="shared" ca="1" si="67"/>
        <v>5-10x</v>
      </c>
      <c r="CI257" s="12" t="s">
        <v>107</v>
      </c>
    </row>
    <row r="258" spans="1:87" x14ac:dyDescent="0.2">
      <c r="A258" s="6">
        <v>11365</v>
      </c>
      <c r="B258" s="6" t="s">
        <v>115</v>
      </c>
      <c r="C258" s="18">
        <v>0</v>
      </c>
      <c r="D258" s="6" t="s">
        <v>95</v>
      </c>
      <c r="E258" s="6" t="s">
        <v>95</v>
      </c>
      <c r="F258" s="18">
        <v>0.15</v>
      </c>
      <c r="G258" s="18" t="str">
        <f t="shared" si="53"/>
        <v>No</v>
      </c>
      <c r="H258" s="6" t="s">
        <v>97</v>
      </c>
      <c r="I258" s="7" t="s">
        <v>112</v>
      </c>
      <c r="J258" s="8">
        <v>39814</v>
      </c>
      <c r="K258" s="6">
        <f t="shared" ca="1" si="54"/>
        <v>16</v>
      </c>
      <c r="L258" s="6" t="str">
        <f t="shared" ca="1" si="55"/>
        <v>10-20 years</v>
      </c>
      <c r="M258" s="8">
        <v>39814</v>
      </c>
      <c r="N258" s="6">
        <f t="shared" ca="1" si="56"/>
        <v>16</v>
      </c>
      <c r="O258" s="6" t="str">
        <f t="shared" ca="1" si="57"/>
        <v>10-20 years</v>
      </c>
      <c r="P258" s="8">
        <v>25569</v>
      </c>
      <c r="Q258" s="6">
        <f t="shared" ca="1" si="58"/>
        <v>55</v>
      </c>
      <c r="R258" s="6" t="str">
        <f t="shared" ca="1" si="59"/>
        <v>55-64</v>
      </c>
      <c r="S258" s="6" t="s">
        <v>126</v>
      </c>
      <c r="T258" s="6"/>
      <c r="U258" s="6">
        <v>1</v>
      </c>
      <c r="V258" s="6"/>
      <c r="W258" s="6">
        <v>1</v>
      </c>
      <c r="X258" s="6"/>
      <c r="Y258" s="6">
        <v>1</v>
      </c>
      <c r="Z258" s="6"/>
      <c r="AA258" s="6"/>
      <c r="AB258" s="6"/>
      <c r="AC258" s="6"/>
      <c r="AD258" s="6"/>
      <c r="AE258" s="6"/>
      <c r="AF258" s="6"/>
      <c r="AG258" s="6"/>
      <c r="AH258" s="6"/>
      <c r="AI258" s="6"/>
      <c r="AJ258" s="6"/>
      <c r="AK258" s="6"/>
      <c r="AL258" s="6"/>
      <c r="AM258" s="6"/>
      <c r="AN258" s="6"/>
      <c r="AO258" s="6"/>
      <c r="AP258" s="6"/>
      <c r="AQ258" s="6"/>
      <c r="AR258" s="6"/>
      <c r="AS258" s="6"/>
      <c r="AT258" s="6"/>
      <c r="AU258" s="6"/>
      <c r="AV258" s="6"/>
      <c r="AW258" s="6"/>
      <c r="AX258" s="6"/>
      <c r="AY258" s="6"/>
      <c r="AZ258" s="6"/>
      <c r="BA258" s="6"/>
      <c r="BB258" s="6"/>
      <c r="BC258" s="6"/>
      <c r="BD258" s="6"/>
      <c r="BE258" s="6"/>
      <c r="BF258" s="6"/>
      <c r="BG258" s="6"/>
      <c r="BH258" s="6"/>
      <c r="BI258" s="6"/>
      <c r="BJ258" s="6"/>
      <c r="BK258" s="6"/>
      <c r="BL258" s="6"/>
      <c r="BM258" s="6"/>
      <c r="BN258" s="6"/>
      <c r="BO258" s="6"/>
      <c r="BP258" s="6"/>
      <c r="BQ258" s="6"/>
      <c r="BR258" s="6">
        <f t="shared" si="51"/>
        <v>3</v>
      </c>
      <c r="BS258" s="6" t="str">
        <f t="shared" si="52"/>
        <v>Non Loan</v>
      </c>
      <c r="BT258" s="6" t="s">
        <v>99</v>
      </c>
      <c r="BU258" s="6" t="s">
        <v>117</v>
      </c>
      <c r="BV258" s="6" t="s">
        <v>125</v>
      </c>
      <c r="BW258" s="8" t="s">
        <v>96</v>
      </c>
      <c r="BX258" s="9" t="str">
        <f t="shared" ca="1" si="60"/>
        <v/>
      </c>
      <c r="BY258" s="10" t="str">
        <f t="shared" ca="1" si="61"/>
        <v/>
      </c>
      <c r="BZ258" s="7">
        <f t="shared" ca="1" si="62"/>
        <v>1079204</v>
      </c>
      <c r="CA258" s="7"/>
      <c r="CB258" s="7">
        <f t="shared" ca="1" si="63"/>
        <v>1079204</v>
      </c>
      <c r="CC258" s="7"/>
      <c r="CD258" s="7"/>
      <c r="CE258" s="7" t="str">
        <f t="shared" ca="1" si="64"/>
        <v/>
      </c>
      <c r="CF258" s="7" t="str">
        <f t="shared" ca="1" si="65"/>
        <v/>
      </c>
      <c r="CG258" s="11" t="str">
        <f t="shared" ca="1" si="66"/>
        <v/>
      </c>
      <c r="CH258" s="7" t="str">
        <f t="shared" ca="1" si="67"/>
        <v/>
      </c>
      <c r="CI258" s="7" t="s">
        <v>97</v>
      </c>
    </row>
    <row r="259" spans="1:87" x14ac:dyDescent="0.2">
      <c r="A259">
        <v>11366</v>
      </c>
      <c r="B259" t="s">
        <v>94</v>
      </c>
      <c r="C259" s="17">
        <v>0.4</v>
      </c>
      <c r="D259" t="s">
        <v>96</v>
      </c>
      <c r="E259" t="s">
        <v>95</v>
      </c>
      <c r="F259" s="17">
        <v>0.5</v>
      </c>
      <c r="G259" s="17" t="str">
        <f t="shared" si="53"/>
        <v>No</v>
      </c>
      <c r="H259" t="s">
        <v>97</v>
      </c>
      <c r="I259" s="12" t="s">
        <v>112</v>
      </c>
      <c r="J259" s="13">
        <v>39448</v>
      </c>
      <c r="K259">
        <f t="shared" ca="1" si="54"/>
        <v>17</v>
      </c>
      <c r="L259" t="str">
        <f t="shared" ca="1" si="55"/>
        <v>10-20 years</v>
      </c>
      <c r="M259" s="13">
        <v>39448</v>
      </c>
      <c r="N259">
        <f t="shared" ca="1" si="56"/>
        <v>17</v>
      </c>
      <c r="O259" t="str">
        <f t="shared" ca="1" si="57"/>
        <v>10-20 years</v>
      </c>
      <c r="P259" s="13">
        <v>23743</v>
      </c>
      <c r="Q259">
        <f t="shared" ca="1" si="58"/>
        <v>60</v>
      </c>
      <c r="R259" t="str">
        <f t="shared" ca="1" si="59"/>
        <v>55-64</v>
      </c>
      <c r="S259" t="s">
        <v>116</v>
      </c>
      <c r="V259">
        <v>1</v>
      </c>
      <c r="X259">
        <v>1</v>
      </c>
      <c r="Z259">
        <v>1</v>
      </c>
      <c r="BR259">
        <f t="shared" si="51"/>
        <v>3</v>
      </c>
      <c r="BS259" t="str">
        <f t="shared" si="52"/>
        <v>Non Loan</v>
      </c>
      <c r="BT259" t="s">
        <v>99</v>
      </c>
      <c r="BU259" t="s">
        <v>117</v>
      </c>
      <c r="BV259" t="s">
        <v>118</v>
      </c>
      <c r="BW259" s="13" t="s">
        <v>96</v>
      </c>
      <c r="BX259" s="14" t="str">
        <f t="shared" ca="1" si="60"/>
        <v/>
      </c>
      <c r="BY259" s="15" t="str">
        <f t="shared" ca="1" si="61"/>
        <v/>
      </c>
      <c r="BZ259" s="12">
        <f t="shared" ca="1" si="62"/>
        <v>1670765</v>
      </c>
      <c r="CA259" s="12"/>
      <c r="CB259" s="12">
        <f t="shared" ca="1" si="63"/>
        <v>1670765</v>
      </c>
      <c r="CC259" s="12"/>
      <c r="CD259" s="12"/>
      <c r="CE259" s="12" t="str">
        <f t="shared" ca="1" si="64"/>
        <v/>
      </c>
      <c r="CF259" s="12" t="str">
        <f t="shared" ca="1" si="65"/>
        <v/>
      </c>
      <c r="CG259" s="16" t="str">
        <f t="shared" ca="1" si="66"/>
        <v/>
      </c>
      <c r="CH259" s="12" t="str">
        <f t="shared" ca="1" si="67"/>
        <v/>
      </c>
      <c r="CI259" s="12" t="s">
        <v>97</v>
      </c>
    </row>
    <row r="260" spans="1:87" x14ac:dyDescent="0.2">
      <c r="A260" s="6">
        <v>11367</v>
      </c>
      <c r="B260" s="6" t="s">
        <v>122</v>
      </c>
      <c r="C260" s="18">
        <v>0.15</v>
      </c>
      <c r="D260" s="6" t="s">
        <v>95</v>
      </c>
      <c r="E260" s="6" t="s">
        <v>96</v>
      </c>
      <c r="F260" s="18"/>
      <c r="G260" s="18" t="str">
        <f t="shared" si="53"/>
        <v>No</v>
      </c>
      <c r="H260" s="6" t="s">
        <v>97</v>
      </c>
      <c r="I260" s="7" t="s">
        <v>97</v>
      </c>
      <c r="J260" s="8">
        <v>39083</v>
      </c>
      <c r="K260" s="6">
        <f t="shared" ca="1" si="54"/>
        <v>18</v>
      </c>
      <c r="L260" s="6" t="str">
        <f t="shared" ca="1" si="55"/>
        <v>10-20 years</v>
      </c>
      <c r="M260" s="8">
        <v>39083</v>
      </c>
      <c r="N260" s="6">
        <f t="shared" ca="1" si="56"/>
        <v>18</v>
      </c>
      <c r="O260" s="6" t="str">
        <f t="shared" ca="1" si="57"/>
        <v>10-20 years</v>
      </c>
      <c r="P260" s="8">
        <v>36526</v>
      </c>
      <c r="Q260" s="6">
        <f t="shared" ca="1" si="58"/>
        <v>25</v>
      </c>
      <c r="R260" s="6" t="str">
        <f t="shared" ca="1" si="59"/>
        <v>25-34</v>
      </c>
      <c r="S260" s="6" t="s">
        <v>140</v>
      </c>
      <c r="T260" s="6"/>
      <c r="U260" s="6">
        <v>1</v>
      </c>
      <c r="V260" s="6">
        <v>1</v>
      </c>
      <c r="W260" s="6">
        <v>1</v>
      </c>
      <c r="X260" s="6">
        <v>1</v>
      </c>
      <c r="Y260" s="6">
        <v>1</v>
      </c>
      <c r="Z260" s="6">
        <v>1</v>
      </c>
      <c r="AA260" s="6"/>
      <c r="AB260" s="6"/>
      <c r="AC260" s="6"/>
      <c r="AD260" s="6"/>
      <c r="AE260" s="6"/>
      <c r="AF260" s="6"/>
      <c r="AG260" s="6"/>
      <c r="AH260" s="6"/>
      <c r="AI260" s="6"/>
      <c r="AJ260" s="6"/>
      <c r="AK260" s="6"/>
      <c r="AL260" s="6"/>
      <c r="AM260" s="6"/>
      <c r="AN260" s="6"/>
      <c r="AO260" s="6"/>
      <c r="AP260" s="6"/>
      <c r="AQ260" s="6"/>
      <c r="AR260" s="6"/>
      <c r="AS260" s="6"/>
      <c r="AT260" s="6"/>
      <c r="AU260" s="6"/>
      <c r="AV260" s="6"/>
      <c r="AW260" s="6"/>
      <c r="AX260" s="6"/>
      <c r="AY260" s="6"/>
      <c r="AZ260" s="6"/>
      <c r="BA260" s="6"/>
      <c r="BB260" s="6"/>
      <c r="BC260" s="6"/>
      <c r="BD260" s="6"/>
      <c r="BE260" s="6"/>
      <c r="BF260" s="6"/>
      <c r="BG260" s="6"/>
      <c r="BH260" s="6"/>
      <c r="BI260" s="6"/>
      <c r="BJ260" s="6"/>
      <c r="BK260" s="6"/>
      <c r="BL260" s="6"/>
      <c r="BM260" s="6"/>
      <c r="BN260" s="6"/>
      <c r="BO260" s="6"/>
      <c r="BP260" s="6"/>
      <c r="BQ260" s="6"/>
      <c r="BR260" s="6">
        <f t="shared" ref="BR260:BR323" si="68">SUM(T260:BQ260)</f>
        <v>6</v>
      </c>
      <c r="BS260" s="6" t="str">
        <f t="shared" ref="BS260:BS323" si="69">IF(T260=1,"Loan","Non Loan")</f>
        <v>Non Loan</v>
      </c>
      <c r="BT260" s="6" t="s">
        <v>99</v>
      </c>
      <c r="BU260" s="6" t="s">
        <v>100</v>
      </c>
      <c r="BV260" s="6" t="s">
        <v>101</v>
      </c>
      <c r="BW260" s="8" t="s">
        <v>96</v>
      </c>
      <c r="BX260" s="9" t="str">
        <f t="shared" ca="1" si="60"/>
        <v/>
      </c>
      <c r="BY260" s="10" t="str">
        <f t="shared" ca="1" si="61"/>
        <v/>
      </c>
      <c r="BZ260" s="7">
        <f t="shared" ca="1" si="62"/>
        <v>1630391</v>
      </c>
      <c r="CA260" s="7"/>
      <c r="CB260" s="7">
        <f t="shared" ca="1" si="63"/>
        <v>1630391</v>
      </c>
      <c r="CC260" s="7"/>
      <c r="CD260" s="7"/>
      <c r="CE260" s="7" t="str">
        <f t="shared" ca="1" si="64"/>
        <v/>
      </c>
      <c r="CF260" s="7" t="str">
        <f t="shared" ca="1" si="65"/>
        <v/>
      </c>
      <c r="CG260" s="11" t="str">
        <f t="shared" ca="1" si="66"/>
        <v/>
      </c>
      <c r="CH260" s="7" t="str">
        <f t="shared" ca="1" si="67"/>
        <v/>
      </c>
      <c r="CI260" s="7" t="s">
        <v>97</v>
      </c>
    </row>
    <row r="261" spans="1:87" x14ac:dyDescent="0.2">
      <c r="A261">
        <v>11368</v>
      </c>
      <c r="B261" t="s">
        <v>110</v>
      </c>
      <c r="C261" s="17">
        <v>0.2</v>
      </c>
      <c r="D261" t="s">
        <v>96</v>
      </c>
      <c r="E261" t="s">
        <v>96</v>
      </c>
      <c r="G261" s="17" t="str">
        <f t="shared" ref="G261:G324" si="70">IF(OR(C261&gt;=51%, AND(C261&gt;=20%, D261="Yes", E261="No"), AND(C261&gt;=20%, D261="Yes", E261="Yes", F261&gt;=30%)), "Yes", "No")</f>
        <v>No</v>
      </c>
      <c r="H261" t="s">
        <v>97</v>
      </c>
      <c r="I261" s="12" t="s">
        <v>97</v>
      </c>
      <c r="J261" s="13">
        <v>38718</v>
      </c>
      <c r="K261">
        <f t="shared" ref="K261:K324" ca="1" si="71">ROUNDDOWN(((TODAY()-J261)/365),0)</f>
        <v>19</v>
      </c>
      <c r="L261" t="str">
        <f t="shared" ref="L261:L324" ca="1" si="72">IF(ISBLANK(J261),"",IF(DATEDIF(J261,TODAY(),"Y")&lt;1,"&lt;12 months",
IF(DATEDIF(J261,TODAY(),"Y")&lt;3,"1-3 years",IF(DATEDIF(J261,TODAY(),"Y")&lt;5,"3-5 years",IF(DATEDIF(J261,TODAY(),"Y")&lt;10,"5-10 years",IF(DATEDIF(J261,TODAY(),"Y")&lt;20,"10-20 years","&gt;20 years"))))))</f>
        <v>10-20 years</v>
      </c>
      <c r="M261" s="13">
        <v>38718</v>
      </c>
      <c r="N261">
        <f t="shared" ref="N261:N324" ca="1" si="73">ROUNDDOWN(((TODAY()-M261)/365),0)</f>
        <v>19</v>
      </c>
      <c r="O261" t="str">
        <f t="shared" ref="O261:O324" ca="1" si="74">IF(ISBLANK(M261),"",IF(DATEDIF(M261,TODAY(),"Y")&lt;1,"&lt;12 months",
IF(DATEDIF(M261,TODAY(),"Y")&lt;3,"1-3 years",IF(DATEDIF(M261,TODAY(),"Y")&lt;5,"3-5 years",IF(DATEDIF(M261,TODAY(),"Y")&lt;10,"5-10 years",IF(DATEDIF(M261,TODAY(),"Y")&lt;20,"10-20 years","&gt;20 years"))))))</f>
        <v>10-20 years</v>
      </c>
      <c r="P261" s="13">
        <v>34700</v>
      </c>
      <c r="Q261">
        <f t="shared" ref="Q261:Q324" ca="1" si="75">ROUNDDOWN(((TODAY()-P261)/365),0)</f>
        <v>30</v>
      </c>
      <c r="R261" t="str">
        <f t="shared" ref="R261:R324" ca="1" si="76">IF(Q261="","",IF(Q261&lt;18,"&lt;18",IF(Q261&lt;=24,"18-24",IF(Q261&lt;=34,"25-34",IF(Q261&lt;=44,"35-44",IF(Q261&lt;=54,"45-54",IF(Q261&lt;=64,"55-64","64+")))))))</f>
        <v>25-34</v>
      </c>
      <c r="S261" t="s">
        <v>109</v>
      </c>
      <c r="V261">
        <v>1</v>
      </c>
      <c r="X261">
        <v>1</v>
      </c>
      <c r="Z261">
        <v>1</v>
      </c>
      <c r="BR261">
        <f t="shared" si="68"/>
        <v>3</v>
      </c>
      <c r="BS261" t="str">
        <f t="shared" si="69"/>
        <v>Non Loan</v>
      </c>
      <c r="BT261" t="s">
        <v>99</v>
      </c>
      <c r="BU261" t="s">
        <v>100</v>
      </c>
      <c r="BV261" t="s">
        <v>101</v>
      </c>
      <c r="BW261" s="13" t="s">
        <v>96</v>
      </c>
      <c r="BX261" s="14" t="str">
        <f t="shared" ref="BX261:BX324" ca="1" si="77">IF(T261=1,RANDBETWEEN(0,5000000),"")</f>
        <v/>
      </c>
      <c r="BY261" s="15" t="str">
        <f t="shared" ref="BY261:BY324" ca="1" si="78">IF(OR(BX261="",ISBLANK(BX261)),"",IF(BX261&gt;5000000,"&gt;5 mil",
IF(BX261&lt;=50000,"&lt;=50k",
IF(AND(BX261&gt;50000,BX261&lt;=100000),"50k-100k",
IF(AND(BX261&gt;100000,BX261&lt;=250000),"100k-250k",
IF(AND(BX261&gt;250000,BX261&lt;=750000),"250k-750k",
IF(AND(BX261&gt;750000,BX261&lt;=5000000),"750k-5 mil","Unknown")))))))</f>
        <v/>
      </c>
      <c r="BZ261" s="12">
        <f t="shared" ref="BZ261:BZ324" ca="1" si="79">RANDBETWEEN(0,2000000)</f>
        <v>212227</v>
      </c>
      <c r="CA261" s="12"/>
      <c r="CB261" s="12">
        <f t="shared" ref="CB261:CB324" ca="1" si="80">BZ261+CA261</f>
        <v>212227</v>
      </c>
      <c r="CC261" s="12"/>
      <c r="CD261" s="12"/>
      <c r="CE261" s="12" t="str">
        <f t="shared" ref="CE261:CE324" ca="1" si="81">IF(T261=1,RANDBETWEEN(1,10),"")</f>
        <v/>
      </c>
      <c r="CF261" s="12" t="str">
        <f t="shared" ref="CF261:CF324" ca="1" si="82">IF(OR(BX261="", ISBLANK(BX261)), "", BX261/CE261)</f>
        <v/>
      </c>
      <c r="CG261" s="16" t="str">
        <f t="shared" ref="CG261:CG324" ca="1" si="83">IF(OR(ISBLANK(BX261), BX261=""), "",
   IF(OR(ISBLANK(CB261), CB261=0), "no deposits", BX261/CB261))</f>
        <v/>
      </c>
      <c r="CH261" s="12" t="str">
        <f t="shared" ref="CH261:CH324" ca="1" si="84">IF(CG261="","",IF(ISERROR(CG261),"no deposits",IF(CG261&lt;100%,"1x",IF(CG261&lt;500%,"1-5x",IF(CG261&lt;1000%,"5-10x",IF(CG261&lt;2000%,"10-20x",IF(CG261&lt;5000%,"20-50x",IF(CG261&lt;10000%,"50-100x",IF(CG261&lt;50000%,"100-500x","&gt;500x")))))))))</f>
        <v/>
      </c>
      <c r="CI261" s="12" t="s">
        <v>97</v>
      </c>
    </row>
    <row r="262" spans="1:87" x14ac:dyDescent="0.2">
      <c r="A262" s="6">
        <v>11369</v>
      </c>
      <c r="B262" s="6" t="s">
        <v>94</v>
      </c>
      <c r="C262" s="18">
        <v>0.3</v>
      </c>
      <c r="D262" s="6" t="s">
        <v>95</v>
      </c>
      <c r="E262" s="6" t="s">
        <v>95</v>
      </c>
      <c r="F262" s="18">
        <v>0.15</v>
      </c>
      <c r="G262" s="18" t="str">
        <f t="shared" si="70"/>
        <v>No</v>
      </c>
      <c r="H262" s="6" t="s">
        <v>97</v>
      </c>
      <c r="I262" s="7" t="s">
        <v>112</v>
      </c>
      <c r="J262" s="8">
        <v>38353</v>
      </c>
      <c r="K262" s="6">
        <f t="shared" ca="1" si="71"/>
        <v>20</v>
      </c>
      <c r="L262" s="6" t="str">
        <f t="shared" ca="1" si="72"/>
        <v>&gt;20 years</v>
      </c>
      <c r="M262" s="8">
        <v>38353</v>
      </c>
      <c r="N262" s="6">
        <f t="shared" ca="1" si="73"/>
        <v>20</v>
      </c>
      <c r="O262" s="6" t="str">
        <f t="shared" ca="1" si="74"/>
        <v>&gt;20 years</v>
      </c>
      <c r="P262" s="8">
        <v>32874</v>
      </c>
      <c r="Q262" s="6">
        <f t="shared" ca="1" si="75"/>
        <v>35</v>
      </c>
      <c r="R262" s="6" t="str">
        <f t="shared" ca="1" si="76"/>
        <v>35-44</v>
      </c>
      <c r="S262" s="6" t="s">
        <v>136</v>
      </c>
      <c r="T262" s="6"/>
      <c r="U262" s="6">
        <v>1</v>
      </c>
      <c r="V262" s="6">
        <v>1</v>
      </c>
      <c r="W262" s="6">
        <v>1</v>
      </c>
      <c r="X262" s="6">
        <v>1</v>
      </c>
      <c r="Y262" s="6"/>
      <c r="Z262" s="6"/>
      <c r="AA262" s="6"/>
      <c r="AB262" s="6"/>
      <c r="AC262" s="6"/>
      <c r="AD262" s="6"/>
      <c r="AE262" s="6"/>
      <c r="AF262" s="6"/>
      <c r="AG262" s="6"/>
      <c r="AH262" s="6"/>
      <c r="AI262" s="6"/>
      <c r="AJ262" s="6"/>
      <c r="AK262" s="6"/>
      <c r="AL262" s="6"/>
      <c r="AM262" s="6"/>
      <c r="AN262" s="6"/>
      <c r="AO262" s="6"/>
      <c r="AP262" s="6"/>
      <c r="AQ262" s="6"/>
      <c r="AR262" s="6"/>
      <c r="AS262" s="6"/>
      <c r="AT262" s="6"/>
      <c r="AU262" s="6"/>
      <c r="AV262" s="6"/>
      <c r="AW262" s="6"/>
      <c r="AX262" s="6"/>
      <c r="AY262" s="6"/>
      <c r="AZ262" s="6"/>
      <c r="BA262" s="6"/>
      <c r="BB262" s="6"/>
      <c r="BC262" s="6"/>
      <c r="BD262" s="6"/>
      <c r="BE262" s="6"/>
      <c r="BF262" s="6"/>
      <c r="BG262" s="6"/>
      <c r="BH262" s="6"/>
      <c r="BI262" s="6"/>
      <c r="BJ262" s="6"/>
      <c r="BK262" s="6"/>
      <c r="BL262" s="6"/>
      <c r="BM262" s="6"/>
      <c r="BN262" s="6"/>
      <c r="BO262" s="6"/>
      <c r="BP262" s="6"/>
      <c r="BQ262" s="6"/>
      <c r="BR262" s="6">
        <f t="shared" si="68"/>
        <v>4</v>
      </c>
      <c r="BS262" s="6" t="str">
        <f t="shared" si="69"/>
        <v>Non Loan</v>
      </c>
      <c r="BT262" s="6" t="s">
        <v>99</v>
      </c>
      <c r="BU262" s="6" t="s">
        <v>117</v>
      </c>
      <c r="BV262" s="6" t="s">
        <v>118</v>
      </c>
      <c r="BW262" s="8" t="s">
        <v>96</v>
      </c>
      <c r="BX262" s="9" t="str">
        <f t="shared" ca="1" si="77"/>
        <v/>
      </c>
      <c r="BY262" s="10" t="str">
        <f t="shared" ca="1" si="78"/>
        <v/>
      </c>
      <c r="BZ262" s="7">
        <f t="shared" ca="1" si="79"/>
        <v>174703</v>
      </c>
      <c r="CA262" s="7"/>
      <c r="CB262" s="7">
        <f t="shared" ca="1" si="80"/>
        <v>174703</v>
      </c>
      <c r="CC262" s="7"/>
      <c r="CD262" s="7"/>
      <c r="CE262" s="7" t="str">
        <f t="shared" ca="1" si="81"/>
        <v/>
      </c>
      <c r="CF262" s="7" t="str">
        <f t="shared" ca="1" si="82"/>
        <v/>
      </c>
      <c r="CG262" s="11" t="str">
        <f t="shared" ca="1" si="83"/>
        <v/>
      </c>
      <c r="CH262" s="7" t="str">
        <f t="shared" ca="1" si="84"/>
        <v/>
      </c>
      <c r="CI262" s="7" t="s">
        <v>97</v>
      </c>
    </row>
    <row r="263" spans="1:87" x14ac:dyDescent="0.2">
      <c r="A263">
        <v>11370</v>
      </c>
      <c r="B263" t="s">
        <v>94</v>
      </c>
      <c r="C263" s="17">
        <v>0.4</v>
      </c>
      <c r="D263" t="s">
        <v>96</v>
      </c>
      <c r="E263" t="s">
        <v>95</v>
      </c>
      <c r="F263" s="17">
        <v>0.3</v>
      </c>
      <c r="G263" s="17" t="str">
        <f t="shared" si="70"/>
        <v>No</v>
      </c>
      <c r="H263" t="s">
        <v>97</v>
      </c>
      <c r="I263" s="12" t="s">
        <v>97</v>
      </c>
      <c r="J263" s="13">
        <v>37987</v>
      </c>
      <c r="K263">
        <f t="shared" ca="1" si="71"/>
        <v>21</v>
      </c>
      <c r="L263" t="str">
        <f t="shared" ca="1" si="72"/>
        <v>&gt;20 years</v>
      </c>
      <c r="M263" s="13">
        <v>37987</v>
      </c>
      <c r="N263">
        <f t="shared" ca="1" si="73"/>
        <v>21</v>
      </c>
      <c r="O263" t="str">
        <f t="shared" ca="1" si="74"/>
        <v>&gt;20 years</v>
      </c>
      <c r="P263" s="13">
        <v>31048</v>
      </c>
      <c r="Q263">
        <f t="shared" ca="1" si="75"/>
        <v>40</v>
      </c>
      <c r="R263" t="str">
        <f t="shared" ca="1" si="76"/>
        <v>35-44</v>
      </c>
      <c r="S263" t="s">
        <v>98</v>
      </c>
      <c r="V263">
        <v>1</v>
      </c>
      <c r="X263">
        <v>1</v>
      </c>
      <c r="Z263">
        <v>1</v>
      </c>
      <c r="BR263">
        <f t="shared" si="68"/>
        <v>3</v>
      </c>
      <c r="BS263" t="str">
        <f t="shared" si="69"/>
        <v>Non Loan</v>
      </c>
      <c r="BT263" t="s">
        <v>99</v>
      </c>
      <c r="BU263" t="s">
        <v>104</v>
      </c>
      <c r="BV263" t="s">
        <v>101</v>
      </c>
      <c r="BW263" s="13" t="s">
        <v>96</v>
      </c>
      <c r="BX263" s="14" t="str">
        <f t="shared" ca="1" si="77"/>
        <v/>
      </c>
      <c r="BY263" s="15" t="str">
        <f t="shared" ca="1" si="78"/>
        <v/>
      </c>
      <c r="BZ263" s="12">
        <f t="shared" ca="1" si="79"/>
        <v>1604798</v>
      </c>
      <c r="CA263" s="12"/>
      <c r="CB263" s="12">
        <f t="shared" ca="1" si="80"/>
        <v>1604798</v>
      </c>
      <c r="CC263" s="12"/>
      <c r="CD263" s="12"/>
      <c r="CE263" s="12" t="str">
        <f t="shared" ca="1" si="81"/>
        <v/>
      </c>
      <c r="CF263" s="12" t="str">
        <f t="shared" ca="1" si="82"/>
        <v/>
      </c>
      <c r="CG263" s="16" t="str">
        <f t="shared" ca="1" si="83"/>
        <v/>
      </c>
      <c r="CH263" s="12" t="str">
        <f t="shared" ca="1" si="84"/>
        <v/>
      </c>
      <c r="CI263" s="12" t="s">
        <v>97</v>
      </c>
    </row>
    <row r="264" spans="1:87" x14ac:dyDescent="0.2">
      <c r="A264" s="6">
        <v>11371</v>
      </c>
      <c r="B264" s="6" t="s">
        <v>94</v>
      </c>
      <c r="C264" s="18">
        <v>0.5</v>
      </c>
      <c r="D264" s="6" t="s">
        <v>95</v>
      </c>
      <c r="E264" s="6" t="s">
        <v>96</v>
      </c>
      <c r="F264" s="18"/>
      <c r="G264" s="18" t="str">
        <f t="shared" si="70"/>
        <v>Yes</v>
      </c>
      <c r="H264" s="6" t="s">
        <v>97</v>
      </c>
      <c r="I264" s="7" t="s">
        <v>97</v>
      </c>
      <c r="J264" s="8">
        <v>37622</v>
      </c>
      <c r="K264" s="6">
        <f t="shared" ca="1" si="71"/>
        <v>22</v>
      </c>
      <c r="L264" s="6" t="str">
        <f t="shared" ca="1" si="72"/>
        <v>&gt;20 years</v>
      </c>
      <c r="M264" s="8">
        <v>37622</v>
      </c>
      <c r="N264" s="6">
        <f t="shared" ca="1" si="73"/>
        <v>22</v>
      </c>
      <c r="O264" s="6" t="str">
        <f t="shared" ca="1" si="74"/>
        <v>&gt;20 years</v>
      </c>
      <c r="P264" s="8">
        <v>29221</v>
      </c>
      <c r="Q264" s="6">
        <f t="shared" ca="1" si="75"/>
        <v>45</v>
      </c>
      <c r="R264" s="6" t="str">
        <f t="shared" ca="1" si="76"/>
        <v>45-54</v>
      </c>
      <c r="S264" s="6" t="s">
        <v>113</v>
      </c>
      <c r="T264" s="6"/>
      <c r="U264" s="6">
        <v>1</v>
      </c>
      <c r="V264" s="6"/>
      <c r="W264" s="6">
        <v>1</v>
      </c>
      <c r="X264" s="6"/>
      <c r="Y264" s="6">
        <v>1</v>
      </c>
      <c r="Z264" s="6"/>
      <c r="AA264" s="6"/>
      <c r="AB264" s="6"/>
      <c r="AC264" s="6"/>
      <c r="AD264" s="6"/>
      <c r="AE264" s="6"/>
      <c r="AF264" s="6"/>
      <c r="AG264" s="6"/>
      <c r="AH264" s="6"/>
      <c r="AI264" s="6"/>
      <c r="AJ264" s="6"/>
      <c r="AK264" s="6"/>
      <c r="AL264" s="6"/>
      <c r="AM264" s="6"/>
      <c r="AN264" s="6"/>
      <c r="AO264" s="6"/>
      <c r="AP264" s="6"/>
      <c r="AQ264" s="6"/>
      <c r="AR264" s="6"/>
      <c r="AS264" s="6"/>
      <c r="AT264" s="6"/>
      <c r="AU264" s="6"/>
      <c r="AV264" s="6"/>
      <c r="AW264" s="6"/>
      <c r="AX264" s="6"/>
      <c r="AY264" s="6"/>
      <c r="AZ264" s="6"/>
      <c r="BA264" s="6"/>
      <c r="BB264" s="6"/>
      <c r="BC264" s="6"/>
      <c r="BD264" s="6"/>
      <c r="BE264" s="6"/>
      <c r="BF264" s="6"/>
      <c r="BG264" s="6"/>
      <c r="BH264" s="6"/>
      <c r="BI264" s="6"/>
      <c r="BJ264" s="6"/>
      <c r="BK264" s="6"/>
      <c r="BL264" s="6"/>
      <c r="BM264" s="6"/>
      <c r="BN264" s="6"/>
      <c r="BO264" s="6"/>
      <c r="BP264" s="6"/>
      <c r="BQ264" s="6"/>
      <c r="BR264" s="6">
        <f t="shared" si="68"/>
        <v>3</v>
      </c>
      <c r="BS264" s="6" t="str">
        <f t="shared" si="69"/>
        <v>Non Loan</v>
      </c>
      <c r="BT264" s="6" t="s">
        <v>99</v>
      </c>
      <c r="BU264" s="6" t="s">
        <v>100</v>
      </c>
      <c r="BV264" s="6" t="s">
        <v>101</v>
      </c>
      <c r="BW264" s="8" t="s">
        <v>96</v>
      </c>
      <c r="BX264" s="9" t="str">
        <f t="shared" ca="1" si="77"/>
        <v/>
      </c>
      <c r="BY264" s="10" t="str">
        <f t="shared" ca="1" si="78"/>
        <v/>
      </c>
      <c r="BZ264" s="7">
        <f t="shared" ca="1" si="79"/>
        <v>1538837</v>
      </c>
      <c r="CA264" s="7"/>
      <c r="CB264" s="7">
        <f t="shared" ca="1" si="80"/>
        <v>1538837</v>
      </c>
      <c r="CC264" s="7"/>
      <c r="CD264" s="7"/>
      <c r="CE264" s="7" t="str">
        <f t="shared" ca="1" si="81"/>
        <v/>
      </c>
      <c r="CF264" s="7" t="str">
        <f t="shared" ca="1" si="82"/>
        <v/>
      </c>
      <c r="CG264" s="11" t="str">
        <f t="shared" ca="1" si="83"/>
        <v/>
      </c>
      <c r="CH264" s="7" t="str">
        <f t="shared" ca="1" si="84"/>
        <v/>
      </c>
      <c r="CI264" s="7" t="s">
        <v>97</v>
      </c>
    </row>
    <row r="265" spans="1:87" x14ac:dyDescent="0.2">
      <c r="A265">
        <v>11372</v>
      </c>
      <c r="B265" t="s">
        <v>94</v>
      </c>
      <c r="C265" s="17">
        <v>0.6</v>
      </c>
      <c r="D265" t="s">
        <v>96</v>
      </c>
      <c r="E265" t="s">
        <v>96</v>
      </c>
      <c r="G265" s="17" t="str">
        <f t="shared" si="70"/>
        <v>Yes</v>
      </c>
      <c r="H265" t="s">
        <v>97</v>
      </c>
      <c r="I265" s="12" t="s">
        <v>112</v>
      </c>
      <c r="J265" s="13">
        <v>37257</v>
      </c>
      <c r="K265">
        <f t="shared" ca="1" si="71"/>
        <v>23</v>
      </c>
      <c r="L265" t="str">
        <f t="shared" ca="1" si="72"/>
        <v>&gt;20 years</v>
      </c>
      <c r="M265" s="13">
        <v>37257</v>
      </c>
      <c r="N265">
        <f t="shared" ca="1" si="73"/>
        <v>23</v>
      </c>
      <c r="O265" t="str">
        <f t="shared" ca="1" si="74"/>
        <v>&gt;20 years</v>
      </c>
      <c r="P265" s="13">
        <v>27395</v>
      </c>
      <c r="Q265">
        <f t="shared" ca="1" si="75"/>
        <v>50</v>
      </c>
      <c r="R265" t="str">
        <f t="shared" ca="1" si="76"/>
        <v>45-54</v>
      </c>
      <c r="S265" t="s">
        <v>116</v>
      </c>
      <c r="T265">
        <v>1</v>
      </c>
      <c r="V265">
        <v>1</v>
      </c>
      <c r="X265">
        <v>1</v>
      </c>
      <c r="Z265">
        <v>1</v>
      </c>
      <c r="BR265">
        <f t="shared" si="68"/>
        <v>4</v>
      </c>
      <c r="BS265" t="str">
        <f t="shared" si="69"/>
        <v>Loan</v>
      </c>
      <c r="BT265" t="s">
        <v>99</v>
      </c>
      <c r="BU265" t="s">
        <v>117</v>
      </c>
      <c r="BV265" t="s">
        <v>118</v>
      </c>
      <c r="BW265" s="13" t="s">
        <v>96</v>
      </c>
      <c r="BX265" s="14">
        <f t="shared" ca="1" si="77"/>
        <v>4728168</v>
      </c>
      <c r="BY265" s="15" t="str">
        <f t="shared" ca="1" si="78"/>
        <v>750k-5 mil</v>
      </c>
      <c r="BZ265" s="12">
        <f t="shared" ca="1" si="79"/>
        <v>311639</v>
      </c>
      <c r="CA265" s="12"/>
      <c r="CB265" s="12">
        <f t="shared" ca="1" si="80"/>
        <v>311639</v>
      </c>
      <c r="CC265" s="12" t="s">
        <v>105</v>
      </c>
      <c r="CD265" s="12" t="s">
        <v>106</v>
      </c>
      <c r="CE265" s="12">
        <f t="shared" ca="1" si="81"/>
        <v>9</v>
      </c>
      <c r="CF265" s="12">
        <f t="shared" ca="1" si="82"/>
        <v>525352</v>
      </c>
      <c r="CG265" s="16">
        <f t="shared" ca="1" si="83"/>
        <v>15.171939327234396</v>
      </c>
      <c r="CH265" s="12" t="str">
        <f t="shared" ca="1" si="84"/>
        <v>10-20x</v>
      </c>
      <c r="CI265" s="12" t="s">
        <v>107</v>
      </c>
    </row>
    <row r="266" spans="1:87" x14ac:dyDescent="0.2">
      <c r="A266" s="6">
        <v>11373</v>
      </c>
      <c r="B266" s="6" t="s">
        <v>124</v>
      </c>
      <c r="C266" s="18">
        <v>0.7</v>
      </c>
      <c r="D266" s="6" t="s">
        <v>95</v>
      </c>
      <c r="E266" s="6" t="s">
        <v>95</v>
      </c>
      <c r="F266" s="18">
        <v>0.4</v>
      </c>
      <c r="G266" s="18" t="str">
        <f t="shared" si="70"/>
        <v>Yes</v>
      </c>
      <c r="H266" s="6" t="s">
        <v>102</v>
      </c>
      <c r="I266" s="7" t="s">
        <v>119</v>
      </c>
      <c r="J266" s="8">
        <v>36892</v>
      </c>
      <c r="K266" s="6">
        <f t="shared" ca="1" si="71"/>
        <v>24</v>
      </c>
      <c r="L266" s="6" t="str">
        <f t="shared" ca="1" si="72"/>
        <v>&gt;20 years</v>
      </c>
      <c r="M266" s="8">
        <v>36892</v>
      </c>
      <c r="N266" s="6">
        <f t="shared" ca="1" si="73"/>
        <v>24</v>
      </c>
      <c r="O266" s="6" t="str">
        <f t="shared" ca="1" si="74"/>
        <v>&gt;20 years</v>
      </c>
      <c r="P266" s="8">
        <v>25569</v>
      </c>
      <c r="Q266" s="6">
        <f t="shared" ca="1" si="75"/>
        <v>55</v>
      </c>
      <c r="R266" s="6" t="str">
        <f t="shared" ca="1" si="76"/>
        <v>55-64</v>
      </c>
      <c r="S266" s="6" t="s">
        <v>128</v>
      </c>
      <c r="T266" s="6">
        <v>1</v>
      </c>
      <c r="U266" s="6">
        <v>1</v>
      </c>
      <c r="V266" s="6">
        <v>1</v>
      </c>
      <c r="W266" s="6">
        <v>1</v>
      </c>
      <c r="X266" s="6">
        <v>1</v>
      </c>
      <c r="Y266" s="6">
        <v>1</v>
      </c>
      <c r="Z266" s="6">
        <v>1</v>
      </c>
      <c r="AA266" s="6"/>
      <c r="AB266" s="6"/>
      <c r="AC266" s="6"/>
      <c r="AD266" s="6"/>
      <c r="AE266" s="6"/>
      <c r="AF266" s="6"/>
      <c r="AG266" s="6"/>
      <c r="AH266" s="6"/>
      <c r="AI266" s="6"/>
      <c r="AJ266" s="6"/>
      <c r="AK266" s="6"/>
      <c r="AL266" s="6"/>
      <c r="AM266" s="6"/>
      <c r="AN266" s="6"/>
      <c r="AO266" s="6"/>
      <c r="AP266" s="6"/>
      <c r="AQ266" s="6"/>
      <c r="AR266" s="6"/>
      <c r="AS266" s="6"/>
      <c r="AT266" s="6"/>
      <c r="AU266" s="6"/>
      <c r="AV266" s="6"/>
      <c r="AW266" s="6"/>
      <c r="AX266" s="6"/>
      <c r="AY266" s="6"/>
      <c r="AZ266" s="6"/>
      <c r="BA266" s="6"/>
      <c r="BB266" s="6"/>
      <c r="BC266" s="6"/>
      <c r="BD266" s="6"/>
      <c r="BE266" s="6"/>
      <c r="BF266" s="6"/>
      <c r="BG266" s="6"/>
      <c r="BH266" s="6"/>
      <c r="BI266" s="6"/>
      <c r="BJ266" s="6"/>
      <c r="BK266" s="6"/>
      <c r="BL266" s="6"/>
      <c r="BM266" s="6"/>
      <c r="BN266" s="6"/>
      <c r="BO266" s="6"/>
      <c r="BP266" s="6"/>
      <c r="BQ266" s="6"/>
      <c r="BR266" s="6">
        <f t="shared" si="68"/>
        <v>7</v>
      </c>
      <c r="BS266" s="6" t="str">
        <f t="shared" si="69"/>
        <v>Loan</v>
      </c>
      <c r="BT266" s="6" t="s">
        <v>99</v>
      </c>
      <c r="BU266" s="6" t="s">
        <v>104</v>
      </c>
      <c r="BV266" s="6" t="s">
        <v>101</v>
      </c>
      <c r="BW266" s="8" t="s">
        <v>96</v>
      </c>
      <c r="BX266" s="9">
        <f t="shared" ca="1" si="77"/>
        <v>834393</v>
      </c>
      <c r="BY266" s="10" t="str">
        <f t="shared" ca="1" si="78"/>
        <v>750k-5 mil</v>
      </c>
      <c r="BZ266" s="7">
        <f t="shared" ca="1" si="79"/>
        <v>398481</v>
      </c>
      <c r="CA266" s="7"/>
      <c r="CB266" s="7">
        <f t="shared" ca="1" si="80"/>
        <v>398481</v>
      </c>
      <c r="CC266" s="7" t="s">
        <v>114</v>
      </c>
      <c r="CD266" s="7" t="s">
        <v>120</v>
      </c>
      <c r="CE266" s="7">
        <f t="shared" ca="1" si="81"/>
        <v>6</v>
      </c>
      <c r="CF266" s="7">
        <f t="shared" ca="1" si="82"/>
        <v>139065.5</v>
      </c>
      <c r="CG266" s="11">
        <f t="shared" ca="1" si="83"/>
        <v>2.0939342151821543</v>
      </c>
      <c r="CH266" s="7" t="str">
        <f t="shared" ca="1" si="84"/>
        <v>1-5x</v>
      </c>
      <c r="CI266" s="7" t="s">
        <v>107</v>
      </c>
    </row>
    <row r="267" spans="1:87" x14ac:dyDescent="0.2">
      <c r="A267">
        <v>11374</v>
      </c>
      <c r="B267" t="s">
        <v>122</v>
      </c>
      <c r="C267" s="17">
        <v>0.8</v>
      </c>
      <c r="D267" t="s">
        <v>96</v>
      </c>
      <c r="E267" t="s">
        <v>95</v>
      </c>
      <c r="F267" s="17">
        <v>0.75</v>
      </c>
      <c r="G267" s="17" t="str">
        <f t="shared" si="70"/>
        <v>Yes</v>
      </c>
      <c r="H267" t="s">
        <v>97</v>
      </c>
      <c r="I267" s="12" t="s">
        <v>97</v>
      </c>
      <c r="J267" s="13">
        <v>36526</v>
      </c>
      <c r="K267">
        <f t="shared" ca="1" si="71"/>
        <v>25</v>
      </c>
      <c r="L267" t="str">
        <f t="shared" ca="1" si="72"/>
        <v>&gt;20 years</v>
      </c>
      <c r="M267" s="13">
        <v>36526</v>
      </c>
      <c r="N267">
        <f t="shared" ca="1" si="73"/>
        <v>25</v>
      </c>
      <c r="O267" t="str">
        <f t="shared" ca="1" si="74"/>
        <v>&gt;20 years</v>
      </c>
      <c r="P267" s="13">
        <v>23743</v>
      </c>
      <c r="Q267">
        <f t="shared" ca="1" si="75"/>
        <v>60</v>
      </c>
      <c r="R267" t="str">
        <f t="shared" ca="1" si="76"/>
        <v>55-64</v>
      </c>
      <c r="S267" t="s">
        <v>98</v>
      </c>
      <c r="V267">
        <v>1</v>
      </c>
      <c r="X267">
        <v>1</v>
      </c>
      <c r="Z267">
        <v>1</v>
      </c>
      <c r="BR267">
        <f t="shared" si="68"/>
        <v>3</v>
      </c>
      <c r="BS267" t="str">
        <f t="shared" si="69"/>
        <v>Non Loan</v>
      </c>
      <c r="BT267" t="s">
        <v>99</v>
      </c>
      <c r="BU267" t="s">
        <v>104</v>
      </c>
      <c r="BV267" t="s">
        <v>101</v>
      </c>
      <c r="BW267" s="13" t="s">
        <v>96</v>
      </c>
      <c r="BX267" s="14" t="str">
        <f t="shared" ca="1" si="77"/>
        <v/>
      </c>
      <c r="BY267" s="15" t="str">
        <f t="shared" ca="1" si="78"/>
        <v/>
      </c>
      <c r="BZ267" s="12">
        <f t="shared" ca="1" si="79"/>
        <v>1619876</v>
      </c>
      <c r="CA267" s="12"/>
      <c r="CB267" s="12">
        <f t="shared" ca="1" si="80"/>
        <v>1619876</v>
      </c>
      <c r="CC267" s="12"/>
      <c r="CD267" s="12"/>
      <c r="CE267" s="12" t="str">
        <f t="shared" ca="1" si="81"/>
        <v/>
      </c>
      <c r="CF267" s="12" t="str">
        <f t="shared" ca="1" si="82"/>
        <v/>
      </c>
      <c r="CG267" s="16" t="str">
        <f t="shared" ca="1" si="83"/>
        <v/>
      </c>
      <c r="CH267" s="12" t="str">
        <f t="shared" ca="1" si="84"/>
        <v/>
      </c>
      <c r="CI267" s="12" t="s">
        <v>97</v>
      </c>
    </row>
    <row r="268" spans="1:87" x14ac:dyDescent="0.2">
      <c r="A268" s="6">
        <v>11375</v>
      </c>
      <c r="B268" s="6" t="s">
        <v>94</v>
      </c>
      <c r="C268" s="18">
        <v>0.75</v>
      </c>
      <c r="D268" s="6" t="s">
        <v>95</v>
      </c>
      <c r="E268" s="6" t="s">
        <v>96</v>
      </c>
      <c r="F268" s="18"/>
      <c r="G268" s="18" t="str">
        <f t="shared" si="70"/>
        <v>Yes</v>
      </c>
      <c r="H268" s="6" t="s">
        <v>97</v>
      </c>
      <c r="I268" s="7" t="s">
        <v>97</v>
      </c>
      <c r="J268" s="8">
        <v>36161</v>
      </c>
      <c r="K268" s="6">
        <f t="shared" ca="1" si="71"/>
        <v>26</v>
      </c>
      <c r="L268" s="6" t="str">
        <f t="shared" ca="1" si="72"/>
        <v>&gt;20 years</v>
      </c>
      <c r="M268" s="8">
        <v>36161</v>
      </c>
      <c r="N268" s="6">
        <f t="shared" ca="1" si="73"/>
        <v>26</v>
      </c>
      <c r="O268" s="6" t="str">
        <f t="shared" ca="1" si="74"/>
        <v>&gt;20 years</v>
      </c>
      <c r="P268" s="8">
        <v>36526</v>
      </c>
      <c r="Q268" s="6">
        <f t="shared" ca="1" si="75"/>
        <v>25</v>
      </c>
      <c r="R268" s="6" t="str">
        <f t="shared" ca="1" si="76"/>
        <v>25-34</v>
      </c>
      <c r="S268" s="6" t="s">
        <v>113</v>
      </c>
      <c r="T268" s="6"/>
      <c r="U268" s="6">
        <v>1</v>
      </c>
      <c r="V268" s="6">
        <v>1</v>
      </c>
      <c r="W268" s="6">
        <v>1</v>
      </c>
      <c r="X268" s="6">
        <v>1</v>
      </c>
      <c r="Y268" s="6"/>
      <c r="Z268" s="6"/>
      <c r="AA268" s="6"/>
      <c r="AB268" s="6"/>
      <c r="AC268" s="6"/>
      <c r="AD268" s="6"/>
      <c r="AE268" s="6"/>
      <c r="AF268" s="6"/>
      <c r="AG268" s="6"/>
      <c r="AH268" s="6"/>
      <c r="AI268" s="6"/>
      <c r="AJ268" s="6"/>
      <c r="AK268" s="6"/>
      <c r="AL268" s="6"/>
      <c r="AM268" s="6"/>
      <c r="AN268" s="6"/>
      <c r="AO268" s="6"/>
      <c r="AP268" s="6"/>
      <c r="AQ268" s="6"/>
      <c r="AR268" s="6"/>
      <c r="AS268" s="6"/>
      <c r="AT268" s="6"/>
      <c r="AU268" s="6"/>
      <c r="AV268" s="6"/>
      <c r="AW268" s="6"/>
      <c r="AX268" s="6"/>
      <c r="AY268" s="6"/>
      <c r="AZ268" s="6"/>
      <c r="BA268" s="6"/>
      <c r="BB268" s="6"/>
      <c r="BC268" s="6"/>
      <c r="BD268" s="6"/>
      <c r="BE268" s="6"/>
      <c r="BF268" s="6"/>
      <c r="BG268" s="6"/>
      <c r="BH268" s="6"/>
      <c r="BI268" s="6"/>
      <c r="BJ268" s="6"/>
      <c r="BK268" s="6"/>
      <c r="BL268" s="6"/>
      <c r="BM268" s="6"/>
      <c r="BN268" s="6"/>
      <c r="BO268" s="6"/>
      <c r="BP268" s="6"/>
      <c r="BQ268" s="6"/>
      <c r="BR268" s="6">
        <f t="shared" si="68"/>
        <v>4</v>
      </c>
      <c r="BS268" s="6" t="str">
        <f t="shared" si="69"/>
        <v>Non Loan</v>
      </c>
      <c r="BT268" s="6" t="s">
        <v>99</v>
      </c>
      <c r="BU268" s="6" t="s">
        <v>104</v>
      </c>
      <c r="BV268" s="6" t="s">
        <v>129</v>
      </c>
      <c r="BW268" s="8" t="s">
        <v>96</v>
      </c>
      <c r="BX268" s="9" t="str">
        <f t="shared" ca="1" si="77"/>
        <v/>
      </c>
      <c r="BY268" s="10" t="str">
        <f t="shared" ca="1" si="78"/>
        <v/>
      </c>
      <c r="BZ268" s="7">
        <f t="shared" ca="1" si="79"/>
        <v>909398</v>
      </c>
      <c r="CA268" s="7"/>
      <c r="CB268" s="7">
        <f t="shared" ca="1" si="80"/>
        <v>909398</v>
      </c>
      <c r="CC268" s="7"/>
      <c r="CD268" s="7"/>
      <c r="CE268" s="7" t="str">
        <f t="shared" ca="1" si="81"/>
        <v/>
      </c>
      <c r="CF268" s="7" t="str">
        <f t="shared" ca="1" si="82"/>
        <v/>
      </c>
      <c r="CG268" s="11" t="str">
        <f t="shared" ca="1" si="83"/>
        <v/>
      </c>
      <c r="CH268" s="7" t="str">
        <f t="shared" ca="1" si="84"/>
        <v/>
      </c>
      <c r="CI268" s="7" t="s">
        <v>97</v>
      </c>
    </row>
    <row r="269" spans="1:87" x14ac:dyDescent="0.2">
      <c r="A269">
        <v>11376</v>
      </c>
      <c r="B269" t="s">
        <v>94</v>
      </c>
      <c r="C269" s="17">
        <v>1</v>
      </c>
      <c r="D269" t="s">
        <v>96</v>
      </c>
      <c r="E269" t="s">
        <v>96</v>
      </c>
      <c r="G269" s="17" t="str">
        <f t="shared" si="70"/>
        <v>Yes</v>
      </c>
      <c r="H269" t="s">
        <v>97</v>
      </c>
      <c r="I269" s="12" t="s">
        <v>97</v>
      </c>
      <c r="J269" s="13">
        <v>45658</v>
      </c>
      <c r="K269">
        <f t="shared" ca="1" si="71"/>
        <v>0</v>
      </c>
      <c r="L269" t="str">
        <f t="shared" ca="1" si="72"/>
        <v>&lt;12 months</v>
      </c>
      <c r="M269" s="13">
        <v>45658</v>
      </c>
      <c r="N269">
        <f t="shared" ca="1" si="73"/>
        <v>0</v>
      </c>
      <c r="O269" t="str">
        <f t="shared" ca="1" si="74"/>
        <v>&lt;12 months</v>
      </c>
      <c r="P269" s="13">
        <v>34700</v>
      </c>
      <c r="Q269">
        <f t="shared" ca="1" si="75"/>
        <v>30</v>
      </c>
      <c r="R269" t="str">
        <f t="shared" ca="1" si="76"/>
        <v>25-34</v>
      </c>
      <c r="S269" t="s">
        <v>98</v>
      </c>
      <c r="V269">
        <v>1</v>
      </c>
      <c r="X269">
        <v>1</v>
      </c>
      <c r="Z269">
        <v>1</v>
      </c>
      <c r="BR269">
        <f t="shared" si="68"/>
        <v>3</v>
      </c>
      <c r="BS269" t="str">
        <f t="shared" si="69"/>
        <v>Non Loan</v>
      </c>
      <c r="BT269" t="s">
        <v>99</v>
      </c>
      <c r="BU269" t="s">
        <v>104</v>
      </c>
      <c r="BV269" t="s">
        <v>101</v>
      </c>
      <c r="BW269" s="13" t="s">
        <v>96</v>
      </c>
      <c r="BX269" s="14" t="str">
        <f t="shared" ca="1" si="77"/>
        <v/>
      </c>
      <c r="BY269" s="15" t="str">
        <f t="shared" ca="1" si="78"/>
        <v/>
      </c>
      <c r="BZ269" s="12">
        <f t="shared" ca="1" si="79"/>
        <v>1530163</v>
      </c>
      <c r="CA269" s="12"/>
      <c r="CB269" s="12">
        <f t="shared" ca="1" si="80"/>
        <v>1530163</v>
      </c>
      <c r="CC269" s="12"/>
      <c r="CD269" s="12"/>
      <c r="CE269" s="12" t="str">
        <f t="shared" ca="1" si="81"/>
        <v/>
      </c>
      <c r="CF269" s="12" t="str">
        <f t="shared" ca="1" si="82"/>
        <v/>
      </c>
      <c r="CG269" s="16" t="str">
        <f t="shared" ca="1" si="83"/>
        <v/>
      </c>
      <c r="CH269" s="12" t="str">
        <f t="shared" ca="1" si="84"/>
        <v/>
      </c>
      <c r="CI269" s="12" t="s">
        <v>97</v>
      </c>
    </row>
    <row r="270" spans="1:87" x14ac:dyDescent="0.2">
      <c r="A270" s="6">
        <v>11377</v>
      </c>
      <c r="B270" s="6" t="s">
        <v>94</v>
      </c>
      <c r="C270" s="18">
        <v>0</v>
      </c>
      <c r="D270" s="6" t="s">
        <v>95</v>
      </c>
      <c r="E270" s="6" t="s">
        <v>95</v>
      </c>
      <c r="F270" s="18">
        <v>0.15</v>
      </c>
      <c r="G270" s="18" t="str">
        <f t="shared" si="70"/>
        <v>No</v>
      </c>
      <c r="H270" s="6" t="s">
        <v>111</v>
      </c>
      <c r="I270" s="7" t="s">
        <v>112</v>
      </c>
      <c r="J270" s="8">
        <v>45658</v>
      </c>
      <c r="K270" s="6">
        <f t="shared" ca="1" si="71"/>
        <v>0</v>
      </c>
      <c r="L270" s="6" t="str">
        <f t="shared" ca="1" si="72"/>
        <v>&lt;12 months</v>
      </c>
      <c r="M270" s="8">
        <v>45658</v>
      </c>
      <c r="N270" s="6">
        <f t="shared" ca="1" si="73"/>
        <v>0</v>
      </c>
      <c r="O270" s="6" t="str">
        <f t="shared" ca="1" si="74"/>
        <v>&lt;12 months</v>
      </c>
      <c r="P270" s="8">
        <v>32874</v>
      </c>
      <c r="Q270" s="6">
        <f t="shared" ca="1" si="75"/>
        <v>35</v>
      </c>
      <c r="R270" s="6" t="str">
        <f t="shared" ca="1" si="76"/>
        <v>35-44</v>
      </c>
      <c r="S270" s="6" t="s">
        <v>136</v>
      </c>
      <c r="T270" s="6">
        <v>1</v>
      </c>
      <c r="U270" s="6">
        <v>1</v>
      </c>
      <c r="V270" s="6"/>
      <c r="W270" s="6">
        <v>1</v>
      </c>
      <c r="X270" s="6"/>
      <c r="Y270" s="6">
        <v>1</v>
      </c>
      <c r="Z270" s="6"/>
      <c r="AA270" s="6"/>
      <c r="AB270" s="6"/>
      <c r="AC270" s="6"/>
      <c r="AD270" s="6"/>
      <c r="AE270" s="6"/>
      <c r="AF270" s="6"/>
      <c r="AG270" s="6"/>
      <c r="AH270" s="6"/>
      <c r="AI270" s="6"/>
      <c r="AJ270" s="6"/>
      <c r="AK270" s="6"/>
      <c r="AL270" s="6"/>
      <c r="AM270" s="6"/>
      <c r="AN270" s="6"/>
      <c r="AO270" s="6"/>
      <c r="AP270" s="6"/>
      <c r="AQ270" s="6"/>
      <c r="AR270" s="6"/>
      <c r="AS270" s="6"/>
      <c r="AT270" s="6"/>
      <c r="AU270" s="6"/>
      <c r="AV270" s="6"/>
      <c r="AW270" s="6"/>
      <c r="AX270" s="6"/>
      <c r="AY270" s="6"/>
      <c r="AZ270" s="6"/>
      <c r="BA270" s="6"/>
      <c r="BB270" s="6"/>
      <c r="BC270" s="6"/>
      <c r="BD270" s="6"/>
      <c r="BE270" s="6"/>
      <c r="BF270" s="6"/>
      <c r="BG270" s="6"/>
      <c r="BH270" s="6"/>
      <c r="BI270" s="6"/>
      <c r="BJ270" s="6"/>
      <c r="BK270" s="6"/>
      <c r="BL270" s="6"/>
      <c r="BM270" s="6"/>
      <c r="BN270" s="6"/>
      <c r="BO270" s="6"/>
      <c r="BP270" s="6"/>
      <c r="BQ270" s="6"/>
      <c r="BR270" s="6">
        <f t="shared" si="68"/>
        <v>4</v>
      </c>
      <c r="BS270" s="6" t="str">
        <f t="shared" si="69"/>
        <v>Loan</v>
      </c>
      <c r="BT270" s="6" t="s">
        <v>99</v>
      </c>
      <c r="BU270" s="6" t="s">
        <v>100</v>
      </c>
      <c r="BV270" s="6" t="s">
        <v>101</v>
      </c>
      <c r="BW270" s="8" t="s">
        <v>96</v>
      </c>
      <c r="BX270" s="9">
        <f t="shared" ca="1" si="77"/>
        <v>3984041</v>
      </c>
      <c r="BY270" s="10" t="str">
        <f t="shared" ca="1" si="78"/>
        <v>750k-5 mil</v>
      </c>
      <c r="BZ270" s="7">
        <f t="shared" ca="1" si="79"/>
        <v>72296</v>
      </c>
      <c r="CA270" s="7"/>
      <c r="CB270" s="7">
        <f t="shared" ca="1" si="80"/>
        <v>72296</v>
      </c>
      <c r="CC270" s="7" t="s">
        <v>114</v>
      </c>
      <c r="CD270" s="7" t="s">
        <v>120</v>
      </c>
      <c r="CE270" s="7">
        <f t="shared" ca="1" si="81"/>
        <v>10</v>
      </c>
      <c r="CF270" s="7">
        <f t="shared" ca="1" si="82"/>
        <v>398404.1</v>
      </c>
      <c r="CG270" s="11">
        <f t="shared" ca="1" si="83"/>
        <v>55.10735033750138</v>
      </c>
      <c r="CH270" s="7" t="str">
        <f t="shared" ca="1" si="84"/>
        <v>50-100x</v>
      </c>
      <c r="CI270" s="7" t="s">
        <v>107</v>
      </c>
    </row>
    <row r="271" spans="1:87" x14ac:dyDescent="0.2">
      <c r="A271">
        <v>11378</v>
      </c>
      <c r="B271" t="s">
        <v>147</v>
      </c>
      <c r="C271" s="17">
        <v>0.4</v>
      </c>
      <c r="D271" t="s">
        <v>96</v>
      </c>
      <c r="E271" t="s">
        <v>95</v>
      </c>
      <c r="F271" s="17">
        <v>0.5</v>
      </c>
      <c r="G271" s="17" t="str">
        <f t="shared" si="70"/>
        <v>No</v>
      </c>
      <c r="H271" t="s">
        <v>102</v>
      </c>
      <c r="I271" s="12" t="s">
        <v>103</v>
      </c>
      <c r="J271" s="13">
        <v>45473</v>
      </c>
      <c r="K271">
        <f t="shared" ca="1" si="71"/>
        <v>1</v>
      </c>
      <c r="L271" t="str">
        <f t="shared" ca="1" si="72"/>
        <v>1-3 years</v>
      </c>
      <c r="M271" s="13">
        <v>45473</v>
      </c>
      <c r="N271">
        <f t="shared" ca="1" si="73"/>
        <v>1</v>
      </c>
      <c r="O271" t="str">
        <f t="shared" ca="1" si="74"/>
        <v>1-3 years</v>
      </c>
      <c r="P271" s="13">
        <v>31048</v>
      </c>
      <c r="Q271">
        <f t="shared" ca="1" si="75"/>
        <v>40</v>
      </c>
      <c r="R271" t="str">
        <f t="shared" ca="1" si="76"/>
        <v>35-44</v>
      </c>
      <c r="S271" t="s">
        <v>109</v>
      </c>
      <c r="T271">
        <v>1</v>
      </c>
      <c r="V271">
        <v>1</v>
      </c>
      <c r="X271">
        <v>1</v>
      </c>
      <c r="Z271">
        <v>1</v>
      </c>
      <c r="BR271">
        <f t="shared" si="68"/>
        <v>4</v>
      </c>
      <c r="BS271" t="str">
        <f t="shared" si="69"/>
        <v>Loan</v>
      </c>
      <c r="BT271" t="s">
        <v>99</v>
      </c>
      <c r="BU271" t="s">
        <v>100</v>
      </c>
      <c r="BV271" t="s">
        <v>101</v>
      </c>
      <c r="BW271" s="13" t="s">
        <v>96</v>
      </c>
      <c r="BX271" s="14">
        <f t="shared" ca="1" si="77"/>
        <v>1486062</v>
      </c>
      <c r="BY271" s="15" t="str">
        <f t="shared" ca="1" si="78"/>
        <v>750k-5 mil</v>
      </c>
      <c r="BZ271" s="12">
        <f t="shared" ca="1" si="79"/>
        <v>373119</v>
      </c>
      <c r="CA271" s="12"/>
      <c r="CB271" s="12">
        <f t="shared" ca="1" si="80"/>
        <v>373119</v>
      </c>
      <c r="CC271" s="12" t="s">
        <v>114</v>
      </c>
      <c r="CD271" s="12" t="s">
        <v>106</v>
      </c>
      <c r="CE271" s="12">
        <f t="shared" ca="1" si="81"/>
        <v>10</v>
      </c>
      <c r="CF271" s="12">
        <f t="shared" ca="1" si="82"/>
        <v>148606.20000000001</v>
      </c>
      <c r="CG271" s="16">
        <f t="shared" ca="1" si="83"/>
        <v>3.9828097738255086</v>
      </c>
      <c r="CH271" s="12" t="str">
        <f t="shared" ca="1" si="84"/>
        <v>1-5x</v>
      </c>
      <c r="CI271" s="12" t="s">
        <v>107</v>
      </c>
    </row>
    <row r="272" spans="1:87" x14ac:dyDescent="0.2">
      <c r="A272" s="6">
        <v>11379</v>
      </c>
      <c r="B272" s="6" t="s">
        <v>122</v>
      </c>
      <c r="C272" s="18">
        <v>0.15</v>
      </c>
      <c r="D272" s="6" t="s">
        <v>95</v>
      </c>
      <c r="E272" s="6" t="s">
        <v>96</v>
      </c>
      <c r="F272" s="18"/>
      <c r="G272" s="18" t="str">
        <f t="shared" si="70"/>
        <v>No</v>
      </c>
      <c r="H272" s="6" t="s">
        <v>97</v>
      </c>
      <c r="I272" s="7" t="s">
        <v>112</v>
      </c>
      <c r="J272" s="8">
        <v>45292</v>
      </c>
      <c r="K272" s="6">
        <f t="shared" ca="1" si="71"/>
        <v>1</v>
      </c>
      <c r="L272" s="6" t="str">
        <f t="shared" ca="1" si="72"/>
        <v>1-3 years</v>
      </c>
      <c r="M272" s="8">
        <v>45292</v>
      </c>
      <c r="N272" s="6">
        <f t="shared" ca="1" si="73"/>
        <v>1</v>
      </c>
      <c r="O272" s="6" t="str">
        <f t="shared" ca="1" si="74"/>
        <v>1-3 years</v>
      </c>
      <c r="P272" s="8">
        <v>29221</v>
      </c>
      <c r="Q272" s="6">
        <f t="shared" ca="1" si="75"/>
        <v>45</v>
      </c>
      <c r="R272" s="6" t="str">
        <f t="shared" ca="1" si="76"/>
        <v>45-54</v>
      </c>
      <c r="S272" s="6" t="s">
        <v>128</v>
      </c>
      <c r="T272" s="6"/>
      <c r="U272" s="6">
        <v>1</v>
      </c>
      <c r="V272" s="6">
        <v>1</v>
      </c>
      <c r="W272" s="6">
        <v>1</v>
      </c>
      <c r="X272" s="6">
        <v>1</v>
      </c>
      <c r="Y272" s="6">
        <v>1</v>
      </c>
      <c r="Z272" s="6">
        <v>1</v>
      </c>
      <c r="AA272" s="6"/>
      <c r="AB272" s="6"/>
      <c r="AC272" s="6"/>
      <c r="AD272" s="6"/>
      <c r="AE272" s="6"/>
      <c r="AF272" s="6"/>
      <c r="AG272" s="6"/>
      <c r="AH272" s="6"/>
      <c r="AI272" s="6"/>
      <c r="AJ272" s="6"/>
      <c r="AK272" s="6"/>
      <c r="AL272" s="6"/>
      <c r="AM272" s="6"/>
      <c r="AN272" s="6"/>
      <c r="AO272" s="6"/>
      <c r="AP272" s="6"/>
      <c r="AQ272" s="6"/>
      <c r="AR272" s="6"/>
      <c r="AS272" s="6"/>
      <c r="AT272" s="6"/>
      <c r="AU272" s="6"/>
      <c r="AV272" s="6"/>
      <c r="AW272" s="6"/>
      <c r="AX272" s="6"/>
      <c r="AY272" s="6"/>
      <c r="AZ272" s="6"/>
      <c r="BA272" s="6"/>
      <c r="BB272" s="6"/>
      <c r="BC272" s="6"/>
      <c r="BD272" s="6"/>
      <c r="BE272" s="6"/>
      <c r="BF272" s="6"/>
      <c r="BG272" s="6"/>
      <c r="BH272" s="6"/>
      <c r="BI272" s="6"/>
      <c r="BJ272" s="6"/>
      <c r="BK272" s="6"/>
      <c r="BL272" s="6"/>
      <c r="BM272" s="6"/>
      <c r="BN272" s="6"/>
      <c r="BO272" s="6"/>
      <c r="BP272" s="6"/>
      <c r="BQ272" s="6"/>
      <c r="BR272" s="6">
        <f t="shared" si="68"/>
        <v>6</v>
      </c>
      <c r="BS272" s="6" t="str">
        <f t="shared" si="69"/>
        <v>Non Loan</v>
      </c>
      <c r="BT272" s="6" t="s">
        <v>99</v>
      </c>
      <c r="BU272" s="6" t="s">
        <v>117</v>
      </c>
      <c r="BV272" s="6" t="s">
        <v>118</v>
      </c>
      <c r="BW272" s="8" t="s">
        <v>96</v>
      </c>
      <c r="BX272" s="9" t="str">
        <f t="shared" ca="1" si="77"/>
        <v/>
      </c>
      <c r="BY272" s="10" t="str">
        <f t="shared" ca="1" si="78"/>
        <v/>
      </c>
      <c r="BZ272" s="7">
        <f t="shared" ca="1" si="79"/>
        <v>1009849</v>
      </c>
      <c r="CA272" s="7"/>
      <c r="CB272" s="7">
        <f t="shared" ca="1" si="80"/>
        <v>1009849</v>
      </c>
      <c r="CC272" s="7"/>
      <c r="CD272" s="7"/>
      <c r="CE272" s="7" t="str">
        <f t="shared" ca="1" si="81"/>
        <v/>
      </c>
      <c r="CF272" s="7" t="str">
        <f t="shared" ca="1" si="82"/>
        <v/>
      </c>
      <c r="CG272" s="11" t="str">
        <f t="shared" ca="1" si="83"/>
        <v/>
      </c>
      <c r="CH272" s="7" t="str">
        <f t="shared" ca="1" si="84"/>
        <v/>
      </c>
      <c r="CI272" s="7" t="s">
        <v>97</v>
      </c>
    </row>
    <row r="273" spans="1:87" x14ac:dyDescent="0.2">
      <c r="A273">
        <v>11380</v>
      </c>
      <c r="B273" t="s">
        <v>149</v>
      </c>
      <c r="C273" s="17">
        <v>0.2</v>
      </c>
      <c r="D273" t="s">
        <v>96</v>
      </c>
      <c r="E273" t="s">
        <v>96</v>
      </c>
      <c r="G273" s="17" t="str">
        <f t="shared" si="70"/>
        <v>No</v>
      </c>
      <c r="H273" t="s">
        <v>102</v>
      </c>
      <c r="I273" s="12" t="s">
        <v>97</v>
      </c>
      <c r="J273" s="13">
        <v>45107</v>
      </c>
      <c r="K273">
        <f t="shared" ca="1" si="71"/>
        <v>2</v>
      </c>
      <c r="L273" t="str">
        <f t="shared" ca="1" si="72"/>
        <v>1-3 years</v>
      </c>
      <c r="M273" s="13">
        <v>45107</v>
      </c>
      <c r="N273">
        <f t="shared" ca="1" si="73"/>
        <v>2</v>
      </c>
      <c r="O273" t="str">
        <f t="shared" ca="1" si="74"/>
        <v>1-3 years</v>
      </c>
      <c r="P273" s="13">
        <v>27395</v>
      </c>
      <c r="Q273">
        <f t="shared" ca="1" si="75"/>
        <v>50</v>
      </c>
      <c r="R273" t="str">
        <f t="shared" ca="1" si="76"/>
        <v>45-54</v>
      </c>
      <c r="S273" t="s">
        <v>109</v>
      </c>
      <c r="T273">
        <v>1</v>
      </c>
      <c r="V273">
        <v>1</v>
      </c>
      <c r="X273">
        <v>1</v>
      </c>
      <c r="Z273">
        <v>1</v>
      </c>
      <c r="BR273">
        <f t="shared" si="68"/>
        <v>4</v>
      </c>
      <c r="BS273" t="str">
        <f t="shared" si="69"/>
        <v>Loan</v>
      </c>
      <c r="BT273" t="s">
        <v>99</v>
      </c>
      <c r="BU273" t="s">
        <v>100</v>
      </c>
      <c r="BV273" t="s">
        <v>130</v>
      </c>
      <c r="BW273" s="13" t="s">
        <v>96</v>
      </c>
      <c r="BX273" s="14">
        <f t="shared" ca="1" si="77"/>
        <v>3478446</v>
      </c>
      <c r="BY273" s="15" t="str">
        <f t="shared" ca="1" si="78"/>
        <v>750k-5 mil</v>
      </c>
      <c r="BZ273" s="12">
        <f t="shared" ca="1" si="79"/>
        <v>37703</v>
      </c>
      <c r="CA273" s="12"/>
      <c r="CB273" s="12">
        <f t="shared" ca="1" si="80"/>
        <v>37703</v>
      </c>
      <c r="CC273" s="12" t="s">
        <v>105</v>
      </c>
      <c r="CD273" s="12" t="s">
        <v>106</v>
      </c>
      <c r="CE273" s="12">
        <f t="shared" ca="1" si="81"/>
        <v>8</v>
      </c>
      <c r="CF273" s="12">
        <f t="shared" ca="1" si="82"/>
        <v>434805.75</v>
      </c>
      <c r="CG273" s="16">
        <f t="shared" ca="1" si="83"/>
        <v>92.259130573163944</v>
      </c>
      <c r="CH273" s="12" t="str">
        <f t="shared" ca="1" si="84"/>
        <v>50-100x</v>
      </c>
      <c r="CI273" s="12" t="s">
        <v>150</v>
      </c>
    </row>
    <row r="274" spans="1:87" x14ac:dyDescent="0.2">
      <c r="A274" s="6">
        <v>11381</v>
      </c>
      <c r="B274" s="6" t="s">
        <v>115</v>
      </c>
      <c r="C274" s="18">
        <v>0.3</v>
      </c>
      <c r="D274" s="6" t="s">
        <v>95</v>
      </c>
      <c r="E274" s="6" t="s">
        <v>95</v>
      </c>
      <c r="F274" s="18">
        <v>0.15</v>
      </c>
      <c r="G274" s="18" t="str">
        <f t="shared" si="70"/>
        <v>No</v>
      </c>
      <c r="H274" s="6" t="s">
        <v>97</v>
      </c>
      <c r="I274" s="7" t="s">
        <v>112</v>
      </c>
      <c r="J274" s="8">
        <v>44927</v>
      </c>
      <c r="K274" s="6">
        <f t="shared" ca="1" si="71"/>
        <v>2</v>
      </c>
      <c r="L274" s="6" t="str">
        <f t="shared" ca="1" si="72"/>
        <v>1-3 years</v>
      </c>
      <c r="M274" s="8">
        <v>44927</v>
      </c>
      <c r="N274" s="6">
        <f t="shared" ca="1" si="73"/>
        <v>2</v>
      </c>
      <c r="O274" s="6" t="str">
        <f t="shared" ca="1" si="74"/>
        <v>1-3 years</v>
      </c>
      <c r="P274" s="8">
        <v>25569</v>
      </c>
      <c r="Q274" s="6">
        <f t="shared" ca="1" si="75"/>
        <v>55</v>
      </c>
      <c r="R274" s="6" t="str">
        <f t="shared" ca="1" si="76"/>
        <v>55-64</v>
      </c>
      <c r="S274" s="6" t="s">
        <v>128</v>
      </c>
      <c r="T274" s="6"/>
      <c r="U274" s="6">
        <v>1</v>
      </c>
      <c r="V274" s="6">
        <v>1</v>
      </c>
      <c r="W274" s="6">
        <v>1</v>
      </c>
      <c r="X274" s="6">
        <v>1</v>
      </c>
      <c r="Y274" s="6"/>
      <c r="Z274" s="6"/>
      <c r="AA274" s="6"/>
      <c r="AB274" s="6"/>
      <c r="AC274" s="6"/>
      <c r="AD274" s="6"/>
      <c r="AE274" s="6"/>
      <c r="AF274" s="6"/>
      <c r="AG274" s="6"/>
      <c r="AH274" s="6"/>
      <c r="AI274" s="6"/>
      <c r="AJ274" s="6"/>
      <c r="AK274" s="6"/>
      <c r="AL274" s="6"/>
      <c r="AM274" s="6"/>
      <c r="AN274" s="6"/>
      <c r="AO274" s="6"/>
      <c r="AP274" s="6"/>
      <c r="AQ274" s="6"/>
      <c r="AR274" s="6"/>
      <c r="AS274" s="6"/>
      <c r="AT274" s="6"/>
      <c r="AU274" s="6"/>
      <c r="AV274" s="6"/>
      <c r="AW274" s="6"/>
      <c r="AX274" s="6"/>
      <c r="AY274" s="6"/>
      <c r="AZ274" s="6"/>
      <c r="BA274" s="6"/>
      <c r="BB274" s="6"/>
      <c r="BC274" s="6"/>
      <c r="BD274" s="6"/>
      <c r="BE274" s="6"/>
      <c r="BF274" s="6"/>
      <c r="BG274" s="6"/>
      <c r="BH274" s="6"/>
      <c r="BI274" s="6"/>
      <c r="BJ274" s="6"/>
      <c r="BK274" s="6"/>
      <c r="BL274" s="6"/>
      <c r="BM274" s="6"/>
      <c r="BN274" s="6"/>
      <c r="BO274" s="6"/>
      <c r="BP274" s="6"/>
      <c r="BQ274" s="6"/>
      <c r="BR274" s="6">
        <f t="shared" si="68"/>
        <v>4</v>
      </c>
      <c r="BS274" s="6" t="str">
        <f t="shared" si="69"/>
        <v>Non Loan</v>
      </c>
      <c r="BT274" s="6" t="s">
        <v>99</v>
      </c>
      <c r="BU274" s="6" t="s">
        <v>117</v>
      </c>
      <c r="BV274" s="6" t="s">
        <v>118</v>
      </c>
      <c r="BW274" s="8" t="s">
        <v>96</v>
      </c>
      <c r="BX274" s="9" t="str">
        <f t="shared" ca="1" si="77"/>
        <v/>
      </c>
      <c r="BY274" s="10" t="str">
        <f t="shared" ca="1" si="78"/>
        <v/>
      </c>
      <c r="BZ274" s="7">
        <f t="shared" ca="1" si="79"/>
        <v>516075</v>
      </c>
      <c r="CA274" s="7"/>
      <c r="CB274" s="7">
        <f t="shared" ca="1" si="80"/>
        <v>516075</v>
      </c>
      <c r="CC274" s="7"/>
      <c r="CD274" s="7"/>
      <c r="CE274" s="7" t="str">
        <f t="shared" ca="1" si="81"/>
        <v/>
      </c>
      <c r="CF274" s="7" t="str">
        <f t="shared" ca="1" si="82"/>
        <v/>
      </c>
      <c r="CG274" s="11" t="str">
        <f t="shared" ca="1" si="83"/>
        <v/>
      </c>
      <c r="CH274" s="7" t="str">
        <f t="shared" ca="1" si="84"/>
        <v/>
      </c>
      <c r="CI274" s="7" t="s">
        <v>97</v>
      </c>
    </row>
    <row r="275" spans="1:87" x14ac:dyDescent="0.2">
      <c r="A275">
        <v>11382</v>
      </c>
      <c r="B275" t="s">
        <v>94</v>
      </c>
      <c r="C275" s="17">
        <v>0.4</v>
      </c>
      <c r="D275" t="s">
        <v>96</v>
      </c>
      <c r="E275" t="s">
        <v>95</v>
      </c>
      <c r="F275" s="17">
        <v>0.3</v>
      </c>
      <c r="G275" s="17" t="str">
        <f t="shared" si="70"/>
        <v>No</v>
      </c>
      <c r="H275" t="s">
        <v>97</v>
      </c>
      <c r="I275" s="12" t="s">
        <v>112</v>
      </c>
      <c r="J275" s="13">
        <v>44742</v>
      </c>
      <c r="K275">
        <f t="shared" ca="1" si="71"/>
        <v>3</v>
      </c>
      <c r="L275" t="str">
        <f t="shared" ca="1" si="72"/>
        <v>3-5 years</v>
      </c>
      <c r="M275" s="13">
        <v>44742</v>
      </c>
      <c r="N275">
        <f t="shared" ca="1" si="73"/>
        <v>3</v>
      </c>
      <c r="O275" t="str">
        <f t="shared" ca="1" si="74"/>
        <v>3-5 years</v>
      </c>
      <c r="P275" s="13">
        <v>23743</v>
      </c>
      <c r="Q275">
        <f t="shared" ca="1" si="75"/>
        <v>60</v>
      </c>
      <c r="R275" t="str">
        <f t="shared" ca="1" si="76"/>
        <v>55-64</v>
      </c>
      <c r="S275" t="s">
        <v>154</v>
      </c>
      <c r="V275">
        <v>1</v>
      </c>
      <c r="X275">
        <v>1</v>
      </c>
      <c r="Z275">
        <v>1</v>
      </c>
      <c r="BR275">
        <f t="shared" si="68"/>
        <v>3</v>
      </c>
      <c r="BS275" t="str">
        <f t="shared" si="69"/>
        <v>Non Loan</v>
      </c>
      <c r="BT275" t="s">
        <v>99</v>
      </c>
      <c r="BU275" t="s">
        <v>117</v>
      </c>
      <c r="BV275" t="s">
        <v>118</v>
      </c>
      <c r="BW275" s="13" t="s">
        <v>96</v>
      </c>
      <c r="BX275" s="14" t="str">
        <f t="shared" ca="1" si="77"/>
        <v/>
      </c>
      <c r="BY275" s="15" t="str">
        <f t="shared" ca="1" si="78"/>
        <v/>
      </c>
      <c r="BZ275" s="12">
        <f t="shared" ca="1" si="79"/>
        <v>929554</v>
      </c>
      <c r="CA275" s="12"/>
      <c r="CB275" s="12">
        <f t="shared" ca="1" si="80"/>
        <v>929554</v>
      </c>
      <c r="CC275" s="12"/>
      <c r="CD275" s="12"/>
      <c r="CE275" s="12" t="str">
        <f t="shared" ca="1" si="81"/>
        <v/>
      </c>
      <c r="CF275" s="12" t="str">
        <f t="shared" ca="1" si="82"/>
        <v/>
      </c>
      <c r="CG275" s="16" t="str">
        <f t="shared" ca="1" si="83"/>
        <v/>
      </c>
      <c r="CH275" s="12" t="str">
        <f t="shared" ca="1" si="84"/>
        <v/>
      </c>
      <c r="CI275" s="12" t="s">
        <v>97</v>
      </c>
    </row>
    <row r="276" spans="1:87" x14ac:dyDescent="0.2">
      <c r="A276" s="6">
        <v>11383</v>
      </c>
      <c r="B276" s="6" t="s">
        <v>94</v>
      </c>
      <c r="C276" s="18">
        <v>0.5</v>
      </c>
      <c r="D276" s="6" t="s">
        <v>95</v>
      </c>
      <c r="E276" s="6" t="s">
        <v>96</v>
      </c>
      <c r="F276" s="18"/>
      <c r="G276" s="18" t="str">
        <f t="shared" si="70"/>
        <v>Yes</v>
      </c>
      <c r="H276" s="6" t="s">
        <v>111</v>
      </c>
      <c r="I276" s="7" t="s">
        <v>119</v>
      </c>
      <c r="J276" s="8">
        <v>44562</v>
      </c>
      <c r="K276" s="6">
        <f t="shared" ca="1" si="71"/>
        <v>3</v>
      </c>
      <c r="L276" s="6" t="str">
        <f t="shared" ca="1" si="72"/>
        <v>3-5 years</v>
      </c>
      <c r="M276" s="8">
        <v>44562</v>
      </c>
      <c r="N276" s="6">
        <f t="shared" ca="1" si="73"/>
        <v>3</v>
      </c>
      <c r="O276" s="6" t="str">
        <f t="shared" ca="1" si="74"/>
        <v>3-5 years</v>
      </c>
      <c r="P276" s="8">
        <v>36526</v>
      </c>
      <c r="Q276" s="6">
        <f t="shared" ca="1" si="75"/>
        <v>25</v>
      </c>
      <c r="R276" s="6" t="str">
        <f t="shared" ca="1" si="76"/>
        <v>25-34</v>
      </c>
      <c r="S276" s="6" t="s">
        <v>121</v>
      </c>
      <c r="T276" s="6">
        <v>1</v>
      </c>
      <c r="U276" s="6">
        <v>1</v>
      </c>
      <c r="V276" s="6"/>
      <c r="W276" s="6">
        <v>1</v>
      </c>
      <c r="X276" s="6"/>
      <c r="Y276" s="6">
        <v>1</v>
      </c>
      <c r="Z276" s="6"/>
      <c r="AA276" s="6"/>
      <c r="AB276" s="6"/>
      <c r="AC276" s="6"/>
      <c r="AD276" s="6"/>
      <c r="AE276" s="6"/>
      <c r="AF276" s="6"/>
      <c r="AG276" s="6"/>
      <c r="AH276" s="6"/>
      <c r="AI276" s="6"/>
      <c r="AJ276" s="6"/>
      <c r="AK276" s="6"/>
      <c r="AL276" s="6"/>
      <c r="AM276" s="6"/>
      <c r="AN276" s="6"/>
      <c r="AO276" s="6"/>
      <c r="AP276" s="6"/>
      <c r="AQ276" s="6"/>
      <c r="AR276" s="6"/>
      <c r="AS276" s="6"/>
      <c r="AT276" s="6"/>
      <c r="AU276" s="6"/>
      <c r="AV276" s="6"/>
      <c r="AW276" s="6"/>
      <c r="AX276" s="6"/>
      <c r="AY276" s="6"/>
      <c r="AZ276" s="6"/>
      <c r="BA276" s="6"/>
      <c r="BB276" s="6"/>
      <c r="BC276" s="6"/>
      <c r="BD276" s="6"/>
      <c r="BE276" s="6"/>
      <c r="BF276" s="6"/>
      <c r="BG276" s="6"/>
      <c r="BH276" s="6"/>
      <c r="BI276" s="6"/>
      <c r="BJ276" s="6"/>
      <c r="BK276" s="6"/>
      <c r="BL276" s="6"/>
      <c r="BM276" s="6"/>
      <c r="BN276" s="6"/>
      <c r="BO276" s="6"/>
      <c r="BP276" s="6"/>
      <c r="BQ276" s="6"/>
      <c r="BR276" s="6">
        <f t="shared" si="68"/>
        <v>4</v>
      </c>
      <c r="BS276" s="6" t="str">
        <f t="shared" si="69"/>
        <v>Loan</v>
      </c>
      <c r="BT276" s="6" t="s">
        <v>99</v>
      </c>
      <c r="BU276" s="6" t="s">
        <v>100</v>
      </c>
      <c r="BV276" s="6" t="s">
        <v>101</v>
      </c>
      <c r="BW276" s="8" t="s">
        <v>96</v>
      </c>
      <c r="BX276" s="9">
        <f t="shared" ca="1" si="77"/>
        <v>1219546</v>
      </c>
      <c r="BY276" s="10" t="str">
        <f t="shared" ca="1" si="78"/>
        <v>750k-5 mil</v>
      </c>
      <c r="BZ276" s="7">
        <f t="shared" ca="1" si="79"/>
        <v>617164</v>
      </c>
      <c r="CA276" s="7"/>
      <c r="CB276" s="7">
        <f t="shared" ca="1" si="80"/>
        <v>617164</v>
      </c>
      <c r="CC276" s="7" t="s">
        <v>105</v>
      </c>
      <c r="CD276" s="7" t="s">
        <v>120</v>
      </c>
      <c r="CE276" s="7">
        <f t="shared" ca="1" si="81"/>
        <v>7</v>
      </c>
      <c r="CF276" s="7">
        <f t="shared" ca="1" si="82"/>
        <v>174220.85714285713</v>
      </c>
      <c r="CG276" s="11">
        <f t="shared" ca="1" si="83"/>
        <v>1.9760485057456365</v>
      </c>
      <c r="CH276" s="7" t="str">
        <f t="shared" ca="1" si="84"/>
        <v>1-5x</v>
      </c>
      <c r="CI276" s="7" t="s">
        <v>107</v>
      </c>
    </row>
    <row r="277" spans="1:87" x14ac:dyDescent="0.2">
      <c r="A277">
        <v>11384</v>
      </c>
      <c r="B277" t="s">
        <v>94</v>
      </c>
      <c r="C277" s="17">
        <v>0.6</v>
      </c>
      <c r="D277" t="s">
        <v>96</v>
      </c>
      <c r="E277" t="s">
        <v>96</v>
      </c>
      <c r="G277" s="17" t="str">
        <f t="shared" si="70"/>
        <v>Yes</v>
      </c>
      <c r="H277" t="s">
        <v>102</v>
      </c>
      <c r="I277" s="12" t="s">
        <v>112</v>
      </c>
      <c r="J277" s="13">
        <v>44377</v>
      </c>
      <c r="K277">
        <f t="shared" ca="1" si="71"/>
        <v>4</v>
      </c>
      <c r="L277" t="str">
        <f t="shared" ca="1" si="72"/>
        <v>3-5 years</v>
      </c>
      <c r="M277" s="13">
        <v>44377</v>
      </c>
      <c r="N277">
        <f t="shared" ca="1" si="73"/>
        <v>4</v>
      </c>
      <c r="O277" t="str">
        <f t="shared" ca="1" si="74"/>
        <v>3-5 years</v>
      </c>
      <c r="P277" s="13">
        <v>34700</v>
      </c>
      <c r="Q277">
        <f t="shared" ca="1" si="75"/>
        <v>30</v>
      </c>
      <c r="R277" t="str">
        <f t="shared" ca="1" si="76"/>
        <v>25-34</v>
      </c>
      <c r="S277" t="s">
        <v>113</v>
      </c>
      <c r="T277">
        <v>1</v>
      </c>
      <c r="V277">
        <v>1</v>
      </c>
      <c r="X277">
        <v>1</v>
      </c>
      <c r="Z277">
        <v>1</v>
      </c>
      <c r="BR277">
        <f t="shared" si="68"/>
        <v>4</v>
      </c>
      <c r="BS277" t="str">
        <f t="shared" si="69"/>
        <v>Loan</v>
      </c>
      <c r="BT277" t="s">
        <v>99</v>
      </c>
      <c r="BU277" t="s">
        <v>100</v>
      </c>
      <c r="BV277" t="s">
        <v>101</v>
      </c>
      <c r="BW277" s="13" t="s">
        <v>96</v>
      </c>
      <c r="BX277" s="14">
        <f t="shared" ca="1" si="77"/>
        <v>1979194</v>
      </c>
      <c r="BY277" s="15" t="str">
        <f t="shared" ca="1" si="78"/>
        <v>750k-5 mil</v>
      </c>
      <c r="BZ277" s="12">
        <f t="shared" ca="1" si="79"/>
        <v>280498</v>
      </c>
      <c r="CA277" s="12"/>
      <c r="CB277" s="12">
        <f t="shared" ca="1" si="80"/>
        <v>280498</v>
      </c>
      <c r="CC277" s="12" t="s">
        <v>105</v>
      </c>
      <c r="CD277" s="12" t="s">
        <v>106</v>
      </c>
      <c r="CE277" s="12">
        <f t="shared" ca="1" si="81"/>
        <v>8</v>
      </c>
      <c r="CF277" s="12">
        <f t="shared" ca="1" si="82"/>
        <v>247399.25</v>
      </c>
      <c r="CG277" s="16">
        <f t="shared" ca="1" si="83"/>
        <v>7.0560003992898341</v>
      </c>
      <c r="CH277" s="12" t="str">
        <f t="shared" ca="1" si="84"/>
        <v>5-10x</v>
      </c>
      <c r="CI277" s="12" t="s">
        <v>97</v>
      </c>
    </row>
    <row r="278" spans="1:87" x14ac:dyDescent="0.2">
      <c r="A278" s="6">
        <v>11385</v>
      </c>
      <c r="B278" s="6" t="s">
        <v>115</v>
      </c>
      <c r="C278" s="18">
        <v>0.7</v>
      </c>
      <c r="D278" s="6" t="s">
        <v>95</v>
      </c>
      <c r="E278" s="6" t="s">
        <v>95</v>
      </c>
      <c r="F278" s="18">
        <v>0.4</v>
      </c>
      <c r="G278" s="18" t="str">
        <f t="shared" si="70"/>
        <v>Yes</v>
      </c>
      <c r="H278" s="6" t="s">
        <v>111</v>
      </c>
      <c r="I278" s="7" t="s">
        <v>112</v>
      </c>
      <c r="J278" s="8">
        <v>44197</v>
      </c>
      <c r="K278" s="6">
        <f t="shared" ca="1" si="71"/>
        <v>4</v>
      </c>
      <c r="L278" s="6" t="str">
        <f t="shared" ca="1" si="72"/>
        <v>3-5 years</v>
      </c>
      <c r="M278" s="8">
        <v>44197</v>
      </c>
      <c r="N278" s="6">
        <f t="shared" ca="1" si="73"/>
        <v>4</v>
      </c>
      <c r="O278" s="6" t="str">
        <f t="shared" ca="1" si="74"/>
        <v>3-5 years</v>
      </c>
      <c r="P278" s="8">
        <v>32874</v>
      </c>
      <c r="Q278" s="6">
        <f t="shared" ca="1" si="75"/>
        <v>35</v>
      </c>
      <c r="R278" s="6" t="str">
        <f t="shared" ca="1" si="76"/>
        <v>35-44</v>
      </c>
      <c r="S278" s="6" t="s">
        <v>128</v>
      </c>
      <c r="T278" s="6">
        <v>1</v>
      </c>
      <c r="U278" s="6">
        <v>1</v>
      </c>
      <c r="V278" s="6">
        <v>1</v>
      </c>
      <c r="W278" s="6">
        <v>1</v>
      </c>
      <c r="X278" s="6">
        <v>1</v>
      </c>
      <c r="Y278" s="6">
        <v>1</v>
      </c>
      <c r="Z278" s="6">
        <v>1</v>
      </c>
      <c r="AA278" s="6"/>
      <c r="AB278" s="6"/>
      <c r="AC278" s="6"/>
      <c r="AD278" s="6"/>
      <c r="AE278" s="6"/>
      <c r="AF278" s="6"/>
      <c r="AG278" s="6"/>
      <c r="AH278" s="6"/>
      <c r="AI278" s="6"/>
      <c r="AJ278" s="6"/>
      <c r="AK278" s="6"/>
      <c r="AL278" s="6"/>
      <c r="AM278" s="6"/>
      <c r="AN278" s="6"/>
      <c r="AO278" s="6"/>
      <c r="AP278" s="6"/>
      <c r="AQ278" s="6"/>
      <c r="AR278" s="6"/>
      <c r="AS278" s="6"/>
      <c r="AT278" s="6"/>
      <c r="AU278" s="6"/>
      <c r="AV278" s="6"/>
      <c r="AW278" s="6"/>
      <c r="AX278" s="6"/>
      <c r="AY278" s="6"/>
      <c r="AZ278" s="6"/>
      <c r="BA278" s="6"/>
      <c r="BB278" s="6"/>
      <c r="BC278" s="6"/>
      <c r="BD278" s="6"/>
      <c r="BE278" s="6"/>
      <c r="BF278" s="6"/>
      <c r="BG278" s="6"/>
      <c r="BH278" s="6"/>
      <c r="BI278" s="6"/>
      <c r="BJ278" s="6"/>
      <c r="BK278" s="6"/>
      <c r="BL278" s="6"/>
      <c r="BM278" s="6"/>
      <c r="BN278" s="6"/>
      <c r="BO278" s="6"/>
      <c r="BP278" s="6"/>
      <c r="BQ278" s="6"/>
      <c r="BR278" s="6">
        <f t="shared" si="68"/>
        <v>7</v>
      </c>
      <c r="BS278" s="6" t="str">
        <f t="shared" si="69"/>
        <v>Loan</v>
      </c>
      <c r="BT278" s="6" t="s">
        <v>99</v>
      </c>
      <c r="BU278" s="6" t="s">
        <v>117</v>
      </c>
      <c r="BV278" s="6" t="s">
        <v>118</v>
      </c>
      <c r="BW278" s="8" t="s">
        <v>96</v>
      </c>
      <c r="BX278" s="9">
        <f t="shared" ca="1" si="77"/>
        <v>4155228</v>
      </c>
      <c r="BY278" s="10" t="str">
        <f t="shared" ca="1" si="78"/>
        <v>750k-5 mil</v>
      </c>
      <c r="BZ278" s="7">
        <f t="shared" ca="1" si="79"/>
        <v>1783274</v>
      </c>
      <c r="CA278" s="7"/>
      <c r="CB278" s="7">
        <f t="shared" ca="1" si="80"/>
        <v>1783274</v>
      </c>
      <c r="CC278" s="7" t="s">
        <v>114</v>
      </c>
      <c r="CD278" s="7" t="s">
        <v>120</v>
      </c>
      <c r="CE278" s="7">
        <f t="shared" ca="1" si="81"/>
        <v>3</v>
      </c>
      <c r="CF278" s="7">
        <f t="shared" ca="1" si="82"/>
        <v>1385076</v>
      </c>
      <c r="CG278" s="11">
        <f t="shared" ca="1" si="83"/>
        <v>2.3301119177423097</v>
      </c>
      <c r="CH278" s="7" t="str">
        <f t="shared" ca="1" si="84"/>
        <v>1-5x</v>
      </c>
      <c r="CI278" s="7" t="s">
        <v>107</v>
      </c>
    </row>
    <row r="279" spans="1:87" x14ac:dyDescent="0.2">
      <c r="A279">
        <v>11386</v>
      </c>
      <c r="B279" t="s">
        <v>155</v>
      </c>
      <c r="C279" s="17">
        <v>0.8</v>
      </c>
      <c r="D279" t="s">
        <v>96</v>
      </c>
      <c r="E279" t="s">
        <v>95</v>
      </c>
      <c r="F279" s="17">
        <v>0.75</v>
      </c>
      <c r="G279" s="17" t="str">
        <f t="shared" si="70"/>
        <v>Yes</v>
      </c>
      <c r="H279" t="s">
        <v>111</v>
      </c>
      <c r="I279" s="12" t="s">
        <v>119</v>
      </c>
      <c r="J279" s="13">
        <v>44012</v>
      </c>
      <c r="K279">
        <f t="shared" ca="1" si="71"/>
        <v>5</v>
      </c>
      <c r="L279" t="str">
        <f t="shared" ca="1" si="72"/>
        <v>5-10 years</v>
      </c>
      <c r="M279" s="13">
        <v>44012</v>
      </c>
      <c r="N279">
        <f t="shared" ca="1" si="73"/>
        <v>5</v>
      </c>
      <c r="O279" t="str">
        <f t="shared" ca="1" si="74"/>
        <v>5-10 years</v>
      </c>
      <c r="P279" s="13">
        <v>31048</v>
      </c>
      <c r="Q279">
        <f t="shared" ca="1" si="75"/>
        <v>40</v>
      </c>
      <c r="R279" t="str">
        <f t="shared" ca="1" si="76"/>
        <v>35-44</v>
      </c>
      <c r="S279" t="s">
        <v>98</v>
      </c>
      <c r="T279">
        <v>1</v>
      </c>
      <c r="V279">
        <v>1</v>
      </c>
      <c r="X279">
        <v>1</v>
      </c>
      <c r="Z279">
        <v>1</v>
      </c>
      <c r="BR279">
        <f t="shared" si="68"/>
        <v>4</v>
      </c>
      <c r="BS279" t="str">
        <f t="shared" si="69"/>
        <v>Loan</v>
      </c>
      <c r="BT279" t="s">
        <v>99</v>
      </c>
      <c r="BU279" t="s">
        <v>100</v>
      </c>
      <c r="BV279" t="s">
        <v>101</v>
      </c>
      <c r="BW279" s="13" t="s">
        <v>96</v>
      </c>
      <c r="BX279" s="14">
        <f t="shared" ca="1" si="77"/>
        <v>1534372</v>
      </c>
      <c r="BY279" s="15" t="str">
        <f t="shared" ca="1" si="78"/>
        <v>750k-5 mil</v>
      </c>
      <c r="BZ279" s="12">
        <f t="shared" ca="1" si="79"/>
        <v>891543</v>
      </c>
      <c r="CA279" s="12"/>
      <c r="CB279" s="12">
        <f t="shared" ca="1" si="80"/>
        <v>891543</v>
      </c>
      <c r="CC279" s="12" t="s">
        <v>114</v>
      </c>
      <c r="CD279" s="12" t="s">
        <v>106</v>
      </c>
      <c r="CE279" s="12">
        <f t="shared" ca="1" si="81"/>
        <v>4</v>
      </c>
      <c r="CF279" s="12">
        <f t="shared" ca="1" si="82"/>
        <v>383593</v>
      </c>
      <c r="CG279" s="16">
        <f t="shared" ca="1" si="83"/>
        <v>1.7210297203836495</v>
      </c>
      <c r="CH279" s="12" t="str">
        <f t="shared" ca="1" si="84"/>
        <v>1-5x</v>
      </c>
      <c r="CI279" s="12" t="s">
        <v>107</v>
      </c>
    </row>
    <row r="280" spans="1:87" x14ac:dyDescent="0.2">
      <c r="A280" s="6">
        <v>11387</v>
      </c>
      <c r="B280" s="6" t="s">
        <v>131</v>
      </c>
      <c r="C280" s="18">
        <v>0.75</v>
      </c>
      <c r="D280" s="6" t="s">
        <v>95</v>
      </c>
      <c r="E280" s="6" t="s">
        <v>96</v>
      </c>
      <c r="F280" s="18"/>
      <c r="G280" s="18" t="str">
        <f t="shared" si="70"/>
        <v>Yes</v>
      </c>
      <c r="H280" s="6" t="s">
        <v>97</v>
      </c>
      <c r="I280" s="7" t="s">
        <v>97</v>
      </c>
      <c r="J280" s="8">
        <v>43831</v>
      </c>
      <c r="K280" s="6">
        <f t="shared" ca="1" si="71"/>
        <v>5</v>
      </c>
      <c r="L280" s="6" t="str">
        <f t="shared" ca="1" si="72"/>
        <v>5-10 years</v>
      </c>
      <c r="M280" s="8">
        <v>43831</v>
      </c>
      <c r="N280" s="6">
        <f t="shared" ca="1" si="73"/>
        <v>5</v>
      </c>
      <c r="O280" s="6" t="str">
        <f t="shared" ca="1" si="74"/>
        <v>5-10 years</v>
      </c>
      <c r="P280" s="8">
        <v>29221</v>
      </c>
      <c r="Q280" s="6">
        <f t="shared" ca="1" si="75"/>
        <v>45</v>
      </c>
      <c r="R280" s="6" t="str">
        <f t="shared" ca="1" si="76"/>
        <v>45-54</v>
      </c>
      <c r="S280" s="6" t="s">
        <v>98</v>
      </c>
      <c r="T280" s="6"/>
      <c r="U280" s="6">
        <v>1</v>
      </c>
      <c r="V280" s="6">
        <v>1</v>
      </c>
      <c r="W280" s="6">
        <v>1</v>
      </c>
      <c r="X280" s="6">
        <v>1</v>
      </c>
      <c r="Y280" s="6"/>
      <c r="Z280" s="6"/>
      <c r="AA280" s="6"/>
      <c r="AB280" s="6"/>
      <c r="AC280" s="6"/>
      <c r="AD280" s="6"/>
      <c r="AE280" s="6"/>
      <c r="AF280" s="6"/>
      <c r="AG280" s="6"/>
      <c r="AH280" s="6"/>
      <c r="AI280" s="6"/>
      <c r="AJ280" s="6"/>
      <c r="AK280" s="6"/>
      <c r="AL280" s="6"/>
      <c r="AM280" s="6"/>
      <c r="AN280" s="6"/>
      <c r="AO280" s="6"/>
      <c r="AP280" s="6"/>
      <c r="AQ280" s="6"/>
      <c r="AR280" s="6"/>
      <c r="AS280" s="6"/>
      <c r="AT280" s="6"/>
      <c r="AU280" s="6"/>
      <c r="AV280" s="6"/>
      <c r="AW280" s="6"/>
      <c r="AX280" s="6"/>
      <c r="AY280" s="6"/>
      <c r="AZ280" s="6"/>
      <c r="BA280" s="6"/>
      <c r="BB280" s="6"/>
      <c r="BC280" s="6"/>
      <c r="BD280" s="6"/>
      <c r="BE280" s="6"/>
      <c r="BF280" s="6"/>
      <c r="BG280" s="6"/>
      <c r="BH280" s="6"/>
      <c r="BI280" s="6"/>
      <c r="BJ280" s="6"/>
      <c r="BK280" s="6"/>
      <c r="BL280" s="6"/>
      <c r="BM280" s="6"/>
      <c r="BN280" s="6"/>
      <c r="BO280" s="6"/>
      <c r="BP280" s="6"/>
      <c r="BQ280" s="6"/>
      <c r="BR280" s="6">
        <f t="shared" si="68"/>
        <v>4</v>
      </c>
      <c r="BS280" s="6" t="str">
        <f t="shared" si="69"/>
        <v>Non Loan</v>
      </c>
      <c r="BT280" s="6" t="s">
        <v>99</v>
      </c>
      <c r="BU280" s="6" t="s">
        <v>100</v>
      </c>
      <c r="BV280" s="6" t="s">
        <v>101</v>
      </c>
      <c r="BW280" s="8" t="s">
        <v>96</v>
      </c>
      <c r="BX280" s="9" t="str">
        <f t="shared" ca="1" si="77"/>
        <v/>
      </c>
      <c r="BY280" s="10" t="str">
        <f t="shared" ca="1" si="78"/>
        <v/>
      </c>
      <c r="BZ280" s="7">
        <f t="shared" ca="1" si="79"/>
        <v>1308117</v>
      </c>
      <c r="CA280" s="7"/>
      <c r="CB280" s="7">
        <f t="shared" ca="1" si="80"/>
        <v>1308117</v>
      </c>
      <c r="CC280" s="7"/>
      <c r="CD280" s="7"/>
      <c r="CE280" s="7" t="str">
        <f t="shared" ca="1" si="81"/>
        <v/>
      </c>
      <c r="CF280" s="7" t="str">
        <f t="shared" ca="1" si="82"/>
        <v/>
      </c>
      <c r="CG280" s="11" t="str">
        <f t="shared" ca="1" si="83"/>
        <v/>
      </c>
      <c r="CH280" s="7" t="str">
        <f t="shared" ca="1" si="84"/>
        <v/>
      </c>
      <c r="CI280" s="7" t="s">
        <v>97</v>
      </c>
    </row>
    <row r="281" spans="1:87" x14ac:dyDescent="0.2">
      <c r="A281">
        <v>11388</v>
      </c>
      <c r="B281" t="s">
        <v>94</v>
      </c>
      <c r="C281" s="17">
        <v>1</v>
      </c>
      <c r="D281" t="s">
        <v>96</v>
      </c>
      <c r="E281" t="s">
        <v>96</v>
      </c>
      <c r="G281" s="17" t="str">
        <f t="shared" si="70"/>
        <v>Yes</v>
      </c>
      <c r="H281" t="s">
        <v>102</v>
      </c>
      <c r="I281" s="12" t="s">
        <v>112</v>
      </c>
      <c r="J281" s="13">
        <v>43646</v>
      </c>
      <c r="K281">
        <f t="shared" ca="1" si="71"/>
        <v>6</v>
      </c>
      <c r="L281" t="str">
        <f t="shared" ca="1" si="72"/>
        <v>5-10 years</v>
      </c>
      <c r="M281" s="13">
        <v>43646</v>
      </c>
      <c r="N281">
        <f t="shared" ca="1" si="73"/>
        <v>6</v>
      </c>
      <c r="O281" t="str">
        <f t="shared" ca="1" si="74"/>
        <v>5-10 years</v>
      </c>
      <c r="P281" s="13">
        <v>27395</v>
      </c>
      <c r="Q281">
        <f t="shared" ca="1" si="75"/>
        <v>50</v>
      </c>
      <c r="R281" t="str">
        <f t="shared" ca="1" si="76"/>
        <v>45-54</v>
      </c>
      <c r="S281" t="s">
        <v>116</v>
      </c>
      <c r="T281">
        <v>1</v>
      </c>
      <c r="V281">
        <v>1</v>
      </c>
      <c r="X281">
        <v>1</v>
      </c>
      <c r="Z281">
        <v>1</v>
      </c>
      <c r="BR281">
        <f t="shared" si="68"/>
        <v>4</v>
      </c>
      <c r="BS281" t="str">
        <f t="shared" si="69"/>
        <v>Loan</v>
      </c>
      <c r="BT281" t="s">
        <v>99</v>
      </c>
      <c r="BU281" t="s">
        <v>100</v>
      </c>
      <c r="BV281" t="s">
        <v>101</v>
      </c>
      <c r="BW281" s="13" t="s">
        <v>96</v>
      </c>
      <c r="BX281" s="14">
        <f t="shared" ca="1" si="77"/>
        <v>382467</v>
      </c>
      <c r="BY281" s="15" t="str">
        <f t="shared" ca="1" si="78"/>
        <v>250k-750k</v>
      </c>
      <c r="BZ281" s="12">
        <f t="shared" ca="1" si="79"/>
        <v>263098</v>
      </c>
      <c r="CA281" s="12"/>
      <c r="CB281" s="12">
        <f t="shared" ca="1" si="80"/>
        <v>263098</v>
      </c>
      <c r="CC281" s="12" t="s">
        <v>105</v>
      </c>
      <c r="CD281" s="12" t="s">
        <v>106</v>
      </c>
      <c r="CE281" s="12">
        <f t="shared" ca="1" si="81"/>
        <v>8</v>
      </c>
      <c r="CF281" s="12">
        <f t="shared" ca="1" si="82"/>
        <v>47808.375</v>
      </c>
      <c r="CG281" s="16">
        <f t="shared" ca="1" si="83"/>
        <v>1.4537054633634616</v>
      </c>
      <c r="CH281" s="12" t="str">
        <f t="shared" ca="1" si="84"/>
        <v>1-5x</v>
      </c>
      <c r="CI281" s="12" t="s">
        <v>107</v>
      </c>
    </row>
    <row r="282" spans="1:87" x14ac:dyDescent="0.2">
      <c r="A282" s="6">
        <v>11389</v>
      </c>
      <c r="B282" s="6" t="s">
        <v>94</v>
      </c>
      <c r="C282" s="18">
        <v>0</v>
      </c>
      <c r="D282" s="6" t="s">
        <v>95</v>
      </c>
      <c r="E282" s="6" t="s">
        <v>95</v>
      </c>
      <c r="F282" s="18">
        <v>0.15</v>
      </c>
      <c r="G282" s="18" t="str">
        <f t="shared" si="70"/>
        <v>No</v>
      </c>
      <c r="H282" s="6" t="s">
        <v>97</v>
      </c>
      <c r="I282" s="7" t="s">
        <v>97</v>
      </c>
      <c r="J282" s="8">
        <v>43466</v>
      </c>
      <c r="K282" s="6">
        <f t="shared" ca="1" si="71"/>
        <v>6</v>
      </c>
      <c r="L282" s="6" t="str">
        <f t="shared" ca="1" si="72"/>
        <v>5-10 years</v>
      </c>
      <c r="M282" s="8">
        <v>43466</v>
      </c>
      <c r="N282" s="6">
        <f t="shared" ca="1" si="73"/>
        <v>6</v>
      </c>
      <c r="O282" s="6" t="str">
        <f t="shared" ca="1" si="74"/>
        <v>5-10 years</v>
      </c>
      <c r="P282" s="8">
        <v>25569</v>
      </c>
      <c r="Q282" s="6">
        <f t="shared" ca="1" si="75"/>
        <v>55</v>
      </c>
      <c r="R282" s="6" t="str">
        <f t="shared" ca="1" si="76"/>
        <v>55-64</v>
      </c>
      <c r="S282" s="6" t="s">
        <v>146</v>
      </c>
      <c r="T282" s="6"/>
      <c r="U282" s="6">
        <v>1</v>
      </c>
      <c r="V282" s="6"/>
      <c r="W282" s="6">
        <v>1</v>
      </c>
      <c r="X282" s="6"/>
      <c r="Y282" s="6">
        <v>1</v>
      </c>
      <c r="Z282" s="6"/>
      <c r="AA282" s="6"/>
      <c r="AB282" s="6"/>
      <c r="AC282" s="6"/>
      <c r="AD282" s="6"/>
      <c r="AE282" s="6"/>
      <c r="AF282" s="6"/>
      <c r="AG282" s="6"/>
      <c r="AH282" s="6"/>
      <c r="AI282" s="6"/>
      <c r="AJ282" s="6"/>
      <c r="AK282" s="6"/>
      <c r="AL282" s="6"/>
      <c r="AM282" s="6"/>
      <c r="AN282" s="6"/>
      <c r="AO282" s="6"/>
      <c r="AP282" s="6"/>
      <c r="AQ282" s="6"/>
      <c r="AR282" s="6"/>
      <c r="AS282" s="6"/>
      <c r="AT282" s="6"/>
      <c r="AU282" s="6"/>
      <c r="AV282" s="6"/>
      <c r="AW282" s="6"/>
      <c r="AX282" s="6"/>
      <c r="AY282" s="6"/>
      <c r="AZ282" s="6"/>
      <c r="BA282" s="6"/>
      <c r="BB282" s="6"/>
      <c r="BC282" s="6"/>
      <c r="BD282" s="6"/>
      <c r="BE282" s="6"/>
      <c r="BF282" s="6"/>
      <c r="BG282" s="6"/>
      <c r="BH282" s="6"/>
      <c r="BI282" s="6"/>
      <c r="BJ282" s="6"/>
      <c r="BK282" s="6"/>
      <c r="BL282" s="6"/>
      <c r="BM282" s="6"/>
      <c r="BN282" s="6"/>
      <c r="BO282" s="6"/>
      <c r="BP282" s="6"/>
      <c r="BQ282" s="6"/>
      <c r="BR282" s="6">
        <f t="shared" si="68"/>
        <v>3</v>
      </c>
      <c r="BS282" s="6" t="str">
        <f t="shared" si="69"/>
        <v>Non Loan</v>
      </c>
      <c r="BT282" s="6" t="s">
        <v>99</v>
      </c>
      <c r="BU282" s="6" t="s">
        <v>104</v>
      </c>
      <c r="BV282" s="6" t="s">
        <v>101</v>
      </c>
      <c r="BW282" s="8" t="s">
        <v>96</v>
      </c>
      <c r="BX282" s="9" t="str">
        <f t="shared" ca="1" si="77"/>
        <v/>
      </c>
      <c r="BY282" s="10" t="str">
        <f t="shared" ca="1" si="78"/>
        <v/>
      </c>
      <c r="BZ282" s="7">
        <f t="shared" ca="1" si="79"/>
        <v>655731</v>
      </c>
      <c r="CA282" s="7"/>
      <c r="CB282" s="7">
        <f t="shared" ca="1" si="80"/>
        <v>655731</v>
      </c>
      <c r="CC282" s="7"/>
      <c r="CD282" s="7"/>
      <c r="CE282" s="7" t="str">
        <f t="shared" ca="1" si="81"/>
        <v/>
      </c>
      <c r="CF282" s="7" t="str">
        <f t="shared" ca="1" si="82"/>
        <v/>
      </c>
      <c r="CG282" s="11" t="str">
        <f t="shared" ca="1" si="83"/>
        <v/>
      </c>
      <c r="CH282" s="7" t="str">
        <f t="shared" ca="1" si="84"/>
        <v/>
      </c>
      <c r="CI282" s="7" t="s">
        <v>97</v>
      </c>
    </row>
    <row r="283" spans="1:87" x14ac:dyDescent="0.2">
      <c r="A283">
        <v>11390</v>
      </c>
      <c r="B283" t="s">
        <v>94</v>
      </c>
      <c r="C283" s="17">
        <v>0.4</v>
      </c>
      <c r="D283" t="s">
        <v>96</v>
      </c>
      <c r="E283" t="s">
        <v>95</v>
      </c>
      <c r="F283" s="17">
        <v>0.5</v>
      </c>
      <c r="G283" s="17" t="str">
        <f t="shared" si="70"/>
        <v>No</v>
      </c>
      <c r="H283" t="s">
        <v>111</v>
      </c>
      <c r="I283" s="12" t="s">
        <v>112</v>
      </c>
      <c r="J283" s="13">
        <v>43281</v>
      </c>
      <c r="K283">
        <f t="shared" ca="1" si="71"/>
        <v>7</v>
      </c>
      <c r="L283" t="str">
        <f t="shared" ca="1" si="72"/>
        <v>5-10 years</v>
      </c>
      <c r="M283" s="13">
        <v>43281</v>
      </c>
      <c r="N283">
        <f t="shared" ca="1" si="73"/>
        <v>7</v>
      </c>
      <c r="O283" t="str">
        <f t="shared" ca="1" si="74"/>
        <v>5-10 years</v>
      </c>
      <c r="P283" s="13">
        <v>23743</v>
      </c>
      <c r="Q283">
        <f t="shared" ca="1" si="75"/>
        <v>60</v>
      </c>
      <c r="R283" t="str">
        <f t="shared" ca="1" si="76"/>
        <v>55-64</v>
      </c>
      <c r="S283" t="s">
        <v>116</v>
      </c>
      <c r="T283">
        <v>1</v>
      </c>
      <c r="V283">
        <v>1</v>
      </c>
      <c r="X283">
        <v>1</v>
      </c>
      <c r="Z283">
        <v>1</v>
      </c>
      <c r="BR283">
        <f t="shared" si="68"/>
        <v>4</v>
      </c>
      <c r="BS283" t="str">
        <f t="shared" si="69"/>
        <v>Loan</v>
      </c>
      <c r="BT283" t="s">
        <v>99</v>
      </c>
      <c r="BU283" t="s">
        <v>100</v>
      </c>
      <c r="BV283" t="s">
        <v>101</v>
      </c>
      <c r="BW283" s="13" t="s">
        <v>96</v>
      </c>
      <c r="BX283" s="14">
        <f t="shared" ca="1" si="77"/>
        <v>1433951</v>
      </c>
      <c r="BY283" s="15" t="str">
        <f t="shared" ca="1" si="78"/>
        <v>750k-5 mil</v>
      </c>
      <c r="BZ283" s="12">
        <f t="shared" ca="1" si="79"/>
        <v>641625</v>
      </c>
      <c r="CA283" s="12"/>
      <c r="CB283" s="12">
        <f t="shared" ca="1" si="80"/>
        <v>641625</v>
      </c>
      <c r="CC283" s="12" t="s">
        <v>114</v>
      </c>
      <c r="CD283" s="12" t="s">
        <v>106</v>
      </c>
      <c r="CE283" s="12">
        <f t="shared" ca="1" si="81"/>
        <v>10</v>
      </c>
      <c r="CF283" s="12">
        <f t="shared" ca="1" si="82"/>
        <v>143395.1</v>
      </c>
      <c r="CG283" s="16">
        <f t="shared" ca="1" si="83"/>
        <v>2.2348739528540813</v>
      </c>
      <c r="CH283" s="12" t="str">
        <f t="shared" ca="1" si="84"/>
        <v>1-5x</v>
      </c>
      <c r="CI283" s="12" t="s">
        <v>107</v>
      </c>
    </row>
    <row r="284" spans="1:87" x14ac:dyDescent="0.2">
      <c r="A284" s="6">
        <v>11391</v>
      </c>
      <c r="B284" s="6" t="s">
        <v>94</v>
      </c>
      <c r="C284" s="18">
        <v>0.15</v>
      </c>
      <c r="D284" s="6" t="s">
        <v>95</v>
      </c>
      <c r="E284" s="6" t="s">
        <v>96</v>
      </c>
      <c r="F284" s="18"/>
      <c r="G284" s="18" t="str">
        <f t="shared" si="70"/>
        <v>No</v>
      </c>
      <c r="H284" s="6" t="s">
        <v>111</v>
      </c>
      <c r="I284" s="7" t="s">
        <v>119</v>
      </c>
      <c r="J284" s="8">
        <v>43101</v>
      </c>
      <c r="K284" s="6">
        <f t="shared" ca="1" si="71"/>
        <v>7</v>
      </c>
      <c r="L284" s="6" t="str">
        <f t="shared" ca="1" si="72"/>
        <v>5-10 years</v>
      </c>
      <c r="M284" s="8">
        <v>43101</v>
      </c>
      <c r="N284" s="6">
        <f t="shared" ca="1" si="73"/>
        <v>7</v>
      </c>
      <c r="O284" s="6" t="str">
        <f t="shared" ca="1" si="74"/>
        <v>5-10 years</v>
      </c>
      <c r="P284" s="8">
        <v>36526</v>
      </c>
      <c r="Q284" s="6">
        <f t="shared" ca="1" si="75"/>
        <v>25</v>
      </c>
      <c r="R284" s="6" t="str">
        <f t="shared" ca="1" si="76"/>
        <v>25-34</v>
      </c>
      <c r="S284" s="6" t="s">
        <v>98</v>
      </c>
      <c r="T284" s="6">
        <v>1</v>
      </c>
      <c r="U284" s="6">
        <v>1</v>
      </c>
      <c r="V284" s="6">
        <v>1</v>
      </c>
      <c r="W284" s="6">
        <v>1</v>
      </c>
      <c r="X284" s="6">
        <v>1</v>
      </c>
      <c r="Y284" s="6">
        <v>1</v>
      </c>
      <c r="Z284" s="6">
        <v>1</v>
      </c>
      <c r="AA284" s="6"/>
      <c r="AB284" s="6"/>
      <c r="AC284" s="6"/>
      <c r="AD284" s="6"/>
      <c r="AE284" s="6"/>
      <c r="AF284" s="6"/>
      <c r="AG284" s="6"/>
      <c r="AH284" s="6"/>
      <c r="AI284" s="6"/>
      <c r="AJ284" s="6"/>
      <c r="AK284" s="6"/>
      <c r="AL284" s="6"/>
      <c r="AM284" s="6"/>
      <c r="AN284" s="6"/>
      <c r="AO284" s="6"/>
      <c r="AP284" s="6"/>
      <c r="AQ284" s="6"/>
      <c r="AR284" s="6"/>
      <c r="AS284" s="6"/>
      <c r="AT284" s="6"/>
      <c r="AU284" s="6"/>
      <c r="AV284" s="6"/>
      <c r="AW284" s="6"/>
      <c r="AX284" s="6"/>
      <c r="AY284" s="6"/>
      <c r="AZ284" s="6"/>
      <c r="BA284" s="6"/>
      <c r="BB284" s="6"/>
      <c r="BC284" s="6"/>
      <c r="BD284" s="6"/>
      <c r="BE284" s="6"/>
      <c r="BF284" s="6"/>
      <c r="BG284" s="6"/>
      <c r="BH284" s="6"/>
      <c r="BI284" s="6"/>
      <c r="BJ284" s="6"/>
      <c r="BK284" s="6"/>
      <c r="BL284" s="6"/>
      <c r="BM284" s="6"/>
      <c r="BN284" s="6"/>
      <c r="BO284" s="6"/>
      <c r="BP284" s="6"/>
      <c r="BQ284" s="6"/>
      <c r="BR284" s="6">
        <f t="shared" si="68"/>
        <v>7</v>
      </c>
      <c r="BS284" s="6" t="str">
        <f t="shared" si="69"/>
        <v>Loan</v>
      </c>
      <c r="BT284" s="6" t="s">
        <v>99</v>
      </c>
      <c r="BU284" s="6" t="s">
        <v>117</v>
      </c>
      <c r="BV284" s="6" t="s">
        <v>118</v>
      </c>
      <c r="BW284" s="8" t="s">
        <v>96</v>
      </c>
      <c r="BX284" s="9">
        <f t="shared" ca="1" si="77"/>
        <v>2346299</v>
      </c>
      <c r="BY284" s="10" t="str">
        <f t="shared" ca="1" si="78"/>
        <v>750k-5 mil</v>
      </c>
      <c r="BZ284" s="7">
        <f t="shared" ca="1" si="79"/>
        <v>86292</v>
      </c>
      <c r="CA284" s="7"/>
      <c r="CB284" s="7">
        <f t="shared" ca="1" si="80"/>
        <v>86292</v>
      </c>
      <c r="CC284" s="7" t="s">
        <v>105</v>
      </c>
      <c r="CD284" s="7" t="s">
        <v>120</v>
      </c>
      <c r="CE284" s="7">
        <f t="shared" ca="1" si="81"/>
        <v>9</v>
      </c>
      <c r="CF284" s="7">
        <f t="shared" ca="1" si="82"/>
        <v>260699.88888888888</v>
      </c>
      <c r="CG284" s="11">
        <f t="shared" ca="1" si="83"/>
        <v>27.190226208686784</v>
      </c>
      <c r="CH284" s="7" t="str">
        <f t="shared" ca="1" si="84"/>
        <v>20-50x</v>
      </c>
      <c r="CI284" s="7" t="s">
        <v>107</v>
      </c>
    </row>
    <row r="285" spans="1:87" x14ac:dyDescent="0.2">
      <c r="A285">
        <v>11392</v>
      </c>
      <c r="B285" t="s">
        <v>94</v>
      </c>
      <c r="C285" s="17">
        <v>0.2</v>
      </c>
      <c r="D285" t="s">
        <v>96</v>
      </c>
      <c r="E285" t="s">
        <v>96</v>
      </c>
      <c r="G285" s="17" t="str">
        <f t="shared" si="70"/>
        <v>No</v>
      </c>
      <c r="H285" t="s">
        <v>97</v>
      </c>
      <c r="I285" s="12" t="s">
        <v>119</v>
      </c>
      <c r="J285" s="13">
        <v>42916</v>
      </c>
      <c r="K285">
        <f t="shared" ca="1" si="71"/>
        <v>8</v>
      </c>
      <c r="L285" t="str">
        <f t="shared" ca="1" si="72"/>
        <v>5-10 years</v>
      </c>
      <c r="M285" s="13">
        <v>42916</v>
      </c>
      <c r="N285">
        <f t="shared" ca="1" si="73"/>
        <v>8</v>
      </c>
      <c r="O285" t="str">
        <f t="shared" ca="1" si="74"/>
        <v>5-10 years</v>
      </c>
      <c r="P285" s="13">
        <v>34700</v>
      </c>
      <c r="Q285">
        <f t="shared" ca="1" si="75"/>
        <v>30</v>
      </c>
      <c r="R285" t="str">
        <f t="shared" ca="1" si="76"/>
        <v>25-34</v>
      </c>
      <c r="S285" t="s">
        <v>128</v>
      </c>
      <c r="V285">
        <v>1</v>
      </c>
      <c r="X285">
        <v>1</v>
      </c>
      <c r="Z285">
        <v>1</v>
      </c>
      <c r="BR285">
        <f t="shared" si="68"/>
        <v>3</v>
      </c>
      <c r="BS285" t="str">
        <f t="shared" si="69"/>
        <v>Non Loan</v>
      </c>
      <c r="BT285" t="s">
        <v>99</v>
      </c>
      <c r="BU285" t="s">
        <v>117</v>
      </c>
      <c r="BV285" t="s">
        <v>118</v>
      </c>
      <c r="BW285" s="13" t="s">
        <v>96</v>
      </c>
      <c r="BX285" s="14" t="str">
        <f t="shared" ca="1" si="77"/>
        <v/>
      </c>
      <c r="BY285" s="15" t="str">
        <f t="shared" ca="1" si="78"/>
        <v/>
      </c>
      <c r="BZ285" s="12">
        <f t="shared" ca="1" si="79"/>
        <v>334186</v>
      </c>
      <c r="CA285" s="12"/>
      <c r="CB285" s="12">
        <f t="shared" ca="1" si="80"/>
        <v>334186</v>
      </c>
      <c r="CC285" s="12"/>
      <c r="CD285" s="12"/>
      <c r="CE285" s="12" t="str">
        <f t="shared" ca="1" si="81"/>
        <v/>
      </c>
      <c r="CF285" s="12" t="str">
        <f t="shared" ca="1" si="82"/>
        <v/>
      </c>
      <c r="CG285" s="16" t="str">
        <f t="shared" ca="1" si="83"/>
        <v/>
      </c>
      <c r="CH285" s="12" t="str">
        <f t="shared" ca="1" si="84"/>
        <v/>
      </c>
      <c r="CI285" s="12" t="s">
        <v>97</v>
      </c>
    </row>
    <row r="286" spans="1:87" x14ac:dyDescent="0.2">
      <c r="A286" s="6">
        <v>11393</v>
      </c>
      <c r="B286" s="6" t="s">
        <v>94</v>
      </c>
      <c r="C286" s="18">
        <v>0.3</v>
      </c>
      <c r="D286" s="6" t="s">
        <v>95</v>
      </c>
      <c r="E286" s="6" t="s">
        <v>95</v>
      </c>
      <c r="F286" s="18">
        <v>0.15</v>
      </c>
      <c r="G286" s="18" t="str">
        <f t="shared" si="70"/>
        <v>No</v>
      </c>
      <c r="H286" s="6" t="s">
        <v>97</v>
      </c>
      <c r="I286" s="7" t="s">
        <v>103</v>
      </c>
      <c r="J286" s="8">
        <v>42736</v>
      </c>
      <c r="K286" s="6">
        <f t="shared" ca="1" si="71"/>
        <v>8</v>
      </c>
      <c r="L286" s="6" t="str">
        <f t="shared" ca="1" si="72"/>
        <v>5-10 years</v>
      </c>
      <c r="M286" s="8">
        <v>42736</v>
      </c>
      <c r="N286" s="6">
        <f t="shared" ca="1" si="73"/>
        <v>8</v>
      </c>
      <c r="O286" s="6" t="str">
        <f t="shared" ca="1" si="74"/>
        <v>5-10 years</v>
      </c>
      <c r="P286" s="8">
        <v>32874</v>
      </c>
      <c r="Q286" s="6">
        <f t="shared" ca="1" si="75"/>
        <v>35</v>
      </c>
      <c r="R286" s="6" t="str">
        <f t="shared" ca="1" si="76"/>
        <v>35-44</v>
      </c>
      <c r="S286" s="6" t="s">
        <v>98</v>
      </c>
      <c r="T286" s="6">
        <v>1</v>
      </c>
      <c r="U286" s="6">
        <v>1</v>
      </c>
      <c r="V286" s="6">
        <v>1</v>
      </c>
      <c r="W286" s="6">
        <v>1</v>
      </c>
      <c r="X286" s="6">
        <v>1</v>
      </c>
      <c r="Y286" s="6"/>
      <c r="Z286" s="6"/>
      <c r="AA286" s="6"/>
      <c r="AB286" s="6"/>
      <c r="AC286" s="6"/>
      <c r="AD286" s="6"/>
      <c r="AE286" s="6"/>
      <c r="AF286" s="6"/>
      <c r="AG286" s="6"/>
      <c r="AH286" s="6"/>
      <c r="AI286" s="6"/>
      <c r="AJ286" s="6"/>
      <c r="AK286" s="6"/>
      <c r="AL286" s="6"/>
      <c r="AM286" s="6"/>
      <c r="AN286" s="6"/>
      <c r="AO286" s="6"/>
      <c r="AP286" s="6"/>
      <c r="AQ286" s="6"/>
      <c r="AR286" s="6"/>
      <c r="AS286" s="6"/>
      <c r="AT286" s="6"/>
      <c r="AU286" s="6"/>
      <c r="AV286" s="6"/>
      <c r="AW286" s="6"/>
      <c r="AX286" s="6"/>
      <c r="AY286" s="6"/>
      <c r="AZ286" s="6"/>
      <c r="BA286" s="6"/>
      <c r="BB286" s="6"/>
      <c r="BC286" s="6"/>
      <c r="BD286" s="6"/>
      <c r="BE286" s="6"/>
      <c r="BF286" s="6"/>
      <c r="BG286" s="6"/>
      <c r="BH286" s="6"/>
      <c r="BI286" s="6"/>
      <c r="BJ286" s="6"/>
      <c r="BK286" s="6"/>
      <c r="BL286" s="6"/>
      <c r="BM286" s="6"/>
      <c r="BN286" s="6"/>
      <c r="BO286" s="6"/>
      <c r="BP286" s="6"/>
      <c r="BQ286" s="6"/>
      <c r="BR286" s="6">
        <f t="shared" si="68"/>
        <v>5</v>
      </c>
      <c r="BS286" s="6" t="str">
        <f t="shared" si="69"/>
        <v>Loan</v>
      </c>
      <c r="BT286" s="6" t="s">
        <v>99</v>
      </c>
      <c r="BU286" s="6" t="s">
        <v>117</v>
      </c>
      <c r="BV286" s="6" t="s">
        <v>118</v>
      </c>
      <c r="BW286" s="8" t="s">
        <v>96</v>
      </c>
      <c r="BX286" s="9">
        <f t="shared" ca="1" si="77"/>
        <v>1024598</v>
      </c>
      <c r="BY286" s="10" t="str">
        <f t="shared" ca="1" si="78"/>
        <v>750k-5 mil</v>
      </c>
      <c r="BZ286" s="7">
        <f t="shared" ca="1" si="79"/>
        <v>546163</v>
      </c>
      <c r="CA286" s="7"/>
      <c r="CB286" s="7">
        <f t="shared" ca="1" si="80"/>
        <v>546163</v>
      </c>
      <c r="CC286" s="7" t="s">
        <v>114</v>
      </c>
      <c r="CD286" s="7" t="s">
        <v>120</v>
      </c>
      <c r="CE286" s="7">
        <f t="shared" ca="1" si="81"/>
        <v>3</v>
      </c>
      <c r="CF286" s="7">
        <f t="shared" ca="1" si="82"/>
        <v>341532.66666666669</v>
      </c>
      <c r="CG286" s="11">
        <f t="shared" ca="1" si="83"/>
        <v>1.8759930643415976</v>
      </c>
      <c r="CH286" s="7" t="str">
        <f t="shared" ca="1" si="84"/>
        <v>1-5x</v>
      </c>
      <c r="CI286" s="7" t="s">
        <v>107</v>
      </c>
    </row>
    <row r="287" spans="1:87" x14ac:dyDescent="0.2">
      <c r="A287">
        <v>11394</v>
      </c>
      <c r="B287" t="s">
        <v>94</v>
      </c>
      <c r="C287" s="17">
        <v>0.4</v>
      </c>
      <c r="D287" t="s">
        <v>96</v>
      </c>
      <c r="E287" t="s">
        <v>95</v>
      </c>
      <c r="F287" s="17">
        <v>0.3</v>
      </c>
      <c r="G287" s="17" t="str">
        <f t="shared" si="70"/>
        <v>No</v>
      </c>
      <c r="H287" t="s">
        <v>97</v>
      </c>
      <c r="I287" s="12" t="s">
        <v>97</v>
      </c>
      <c r="J287" s="13">
        <v>42551</v>
      </c>
      <c r="K287">
        <f t="shared" ca="1" si="71"/>
        <v>9</v>
      </c>
      <c r="L287" t="str">
        <f t="shared" ca="1" si="72"/>
        <v>5-10 years</v>
      </c>
      <c r="M287" s="13">
        <v>42551</v>
      </c>
      <c r="N287">
        <f t="shared" ca="1" si="73"/>
        <v>9</v>
      </c>
      <c r="O287" t="str">
        <f t="shared" ca="1" si="74"/>
        <v>5-10 years</v>
      </c>
      <c r="P287" s="13">
        <v>31048</v>
      </c>
      <c r="Q287">
        <f t="shared" ca="1" si="75"/>
        <v>40</v>
      </c>
      <c r="R287" t="str">
        <f t="shared" ca="1" si="76"/>
        <v>35-44</v>
      </c>
      <c r="S287" t="s">
        <v>98</v>
      </c>
      <c r="V287">
        <v>1</v>
      </c>
      <c r="X287">
        <v>1</v>
      </c>
      <c r="Z287">
        <v>1</v>
      </c>
      <c r="BR287">
        <f t="shared" si="68"/>
        <v>3</v>
      </c>
      <c r="BS287" t="str">
        <f t="shared" si="69"/>
        <v>Non Loan</v>
      </c>
      <c r="BT287" t="s">
        <v>99</v>
      </c>
      <c r="BU287" t="s">
        <v>100</v>
      </c>
      <c r="BV287" t="s">
        <v>101</v>
      </c>
      <c r="BW287" s="13" t="s">
        <v>96</v>
      </c>
      <c r="BX287" s="14" t="str">
        <f t="shared" ca="1" si="77"/>
        <v/>
      </c>
      <c r="BY287" s="15" t="str">
        <f t="shared" ca="1" si="78"/>
        <v/>
      </c>
      <c r="BZ287" s="12">
        <f t="shared" ca="1" si="79"/>
        <v>849641</v>
      </c>
      <c r="CA287" s="12"/>
      <c r="CB287" s="12">
        <f t="shared" ca="1" si="80"/>
        <v>849641</v>
      </c>
      <c r="CC287" s="12"/>
      <c r="CD287" s="12"/>
      <c r="CE287" s="12" t="str">
        <f t="shared" ca="1" si="81"/>
        <v/>
      </c>
      <c r="CF287" s="12" t="str">
        <f t="shared" ca="1" si="82"/>
        <v/>
      </c>
      <c r="CG287" s="16" t="str">
        <f t="shared" ca="1" si="83"/>
        <v/>
      </c>
      <c r="CH287" s="12" t="str">
        <f t="shared" ca="1" si="84"/>
        <v/>
      </c>
      <c r="CI287" s="12" t="s">
        <v>97</v>
      </c>
    </row>
    <row r="288" spans="1:87" x14ac:dyDescent="0.2">
      <c r="A288" s="6">
        <v>11395</v>
      </c>
      <c r="B288" s="6" t="s">
        <v>94</v>
      </c>
      <c r="C288" s="18">
        <v>0.5</v>
      </c>
      <c r="D288" s="6" t="s">
        <v>95</v>
      </c>
      <c r="E288" s="6" t="s">
        <v>96</v>
      </c>
      <c r="F288" s="18"/>
      <c r="G288" s="18" t="str">
        <f t="shared" si="70"/>
        <v>Yes</v>
      </c>
      <c r="H288" s="6" t="s">
        <v>97</v>
      </c>
      <c r="I288" s="7" t="s">
        <v>97</v>
      </c>
      <c r="J288" s="8">
        <v>42370</v>
      </c>
      <c r="K288" s="6">
        <f t="shared" ca="1" si="71"/>
        <v>9</v>
      </c>
      <c r="L288" s="6" t="str">
        <f t="shared" ca="1" si="72"/>
        <v>5-10 years</v>
      </c>
      <c r="M288" s="8">
        <v>42370</v>
      </c>
      <c r="N288" s="6">
        <f t="shared" ca="1" si="73"/>
        <v>9</v>
      </c>
      <c r="O288" s="6" t="str">
        <f t="shared" ca="1" si="74"/>
        <v>5-10 years</v>
      </c>
      <c r="P288" s="8">
        <v>29221</v>
      </c>
      <c r="Q288" s="6">
        <f t="shared" ca="1" si="75"/>
        <v>45</v>
      </c>
      <c r="R288" s="6" t="str">
        <f t="shared" ca="1" si="76"/>
        <v>45-54</v>
      </c>
      <c r="S288" s="6" t="s">
        <v>113</v>
      </c>
      <c r="T288" s="6"/>
      <c r="U288" s="6">
        <v>1</v>
      </c>
      <c r="V288" s="6"/>
      <c r="W288" s="6">
        <v>1</v>
      </c>
      <c r="X288" s="6"/>
      <c r="Y288" s="6">
        <v>1</v>
      </c>
      <c r="Z288" s="6"/>
      <c r="AA288" s="6"/>
      <c r="AB288" s="6"/>
      <c r="AC288" s="6"/>
      <c r="AD288" s="6"/>
      <c r="AE288" s="6"/>
      <c r="AF288" s="6"/>
      <c r="AG288" s="6"/>
      <c r="AH288" s="6"/>
      <c r="AI288" s="6"/>
      <c r="AJ288" s="6"/>
      <c r="AK288" s="6"/>
      <c r="AL288" s="6"/>
      <c r="AM288" s="6"/>
      <c r="AN288" s="6"/>
      <c r="AO288" s="6"/>
      <c r="AP288" s="6"/>
      <c r="AQ288" s="6"/>
      <c r="AR288" s="6"/>
      <c r="AS288" s="6"/>
      <c r="AT288" s="6"/>
      <c r="AU288" s="6"/>
      <c r="AV288" s="6"/>
      <c r="AW288" s="6"/>
      <c r="AX288" s="6"/>
      <c r="AY288" s="6"/>
      <c r="AZ288" s="6"/>
      <c r="BA288" s="6"/>
      <c r="BB288" s="6"/>
      <c r="BC288" s="6"/>
      <c r="BD288" s="6"/>
      <c r="BE288" s="6"/>
      <c r="BF288" s="6"/>
      <c r="BG288" s="6"/>
      <c r="BH288" s="6"/>
      <c r="BI288" s="6"/>
      <c r="BJ288" s="6"/>
      <c r="BK288" s="6"/>
      <c r="BL288" s="6"/>
      <c r="BM288" s="6"/>
      <c r="BN288" s="6"/>
      <c r="BO288" s="6"/>
      <c r="BP288" s="6"/>
      <c r="BQ288" s="6"/>
      <c r="BR288" s="6">
        <f t="shared" si="68"/>
        <v>3</v>
      </c>
      <c r="BS288" s="6" t="str">
        <f t="shared" si="69"/>
        <v>Non Loan</v>
      </c>
      <c r="BT288" s="6" t="s">
        <v>99</v>
      </c>
      <c r="BU288" s="6" t="s">
        <v>100</v>
      </c>
      <c r="BV288" s="6" t="s">
        <v>101</v>
      </c>
      <c r="BW288" s="8" t="s">
        <v>96</v>
      </c>
      <c r="BX288" s="9" t="str">
        <f t="shared" ca="1" si="77"/>
        <v/>
      </c>
      <c r="BY288" s="10" t="str">
        <f t="shared" ca="1" si="78"/>
        <v/>
      </c>
      <c r="BZ288" s="7">
        <f t="shared" ca="1" si="79"/>
        <v>918971</v>
      </c>
      <c r="CA288" s="7"/>
      <c r="CB288" s="7">
        <f t="shared" ca="1" si="80"/>
        <v>918971</v>
      </c>
      <c r="CC288" s="7"/>
      <c r="CD288" s="7"/>
      <c r="CE288" s="7" t="str">
        <f t="shared" ca="1" si="81"/>
        <v/>
      </c>
      <c r="CF288" s="7" t="str">
        <f t="shared" ca="1" si="82"/>
        <v/>
      </c>
      <c r="CG288" s="11" t="str">
        <f t="shared" ca="1" si="83"/>
        <v/>
      </c>
      <c r="CH288" s="7" t="str">
        <f t="shared" ca="1" si="84"/>
        <v/>
      </c>
      <c r="CI288" s="7" t="s">
        <v>97</v>
      </c>
    </row>
    <row r="289" spans="1:87" x14ac:dyDescent="0.2">
      <c r="A289">
        <v>11396</v>
      </c>
      <c r="B289" t="s">
        <v>94</v>
      </c>
      <c r="C289" s="17">
        <v>0.6</v>
      </c>
      <c r="D289" t="s">
        <v>96</v>
      </c>
      <c r="E289" t="s">
        <v>96</v>
      </c>
      <c r="G289" s="17" t="str">
        <f t="shared" si="70"/>
        <v>Yes</v>
      </c>
      <c r="H289" t="s">
        <v>111</v>
      </c>
      <c r="I289" s="12" t="s">
        <v>112</v>
      </c>
      <c r="J289" s="13">
        <v>42185</v>
      </c>
      <c r="K289">
        <f t="shared" ca="1" si="71"/>
        <v>10</v>
      </c>
      <c r="L289" t="str">
        <f t="shared" ca="1" si="72"/>
        <v>10-20 years</v>
      </c>
      <c r="M289" s="13">
        <v>42185</v>
      </c>
      <c r="N289">
        <f t="shared" ca="1" si="73"/>
        <v>10</v>
      </c>
      <c r="O289" t="str">
        <f t="shared" ca="1" si="74"/>
        <v>10-20 years</v>
      </c>
      <c r="P289" s="13">
        <v>27395</v>
      </c>
      <c r="Q289">
        <f t="shared" ca="1" si="75"/>
        <v>50</v>
      </c>
      <c r="R289" t="str">
        <f t="shared" ca="1" si="76"/>
        <v>45-54</v>
      </c>
      <c r="S289" t="s">
        <v>142</v>
      </c>
      <c r="T289">
        <v>1</v>
      </c>
      <c r="V289">
        <v>1</v>
      </c>
      <c r="X289">
        <v>1</v>
      </c>
      <c r="Z289">
        <v>1</v>
      </c>
      <c r="BR289">
        <f t="shared" si="68"/>
        <v>4</v>
      </c>
      <c r="BS289" t="str">
        <f t="shared" si="69"/>
        <v>Loan</v>
      </c>
      <c r="BT289" t="s">
        <v>99</v>
      </c>
      <c r="BU289" t="s">
        <v>100</v>
      </c>
      <c r="BV289" t="s">
        <v>101</v>
      </c>
      <c r="BW289" s="13" t="s">
        <v>96</v>
      </c>
      <c r="BX289" s="14">
        <f t="shared" ca="1" si="77"/>
        <v>3447368</v>
      </c>
      <c r="BY289" s="15" t="str">
        <f t="shared" ca="1" si="78"/>
        <v>750k-5 mil</v>
      </c>
      <c r="BZ289" s="12">
        <f t="shared" ca="1" si="79"/>
        <v>100846</v>
      </c>
      <c r="CA289" s="12"/>
      <c r="CB289" s="12">
        <f t="shared" ca="1" si="80"/>
        <v>100846</v>
      </c>
      <c r="CC289" s="12" t="s">
        <v>105</v>
      </c>
      <c r="CD289" s="12" t="s">
        <v>106</v>
      </c>
      <c r="CE289" s="12">
        <f t="shared" ca="1" si="81"/>
        <v>2</v>
      </c>
      <c r="CF289" s="12">
        <f t="shared" ca="1" si="82"/>
        <v>1723684</v>
      </c>
      <c r="CG289" s="16">
        <f t="shared" ca="1" si="83"/>
        <v>34.18447930507903</v>
      </c>
      <c r="CH289" s="12" t="str">
        <f t="shared" ca="1" si="84"/>
        <v>20-50x</v>
      </c>
      <c r="CI289" s="12" t="s">
        <v>107</v>
      </c>
    </row>
    <row r="290" spans="1:87" x14ac:dyDescent="0.2">
      <c r="A290" s="6">
        <v>11397</v>
      </c>
      <c r="B290" s="6" t="s">
        <v>94</v>
      </c>
      <c r="C290" s="18">
        <v>0.7</v>
      </c>
      <c r="D290" s="6" t="s">
        <v>95</v>
      </c>
      <c r="E290" s="6" t="s">
        <v>95</v>
      </c>
      <c r="F290" s="18">
        <v>0.4</v>
      </c>
      <c r="G290" s="18" t="str">
        <f t="shared" si="70"/>
        <v>Yes</v>
      </c>
      <c r="H290" s="6" t="s">
        <v>97</v>
      </c>
      <c r="I290" s="7" t="s">
        <v>97</v>
      </c>
      <c r="J290" s="8">
        <v>42005</v>
      </c>
      <c r="K290" s="6">
        <f t="shared" ca="1" si="71"/>
        <v>10</v>
      </c>
      <c r="L290" s="6" t="str">
        <f t="shared" ca="1" si="72"/>
        <v>10-20 years</v>
      </c>
      <c r="M290" s="8">
        <v>42005</v>
      </c>
      <c r="N290" s="6">
        <f t="shared" ca="1" si="73"/>
        <v>10</v>
      </c>
      <c r="O290" s="6" t="str">
        <f t="shared" ca="1" si="74"/>
        <v>10-20 years</v>
      </c>
      <c r="P290" s="8">
        <v>25569</v>
      </c>
      <c r="Q290" s="6">
        <f t="shared" ca="1" si="75"/>
        <v>55</v>
      </c>
      <c r="R290" s="6" t="str">
        <f t="shared" ca="1" si="76"/>
        <v>55-64</v>
      </c>
      <c r="S290" s="6" t="s">
        <v>98</v>
      </c>
      <c r="T290" s="6"/>
      <c r="U290" s="6">
        <v>1</v>
      </c>
      <c r="V290" s="6">
        <v>1</v>
      </c>
      <c r="W290" s="6">
        <v>1</v>
      </c>
      <c r="X290" s="6">
        <v>1</v>
      </c>
      <c r="Y290" s="6">
        <v>1</v>
      </c>
      <c r="Z290" s="6">
        <v>1</v>
      </c>
      <c r="AA290" s="6"/>
      <c r="AB290" s="6"/>
      <c r="AC290" s="6"/>
      <c r="AD290" s="6"/>
      <c r="AE290" s="6"/>
      <c r="AF290" s="6"/>
      <c r="AG290" s="6"/>
      <c r="AH290" s="6"/>
      <c r="AI290" s="6"/>
      <c r="AJ290" s="6"/>
      <c r="AK290" s="6"/>
      <c r="AL290" s="6"/>
      <c r="AM290" s="6"/>
      <c r="AN290" s="6"/>
      <c r="AO290" s="6"/>
      <c r="AP290" s="6"/>
      <c r="AQ290" s="6"/>
      <c r="AR290" s="6"/>
      <c r="AS290" s="6"/>
      <c r="AT290" s="6"/>
      <c r="AU290" s="6"/>
      <c r="AV290" s="6"/>
      <c r="AW290" s="6"/>
      <c r="AX290" s="6"/>
      <c r="AY290" s="6"/>
      <c r="AZ290" s="6"/>
      <c r="BA290" s="6"/>
      <c r="BB290" s="6"/>
      <c r="BC290" s="6"/>
      <c r="BD290" s="6"/>
      <c r="BE290" s="6"/>
      <c r="BF290" s="6"/>
      <c r="BG290" s="6"/>
      <c r="BH290" s="6"/>
      <c r="BI290" s="6"/>
      <c r="BJ290" s="6"/>
      <c r="BK290" s="6"/>
      <c r="BL290" s="6"/>
      <c r="BM290" s="6"/>
      <c r="BN290" s="6"/>
      <c r="BO290" s="6"/>
      <c r="BP290" s="6"/>
      <c r="BQ290" s="6"/>
      <c r="BR290" s="6">
        <f t="shared" si="68"/>
        <v>6</v>
      </c>
      <c r="BS290" s="6" t="str">
        <f t="shared" si="69"/>
        <v>Non Loan</v>
      </c>
      <c r="BT290" s="6" t="s">
        <v>99</v>
      </c>
      <c r="BU290" s="6" t="s">
        <v>100</v>
      </c>
      <c r="BV290" s="6" t="s">
        <v>129</v>
      </c>
      <c r="BW290" s="8" t="s">
        <v>96</v>
      </c>
      <c r="BX290" s="9" t="str">
        <f t="shared" ca="1" si="77"/>
        <v/>
      </c>
      <c r="BY290" s="10" t="str">
        <f t="shared" ca="1" si="78"/>
        <v/>
      </c>
      <c r="BZ290" s="7">
        <f t="shared" ca="1" si="79"/>
        <v>1317816</v>
      </c>
      <c r="CA290" s="7"/>
      <c r="CB290" s="7">
        <f t="shared" ca="1" si="80"/>
        <v>1317816</v>
      </c>
      <c r="CC290" s="7"/>
      <c r="CD290" s="7"/>
      <c r="CE290" s="7" t="str">
        <f t="shared" ca="1" si="81"/>
        <v/>
      </c>
      <c r="CF290" s="7" t="str">
        <f t="shared" ca="1" si="82"/>
        <v/>
      </c>
      <c r="CG290" s="11" t="str">
        <f t="shared" ca="1" si="83"/>
        <v/>
      </c>
      <c r="CH290" s="7" t="str">
        <f t="shared" ca="1" si="84"/>
        <v/>
      </c>
      <c r="CI290" s="7" t="s">
        <v>97</v>
      </c>
    </row>
    <row r="291" spans="1:87" x14ac:dyDescent="0.2">
      <c r="A291">
        <v>11398</v>
      </c>
      <c r="B291" t="s">
        <v>94</v>
      </c>
      <c r="C291" s="17">
        <v>0.8</v>
      </c>
      <c r="D291" t="s">
        <v>96</v>
      </c>
      <c r="E291" t="s">
        <v>95</v>
      </c>
      <c r="F291" s="17">
        <v>0.75</v>
      </c>
      <c r="G291" s="17" t="str">
        <f t="shared" si="70"/>
        <v>Yes</v>
      </c>
      <c r="H291" t="s">
        <v>97</v>
      </c>
      <c r="I291" s="12" t="s">
        <v>112</v>
      </c>
      <c r="J291" s="13">
        <v>41640</v>
      </c>
      <c r="K291">
        <f t="shared" ca="1" si="71"/>
        <v>11</v>
      </c>
      <c r="L291" t="str">
        <f t="shared" ca="1" si="72"/>
        <v>10-20 years</v>
      </c>
      <c r="M291" s="13">
        <v>41640</v>
      </c>
      <c r="N291">
        <f t="shared" ca="1" si="73"/>
        <v>11</v>
      </c>
      <c r="O291" t="str">
        <f t="shared" ca="1" si="74"/>
        <v>10-20 years</v>
      </c>
      <c r="P291" s="13">
        <v>23743</v>
      </c>
      <c r="Q291">
        <f t="shared" ca="1" si="75"/>
        <v>60</v>
      </c>
      <c r="R291" t="str">
        <f t="shared" ca="1" si="76"/>
        <v>55-64</v>
      </c>
      <c r="S291" t="s">
        <v>113</v>
      </c>
      <c r="V291">
        <v>1</v>
      </c>
      <c r="X291">
        <v>1</v>
      </c>
      <c r="Z291">
        <v>1</v>
      </c>
      <c r="BR291">
        <f t="shared" si="68"/>
        <v>3</v>
      </c>
      <c r="BS291" t="str">
        <f t="shared" si="69"/>
        <v>Non Loan</v>
      </c>
      <c r="BT291" t="s">
        <v>99</v>
      </c>
      <c r="BU291" t="s">
        <v>117</v>
      </c>
      <c r="BV291" t="s">
        <v>118</v>
      </c>
      <c r="BW291" s="13" t="s">
        <v>96</v>
      </c>
      <c r="BX291" s="14" t="str">
        <f t="shared" ca="1" si="77"/>
        <v/>
      </c>
      <c r="BY291" s="15" t="str">
        <f t="shared" ca="1" si="78"/>
        <v/>
      </c>
      <c r="BZ291" s="12">
        <f t="shared" ca="1" si="79"/>
        <v>1521078</v>
      </c>
      <c r="CA291" s="12"/>
      <c r="CB291" s="12">
        <f t="shared" ca="1" si="80"/>
        <v>1521078</v>
      </c>
      <c r="CC291" s="12"/>
      <c r="CD291" s="12"/>
      <c r="CE291" s="12" t="str">
        <f t="shared" ca="1" si="81"/>
        <v/>
      </c>
      <c r="CF291" s="12" t="str">
        <f t="shared" ca="1" si="82"/>
        <v/>
      </c>
      <c r="CG291" s="16" t="str">
        <f t="shared" ca="1" si="83"/>
        <v/>
      </c>
      <c r="CH291" s="12" t="str">
        <f t="shared" ca="1" si="84"/>
        <v/>
      </c>
      <c r="CI291" s="12" t="s">
        <v>97</v>
      </c>
    </row>
    <row r="292" spans="1:87" x14ac:dyDescent="0.2">
      <c r="A292" s="6">
        <v>11399</v>
      </c>
      <c r="B292" s="6" t="s">
        <v>94</v>
      </c>
      <c r="C292" s="18">
        <v>0.75</v>
      </c>
      <c r="D292" s="6" t="s">
        <v>95</v>
      </c>
      <c r="E292" s="6" t="s">
        <v>96</v>
      </c>
      <c r="F292" s="18"/>
      <c r="G292" s="18" t="str">
        <f t="shared" si="70"/>
        <v>Yes</v>
      </c>
      <c r="H292" s="6" t="s">
        <v>111</v>
      </c>
      <c r="I292" s="7" t="s">
        <v>112</v>
      </c>
      <c r="J292" s="8">
        <v>41275</v>
      </c>
      <c r="K292" s="6">
        <f t="shared" ca="1" si="71"/>
        <v>12</v>
      </c>
      <c r="L292" s="6" t="str">
        <f t="shared" ca="1" si="72"/>
        <v>10-20 years</v>
      </c>
      <c r="M292" s="8">
        <v>41275</v>
      </c>
      <c r="N292" s="6">
        <f t="shared" ca="1" si="73"/>
        <v>12</v>
      </c>
      <c r="O292" s="6" t="str">
        <f t="shared" ca="1" si="74"/>
        <v>10-20 years</v>
      </c>
      <c r="P292" s="8">
        <v>36526</v>
      </c>
      <c r="Q292" s="6">
        <f t="shared" ca="1" si="75"/>
        <v>25</v>
      </c>
      <c r="R292" s="6" t="str">
        <f t="shared" ca="1" si="76"/>
        <v>25-34</v>
      </c>
      <c r="S292" s="6" t="s">
        <v>133</v>
      </c>
      <c r="T292" s="6">
        <v>1</v>
      </c>
      <c r="U292" s="6">
        <v>1</v>
      </c>
      <c r="V292" s="6">
        <v>1</v>
      </c>
      <c r="W292" s="6">
        <v>1</v>
      </c>
      <c r="X292" s="6">
        <v>1</v>
      </c>
      <c r="Y292" s="6"/>
      <c r="Z292" s="6"/>
      <c r="AA292" s="6"/>
      <c r="AB292" s="6"/>
      <c r="AC292" s="6"/>
      <c r="AD292" s="6"/>
      <c r="AE292" s="6"/>
      <c r="AF292" s="6"/>
      <c r="AG292" s="6"/>
      <c r="AH292" s="6"/>
      <c r="AI292" s="6"/>
      <c r="AJ292" s="6"/>
      <c r="AK292" s="6"/>
      <c r="AL292" s="6"/>
      <c r="AM292" s="6"/>
      <c r="AN292" s="6"/>
      <c r="AO292" s="6"/>
      <c r="AP292" s="6"/>
      <c r="AQ292" s="6"/>
      <c r="AR292" s="6"/>
      <c r="AS292" s="6"/>
      <c r="AT292" s="6"/>
      <c r="AU292" s="6"/>
      <c r="AV292" s="6"/>
      <c r="AW292" s="6"/>
      <c r="AX292" s="6"/>
      <c r="AY292" s="6"/>
      <c r="AZ292" s="6"/>
      <c r="BA292" s="6"/>
      <c r="BB292" s="6"/>
      <c r="BC292" s="6"/>
      <c r="BD292" s="6"/>
      <c r="BE292" s="6"/>
      <c r="BF292" s="6"/>
      <c r="BG292" s="6"/>
      <c r="BH292" s="6"/>
      <c r="BI292" s="6"/>
      <c r="BJ292" s="6"/>
      <c r="BK292" s="6"/>
      <c r="BL292" s="6"/>
      <c r="BM292" s="6"/>
      <c r="BN292" s="6"/>
      <c r="BO292" s="6"/>
      <c r="BP292" s="6"/>
      <c r="BQ292" s="6"/>
      <c r="BR292" s="6">
        <f t="shared" si="68"/>
        <v>5</v>
      </c>
      <c r="BS292" s="6" t="str">
        <f t="shared" si="69"/>
        <v>Loan</v>
      </c>
      <c r="BT292" s="6" t="s">
        <v>99</v>
      </c>
      <c r="BU292" s="6" t="s">
        <v>100</v>
      </c>
      <c r="BV292" s="6" t="s">
        <v>101</v>
      </c>
      <c r="BW292" s="8" t="s">
        <v>96</v>
      </c>
      <c r="BX292" s="9">
        <f t="shared" ca="1" si="77"/>
        <v>3465947</v>
      </c>
      <c r="BY292" s="10" t="str">
        <f t="shared" ca="1" si="78"/>
        <v>750k-5 mil</v>
      </c>
      <c r="BZ292" s="7">
        <f t="shared" ca="1" si="79"/>
        <v>304111</v>
      </c>
      <c r="CA292" s="7"/>
      <c r="CB292" s="7">
        <f t="shared" ca="1" si="80"/>
        <v>304111</v>
      </c>
      <c r="CC292" s="7" t="s">
        <v>105</v>
      </c>
      <c r="CD292" s="7" t="s">
        <v>120</v>
      </c>
      <c r="CE292" s="7">
        <f t="shared" ca="1" si="81"/>
        <v>1</v>
      </c>
      <c r="CF292" s="7">
        <f t="shared" ca="1" si="82"/>
        <v>3465947</v>
      </c>
      <c r="CG292" s="11">
        <f t="shared" ca="1" si="83"/>
        <v>11.396980050047516</v>
      </c>
      <c r="CH292" s="7" t="str">
        <f t="shared" ca="1" si="84"/>
        <v>10-20x</v>
      </c>
      <c r="CI292" s="7" t="s">
        <v>107</v>
      </c>
    </row>
    <row r="293" spans="1:87" x14ac:dyDescent="0.2">
      <c r="A293">
        <v>11400</v>
      </c>
      <c r="B293" t="s">
        <v>110</v>
      </c>
      <c r="C293" s="17">
        <v>1</v>
      </c>
      <c r="D293" t="s">
        <v>96</v>
      </c>
      <c r="E293" t="s">
        <v>96</v>
      </c>
      <c r="G293" s="17" t="str">
        <f t="shared" si="70"/>
        <v>Yes</v>
      </c>
      <c r="H293" t="s">
        <v>97</v>
      </c>
      <c r="I293" s="12" t="s">
        <v>112</v>
      </c>
      <c r="J293" s="13">
        <v>40909</v>
      </c>
      <c r="K293">
        <f t="shared" ca="1" si="71"/>
        <v>13</v>
      </c>
      <c r="L293" t="str">
        <f t="shared" ca="1" si="72"/>
        <v>10-20 years</v>
      </c>
      <c r="M293" s="13">
        <v>40909</v>
      </c>
      <c r="N293">
        <f t="shared" ca="1" si="73"/>
        <v>13</v>
      </c>
      <c r="O293" t="str">
        <f t="shared" ca="1" si="74"/>
        <v>10-20 years</v>
      </c>
      <c r="P293" s="13">
        <v>34700</v>
      </c>
      <c r="Q293">
        <f t="shared" ca="1" si="75"/>
        <v>30</v>
      </c>
      <c r="R293" t="str">
        <f t="shared" ca="1" si="76"/>
        <v>25-34</v>
      </c>
      <c r="S293" t="s">
        <v>98</v>
      </c>
      <c r="V293">
        <v>1</v>
      </c>
      <c r="X293">
        <v>1</v>
      </c>
      <c r="Z293">
        <v>1</v>
      </c>
      <c r="BR293">
        <f t="shared" si="68"/>
        <v>3</v>
      </c>
      <c r="BS293" t="str">
        <f t="shared" si="69"/>
        <v>Non Loan</v>
      </c>
      <c r="BT293" t="s">
        <v>99</v>
      </c>
      <c r="BU293" t="s">
        <v>117</v>
      </c>
      <c r="BV293" t="s">
        <v>118</v>
      </c>
      <c r="BW293" s="13" t="s">
        <v>96</v>
      </c>
      <c r="BX293" s="14" t="str">
        <f t="shared" ca="1" si="77"/>
        <v/>
      </c>
      <c r="BY293" s="15" t="str">
        <f t="shared" ca="1" si="78"/>
        <v/>
      </c>
      <c r="BZ293" s="12">
        <f t="shared" ca="1" si="79"/>
        <v>1575801</v>
      </c>
      <c r="CA293" s="12"/>
      <c r="CB293" s="12">
        <f t="shared" ca="1" si="80"/>
        <v>1575801</v>
      </c>
      <c r="CC293" s="12"/>
      <c r="CD293" s="12"/>
      <c r="CE293" s="12" t="str">
        <f t="shared" ca="1" si="81"/>
        <v/>
      </c>
      <c r="CF293" s="12" t="str">
        <f t="shared" ca="1" si="82"/>
        <v/>
      </c>
      <c r="CG293" s="16" t="str">
        <f t="shared" ca="1" si="83"/>
        <v/>
      </c>
      <c r="CH293" s="12" t="str">
        <f t="shared" ca="1" si="84"/>
        <v/>
      </c>
      <c r="CI293" s="12" t="s">
        <v>97</v>
      </c>
    </row>
    <row r="294" spans="1:87" x14ac:dyDescent="0.2">
      <c r="A294" s="6">
        <v>11401</v>
      </c>
      <c r="B294" s="6" t="s">
        <v>137</v>
      </c>
      <c r="C294" s="18">
        <v>0</v>
      </c>
      <c r="D294" s="6" t="s">
        <v>95</v>
      </c>
      <c r="E294" s="6" t="s">
        <v>95</v>
      </c>
      <c r="F294" s="18">
        <v>0.15</v>
      </c>
      <c r="G294" s="18" t="str">
        <f t="shared" si="70"/>
        <v>No</v>
      </c>
      <c r="H294" s="6" t="s">
        <v>111</v>
      </c>
      <c r="I294" s="7" t="s">
        <v>112</v>
      </c>
      <c r="J294" s="8">
        <v>40544</v>
      </c>
      <c r="K294" s="6">
        <f t="shared" ca="1" si="71"/>
        <v>14</v>
      </c>
      <c r="L294" s="6" t="str">
        <f t="shared" ca="1" si="72"/>
        <v>10-20 years</v>
      </c>
      <c r="M294" s="8">
        <v>40544</v>
      </c>
      <c r="N294" s="6">
        <f t="shared" ca="1" si="73"/>
        <v>14</v>
      </c>
      <c r="O294" s="6" t="str">
        <f t="shared" ca="1" si="74"/>
        <v>10-20 years</v>
      </c>
      <c r="P294" s="8">
        <v>32874</v>
      </c>
      <c r="Q294" s="6">
        <f t="shared" ca="1" si="75"/>
        <v>35</v>
      </c>
      <c r="R294" s="6" t="str">
        <f t="shared" ca="1" si="76"/>
        <v>35-44</v>
      </c>
      <c r="S294" s="6" t="s">
        <v>142</v>
      </c>
      <c r="T294" s="6">
        <v>1</v>
      </c>
      <c r="U294" s="6">
        <v>1</v>
      </c>
      <c r="V294" s="6"/>
      <c r="W294" s="6">
        <v>1</v>
      </c>
      <c r="X294" s="6"/>
      <c r="Y294" s="6">
        <v>1</v>
      </c>
      <c r="Z294" s="6"/>
      <c r="AA294" s="6"/>
      <c r="AB294" s="6"/>
      <c r="AC294" s="6"/>
      <c r="AD294" s="6"/>
      <c r="AE294" s="6"/>
      <c r="AF294" s="6"/>
      <c r="AG294" s="6"/>
      <c r="AH294" s="6"/>
      <c r="AI294" s="6"/>
      <c r="AJ294" s="6"/>
      <c r="AK294" s="6"/>
      <c r="AL294" s="6"/>
      <c r="AM294" s="6"/>
      <c r="AN294" s="6"/>
      <c r="AO294" s="6"/>
      <c r="AP294" s="6"/>
      <c r="AQ294" s="6"/>
      <c r="AR294" s="6"/>
      <c r="AS294" s="6"/>
      <c r="AT294" s="6"/>
      <c r="AU294" s="6"/>
      <c r="AV294" s="6"/>
      <c r="AW294" s="6"/>
      <c r="AX294" s="6"/>
      <c r="AY294" s="6"/>
      <c r="AZ294" s="6"/>
      <c r="BA294" s="6"/>
      <c r="BB294" s="6"/>
      <c r="BC294" s="6"/>
      <c r="BD294" s="6"/>
      <c r="BE294" s="6"/>
      <c r="BF294" s="6"/>
      <c r="BG294" s="6"/>
      <c r="BH294" s="6"/>
      <c r="BI294" s="6"/>
      <c r="BJ294" s="6"/>
      <c r="BK294" s="6"/>
      <c r="BL294" s="6"/>
      <c r="BM294" s="6"/>
      <c r="BN294" s="6"/>
      <c r="BO294" s="6"/>
      <c r="BP294" s="6"/>
      <c r="BQ294" s="6"/>
      <c r="BR294" s="6">
        <f t="shared" si="68"/>
        <v>4</v>
      </c>
      <c r="BS294" s="6" t="str">
        <f t="shared" si="69"/>
        <v>Loan</v>
      </c>
      <c r="BT294" s="6" t="s">
        <v>99</v>
      </c>
      <c r="BU294" s="6" t="s">
        <v>104</v>
      </c>
      <c r="BV294" s="6" t="s">
        <v>101</v>
      </c>
      <c r="BW294" s="8" t="s">
        <v>96</v>
      </c>
      <c r="BX294" s="9">
        <f t="shared" ca="1" si="77"/>
        <v>1475542</v>
      </c>
      <c r="BY294" s="10" t="str">
        <f t="shared" ca="1" si="78"/>
        <v>750k-5 mil</v>
      </c>
      <c r="BZ294" s="7">
        <f t="shared" ca="1" si="79"/>
        <v>527337</v>
      </c>
      <c r="CA294" s="7"/>
      <c r="CB294" s="7">
        <f t="shared" ca="1" si="80"/>
        <v>527337</v>
      </c>
      <c r="CC294" s="7" t="s">
        <v>114</v>
      </c>
      <c r="CD294" s="7" t="s">
        <v>120</v>
      </c>
      <c r="CE294" s="7">
        <f t="shared" ca="1" si="81"/>
        <v>5</v>
      </c>
      <c r="CF294" s="7">
        <f t="shared" ca="1" si="82"/>
        <v>295108.40000000002</v>
      </c>
      <c r="CG294" s="11">
        <f t="shared" ca="1" si="83"/>
        <v>2.7981006453178896</v>
      </c>
      <c r="CH294" s="7" t="str">
        <f t="shared" ca="1" si="84"/>
        <v>1-5x</v>
      </c>
      <c r="CI294" s="7" t="s">
        <v>107</v>
      </c>
    </row>
    <row r="295" spans="1:87" x14ac:dyDescent="0.2">
      <c r="A295">
        <v>11402</v>
      </c>
      <c r="B295" t="s">
        <v>156</v>
      </c>
      <c r="C295" s="17">
        <v>0.4</v>
      </c>
      <c r="D295" t="s">
        <v>96</v>
      </c>
      <c r="E295" t="s">
        <v>95</v>
      </c>
      <c r="F295" s="17">
        <v>0.5</v>
      </c>
      <c r="G295" s="17" t="str">
        <f t="shared" si="70"/>
        <v>No</v>
      </c>
      <c r="H295" t="s">
        <v>111</v>
      </c>
      <c r="I295" s="12" t="s">
        <v>119</v>
      </c>
      <c r="J295" s="13">
        <v>40179</v>
      </c>
      <c r="K295">
        <f t="shared" ca="1" si="71"/>
        <v>15</v>
      </c>
      <c r="L295" t="str">
        <f t="shared" ca="1" si="72"/>
        <v>10-20 years</v>
      </c>
      <c r="M295" s="13">
        <v>40179</v>
      </c>
      <c r="N295">
        <f t="shared" ca="1" si="73"/>
        <v>15</v>
      </c>
      <c r="O295" t="str">
        <f t="shared" ca="1" si="74"/>
        <v>10-20 years</v>
      </c>
      <c r="P295" s="13">
        <v>31048</v>
      </c>
      <c r="Q295">
        <f t="shared" ca="1" si="75"/>
        <v>40</v>
      </c>
      <c r="R295" t="str">
        <f t="shared" ca="1" si="76"/>
        <v>35-44</v>
      </c>
      <c r="S295" t="s">
        <v>98</v>
      </c>
      <c r="T295">
        <v>1</v>
      </c>
      <c r="V295">
        <v>1</v>
      </c>
      <c r="X295">
        <v>1</v>
      </c>
      <c r="Z295">
        <v>1</v>
      </c>
      <c r="BR295">
        <f t="shared" si="68"/>
        <v>4</v>
      </c>
      <c r="BS295" t="str">
        <f t="shared" si="69"/>
        <v>Loan</v>
      </c>
      <c r="BT295" t="s">
        <v>99</v>
      </c>
      <c r="BU295" t="s">
        <v>100</v>
      </c>
      <c r="BV295" t="s">
        <v>101</v>
      </c>
      <c r="BW295" s="13" t="s">
        <v>96</v>
      </c>
      <c r="BX295" s="14">
        <f t="shared" ca="1" si="77"/>
        <v>4993526</v>
      </c>
      <c r="BY295" s="15" t="str">
        <f t="shared" ca="1" si="78"/>
        <v>750k-5 mil</v>
      </c>
      <c r="BZ295" s="12">
        <f t="shared" ca="1" si="79"/>
        <v>1621023</v>
      </c>
      <c r="CA295" s="12"/>
      <c r="CB295" s="12">
        <f t="shared" ca="1" si="80"/>
        <v>1621023</v>
      </c>
      <c r="CC295" s="12" t="s">
        <v>114</v>
      </c>
      <c r="CD295" s="12" t="s">
        <v>106</v>
      </c>
      <c r="CE295" s="12">
        <f t="shared" ca="1" si="81"/>
        <v>5</v>
      </c>
      <c r="CF295" s="12">
        <f t="shared" ca="1" si="82"/>
        <v>998705.2</v>
      </c>
      <c r="CG295" s="16">
        <f t="shared" ca="1" si="83"/>
        <v>3.0804781918578579</v>
      </c>
      <c r="CH295" s="12" t="str">
        <f t="shared" ca="1" si="84"/>
        <v>1-5x</v>
      </c>
      <c r="CI295" s="12" t="s">
        <v>107</v>
      </c>
    </row>
    <row r="296" spans="1:87" x14ac:dyDescent="0.2">
      <c r="A296" s="6">
        <v>11403</v>
      </c>
      <c r="B296" s="6" t="s">
        <v>94</v>
      </c>
      <c r="C296" s="18">
        <v>0.15</v>
      </c>
      <c r="D296" s="6" t="s">
        <v>95</v>
      </c>
      <c r="E296" s="6" t="s">
        <v>96</v>
      </c>
      <c r="F296" s="18"/>
      <c r="G296" s="18" t="str">
        <f t="shared" si="70"/>
        <v>No</v>
      </c>
      <c r="H296" s="6" t="s">
        <v>97</v>
      </c>
      <c r="I296" s="7" t="s">
        <v>97</v>
      </c>
      <c r="J296" s="8">
        <v>39814</v>
      </c>
      <c r="K296" s="6">
        <f t="shared" ca="1" si="71"/>
        <v>16</v>
      </c>
      <c r="L296" s="6" t="str">
        <f t="shared" ca="1" si="72"/>
        <v>10-20 years</v>
      </c>
      <c r="M296" s="8">
        <v>39814</v>
      </c>
      <c r="N296" s="6">
        <f t="shared" ca="1" si="73"/>
        <v>16</v>
      </c>
      <c r="O296" s="6" t="str">
        <f t="shared" ca="1" si="74"/>
        <v>10-20 years</v>
      </c>
      <c r="P296" s="8">
        <v>29221</v>
      </c>
      <c r="Q296" s="6">
        <f t="shared" ca="1" si="75"/>
        <v>45</v>
      </c>
      <c r="R296" s="6" t="str">
        <f t="shared" ca="1" si="76"/>
        <v>45-54</v>
      </c>
      <c r="S296" s="6" t="s">
        <v>116</v>
      </c>
      <c r="T296" s="6"/>
      <c r="U296" s="6">
        <v>1</v>
      </c>
      <c r="V296" s="6">
        <v>1</v>
      </c>
      <c r="W296" s="6">
        <v>1</v>
      </c>
      <c r="X296" s="6">
        <v>1</v>
      </c>
      <c r="Y296" s="6">
        <v>1</v>
      </c>
      <c r="Z296" s="6">
        <v>1</v>
      </c>
      <c r="AA296" s="6"/>
      <c r="AB296" s="6"/>
      <c r="AC296" s="6"/>
      <c r="AD296" s="6"/>
      <c r="AE296" s="6"/>
      <c r="AF296" s="6"/>
      <c r="AG296" s="6"/>
      <c r="AH296" s="6"/>
      <c r="AI296" s="6"/>
      <c r="AJ296" s="6"/>
      <c r="AK296" s="6"/>
      <c r="AL296" s="6"/>
      <c r="AM296" s="6"/>
      <c r="AN296" s="6"/>
      <c r="AO296" s="6"/>
      <c r="AP296" s="6"/>
      <c r="AQ296" s="6"/>
      <c r="AR296" s="6"/>
      <c r="AS296" s="6"/>
      <c r="AT296" s="6"/>
      <c r="AU296" s="6"/>
      <c r="AV296" s="6"/>
      <c r="AW296" s="6"/>
      <c r="AX296" s="6"/>
      <c r="AY296" s="6"/>
      <c r="AZ296" s="6"/>
      <c r="BA296" s="6"/>
      <c r="BB296" s="6"/>
      <c r="BC296" s="6"/>
      <c r="BD296" s="6"/>
      <c r="BE296" s="6"/>
      <c r="BF296" s="6"/>
      <c r="BG296" s="6"/>
      <c r="BH296" s="6"/>
      <c r="BI296" s="6"/>
      <c r="BJ296" s="6"/>
      <c r="BK296" s="6"/>
      <c r="BL296" s="6"/>
      <c r="BM296" s="6"/>
      <c r="BN296" s="6"/>
      <c r="BO296" s="6"/>
      <c r="BP296" s="6"/>
      <c r="BQ296" s="6"/>
      <c r="BR296" s="6">
        <f t="shared" si="68"/>
        <v>6</v>
      </c>
      <c r="BS296" s="6" t="str">
        <f t="shared" si="69"/>
        <v>Non Loan</v>
      </c>
      <c r="BT296" s="6" t="s">
        <v>99</v>
      </c>
      <c r="BU296" s="6" t="s">
        <v>104</v>
      </c>
      <c r="BV296" s="6" t="s">
        <v>101</v>
      </c>
      <c r="BW296" s="8" t="s">
        <v>96</v>
      </c>
      <c r="BX296" s="9" t="str">
        <f t="shared" ca="1" si="77"/>
        <v/>
      </c>
      <c r="BY296" s="10" t="str">
        <f t="shared" ca="1" si="78"/>
        <v/>
      </c>
      <c r="BZ296" s="7">
        <f t="shared" ca="1" si="79"/>
        <v>1663947</v>
      </c>
      <c r="CA296" s="7"/>
      <c r="CB296" s="7">
        <f t="shared" ca="1" si="80"/>
        <v>1663947</v>
      </c>
      <c r="CC296" s="7"/>
      <c r="CD296" s="7"/>
      <c r="CE296" s="7" t="str">
        <f t="shared" ca="1" si="81"/>
        <v/>
      </c>
      <c r="CF296" s="7" t="str">
        <f t="shared" ca="1" si="82"/>
        <v/>
      </c>
      <c r="CG296" s="11" t="str">
        <f t="shared" ca="1" si="83"/>
        <v/>
      </c>
      <c r="CH296" s="7" t="str">
        <f t="shared" ca="1" si="84"/>
        <v/>
      </c>
      <c r="CI296" s="7" t="s">
        <v>97</v>
      </c>
    </row>
    <row r="297" spans="1:87" x14ac:dyDescent="0.2">
      <c r="A297">
        <v>11404</v>
      </c>
      <c r="B297" t="s">
        <v>131</v>
      </c>
      <c r="C297" s="17">
        <v>0.2</v>
      </c>
      <c r="D297" t="s">
        <v>96</v>
      </c>
      <c r="E297" t="s">
        <v>96</v>
      </c>
      <c r="G297" s="17" t="str">
        <f t="shared" si="70"/>
        <v>No</v>
      </c>
      <c r="H297" t="s">
        <v>111</v>
      </c>
      <c r="I297" s="12" t="s">
        <v>97</v>
      </c>
      <c r="J297" s="13">
        <v>39448</v>
      </c>
      <c r="K297">
        <f t="shared" ca="1" si="71"/>
        <v>17</v>
      </c>
      <c r="L297" t="str">
        <f t="shared" ca="1" si="72"/>
        <v>10-20 years</v>
      </c>
      <c r="M297" s="13">
        <v>39448</v>
      </c>
      <c r="N297">
        <f t="shared" ca="1" si="73"/>
        <v>17</v>
      </c>
      <c r="O297" t="str">
        <f t="shared" ca="1" si="74"/>
        <v>10-20 years</v>
      </c>
      <c r="P297" s="13">
        <v>27395</v>
      </c>
      <c r="Q297">
        <f t="shared" ca="1" si="75"/>
        <v>50</v>
      </c>
      <c r="R297" t="str">
        <f t="shared" ca="1" si="76"/>
        <v>45-54</v>
      </c>
      <c r="S297" t="s">
        <v>128</v>
      </c>
      <c r="T297">
        <v>1</v>
      </c>
      <c r="V297">
        <v>1</v>
      </c>
      <c r="X297">
        <v>1</v>
      </c>
      <c r="Z297">
        <v>1</v>
      </c>
      <c r="BR297">
        <f t="shared" si="68"/>
        <v>4</v>
      </c>
      <c r="BS297" t="str">
        <f t="shared" si="69"/>
        <v>Loan</v>
      </c>
      <c r="BT297" t="s">
        <v>99</v>
      </c>
      <c r="BU297" t="s">
        <v>117</v>
      </c>
      <c r="BV297" t="s">
        <v>118</v>
      </c>
      <c r="BW297" s="13" t="s">
        <v>96</v>
      </c>
      <c r="BX297" s="14">
        <f t="shared" ca="1" si="77"/>
        <v>2349850</v>
      </c>
      <c r="BY297" s="15" t="str">
        <f t="shared" ca="1" si="78"/>
        <v>750k-5 mil</v>
      </c>
      <c r="BZ297" s="12">
        <f t="shared" ca="1" si="79"/>
        <v>183232</v>
      </c>
      <c r="CA297" s="12"/>
      <c r="CB297" s="12">
        <f t="shared" ca="1" si="80"/>
        <v>183232</v>
      </c>
      <c r="CC297" s="12" t="s">
        <v>105</v>
      </c>
      <c r="CD297" s="12" t="s">
        <v>106</v>
      </c>
      <c r="CE297" s="12">
        <f t="shared" ca="1" si="81"/>
        <v>7</v>
      </c>
      <c r="CF297" s="12">
        <f t="shared" ca="1" si="82"/>
        <v>335692.85714285716</v>
      </c>
      <c r="CG297" s="16">
        <f t="shared" ca="1" si="83"/>
        <v>12.82445206077541</v>
      </c>
      <c r="CH297" s="12" t="str">
        <f t="shared" ca="1" si="84"/>
        <v>10-20x</v>
      </c>
      <c r="CI297" s="12" t="s">
        <v>107</v>
      </c>
    </row>
    <row r="298" spans="1:87" x14ac:dyDescent="0.2">
      <c r="A298" s="6">
        <v>11405</v>
      </c>
      <c r="B298" s="6" t="s">
        <v>94</v>
      </c>
      <c r="C298" s="18">
        <v>0.3</v>
      </c>
      <c r="D298" s="6" t="s">
        <v>95</v>
      </c>
      <c r="E298" s="6" t="s">
        <v>95</v>
      </c>
      <c r="F298" s="18">
        <v>0.15</v>
      </c>
      <c r="G298" s="18" t="str">
        <f t="shared" si="70"/>
        <v>No</v>
      </c>
      <c r="H298" s="6" t="s">
        <v>97</v>
      </c>
      <c r="I298" s="7" t="s">
        <v>97</v>
      </c>
      <c r="J298" s="8">
        <v>39083</v>
      </c>
      <c r="K298" s="6">
        <f t="shared" ca="1" si="71"/>
        <v>18</v>
      </c>
      <c r="L298" s="6" t="str">
        <f t="shared" ca="1" si="72"/>
        <v>10-20 years</v>
      </c>
      <c r="M298" s="8">
        <v>39083</v>
      </c>
      <c r="N298" s="6">
        <f t="shared" ca="1" si="73"/>
        <v>18</v>
      </c>
      <c r="O298" s="6" t="str">
        <f t="shared" ca="1" si="74"/>
        <v>10-20 years</v>
      </c>
      <c r="P298" s="8">
        <v>25569</v>
      </c>
      <c r="Q298" s="6">
        <f t="shared" ca="1" si="75"/>
        <v>55</v>
      </c>
      <c r="R298" s="6" t="str">
        <f t="shared" ca="1" si="76"/>
        <v>55-64</v>
      </c>
      <c r="S298" s="6" t="s">
        <v>140</v>
      </c>
      <c r="T298" s="6"/>
      <c r="U298" s="6">
        <v>1</v>
      </c>
      <c r="V298" s="6">
        <v>1</v>
      </c>
      <c r="W298" s="6">
        <v>1</v>
      </c>
      <c r="X298" s="6">
        <v>1</v>
      </c>
      <c r="Y298" s="6"/>
      <c r="Z298" s="6"/>
      <c r="AA298" s="6"/>
      <c r="AB298" s="6"/>
      <c r="AC298" s="6"/>
      <c r="AD298" s="6"/>
      <c r="AE298" s="6"/>
      <c r="AF298" s="6"/>
      <c r="AG298" s="6"/>
      <c r="AH298" s="6"/>
      <c r="AI298" s="6"/>
      <c r="AJ298" s="6"/>
      <c r="AK298" s="6"/>
      <c r="AL298" s="6"/>
      <c r="AM298" s="6"/>
      <c r="AN298" s="6"/>
      <c r="AO298" s="6"/>
      <c r="AP298" s="6"/>
      <c r="AQ298" s="6"/>
      <c r="AR298" s="6"/>
      <c r="AS298" s="6"/>
      <c r="AT298" s="6"/>
      <c r="AU298" s="6"/>
      <c r="AV298" s="6"/>
      <c r="AW298" s="6"/>
      <c r="AX298" s="6"/>
      <c r="AY298" s="6"/>
      <c r="AZ298" s="6"/>
      <c r="BA298" s="6"/>
      <c r="BB298" s="6"/>
      <c r="BC298" s="6"/>
      <c r="BD298" s="6"/>
      <c r="BE298" s="6"/>
      <c r="BF298" s="6"/>
      <c r="BG298" s="6"/>
      <c r="BH298" s="6"/>
      <c r="BI298" s="6"/>
      <c r="BJ298" s="6"/>
      <c r="BK298" s="6"/>
      <c r="BL298" s="6"/>
      <c r="BM298" s="6"/>
      <c r="BN298" s="6"/>
      <c r="BO298" s="6"/>
      <c r="BP298" s="6"/>
      <c r="BQ298" s="6"/>
      <c r="BR298" s="6">
        <f t="shared" si="68"/>
        <v>4</v>
      </c>
      <c r="BS298" s="6" t="str">
        <f t="shared" si="69"/>
        <v>Non Loan</v>
      </c>
      <c r="BT298" s="6" t="s">
        <v>99</v>
      </c>
      <c r="BU298" s="6" t="s">
        <v>100</v>
      </c>
      <c r="BV298" s="6" t="s">
        <v>101</v>
      </c>
      <c r="BW298" s="8" t="s">
        <v>96</v>
      </c>
      <c r="BX298" s="9" t="str">
        <f t="shared" ca="1" si="77"/>
        <v/>
      </c>
      <c r="BY298" s="10" t="str">
        <f t="shared" ca="1" si="78"/>
        <v/>
      </c>
      <c r="BZ298" s="7">
        <f t="shared" ca="1" si="79"/>
        <v>1578336</v>
      </c>
      <c r="CA298" s="7"/>
      <c r="CB298" s="7">
        <f t="shared" ca="1" si="80"/>
        <v>1578336</v>
      </c>
      <c r="CC298" s="7"/>
      <c r="CD298" s="7"/>
      <c r="CE298" s="7" t="str">
        <f t="shared" ca="1" si="81"/>
        <v/>
      </c>
      <c r="CF298" s="7" t="str">
        <f t="shared" ca="1" si="82"/>
        <v/>
      </c>
      <c r="CG298" s="11" t="str">
        <f t="shared" ca="1" si="83"/>
        <v/>
      </c>
      <c r="CH298" s="7" t="str">
        <f t="shared" ca="1" si="84"/>
        <v/>
      </c>
      <c r="CI298" s="7" t="s">
        <v>97</v>
      </c>
    </row>
    <row r="299" spans="1:87" x14ac:dyDescent="0.2">
      <c r="A299">
        <v>11406</v>
      </c>
      <c r="B299" t="s">
        <v>94</v>
      </c>
      <c r="C299" s="17">
        <v>0.4</v>
      </c>
      <c r="D299" t="s">
        <v>96</v>
      </c>
      <c r="E299" t="s">
        <v>95</v>
      </c>
      <c r="F299" s="17">
        <v>0.3</v>
      </c>
      <c r="G299" s="17" t="str">
        <f t="shared" si="70"/>
        <v>No</v>
      </c>
      <c r="H299" t="s">
        <v>111</v>
      </c>
      <c r="I299" s="12" t="s">
        <v>112</v>
      </c>
      <c r="J299" s="13">
        <v>38718</v>
      </c>
      <c r="K299">
        <f t="shared" ca="1" si="71"/>
        <v>19</v>
      </c>
      <c r="L299" t="str">
        <f t="shared" ca="1" si="72"/>
        <v>10-20 years</v>
      </c>
      <c r="M299" s="13">
        <v>38718</v>
      </c>
      <c r="N299">
        <f t="shared" ca="1" si="73"/>
        <v>19</v>
      </c>
      <c r="O299" t="str">
        <f t="shared" ca="1" si="74"/>
        <v>10-20 years</v>
      </c>
      <c r="P299" s="13">
        <v>23743</v>
      </c>
      <c r="Q299">
        <f t="shared" ca="1" si="75"/>
        <v>60</v>
      </c>
      <c r="R299" t="str">
        <f t="shared" ca="1" si="76"/>
        <v>55-64</v>
      </c>
      <c r="S299" t="s">
        <v>142</v>
      </c>
      <c r="T299">
        <v>1</v>
      </c>
      <c r="V299">
        <v>1</v>
      </c>
      <c r="X299">
        <v>1</v>
      </c>
      <c r="Z299">
        <v>1</v>
      </c>
      <c r="BR299">
        <f t="shared" si="68"/>
        <v>4</v>
      </c>
      <c r="BS299" t="str">
        <f t="shared" si="69"/>
        <v>Loan</v>
      </c>
      <c r="BT299" t="s">
        <v>99</v>
      </c>
      <c r="BU299" t="s">
        <v>100</v>
      </c>
      <c r="BV299" t="s">
        <v>101</v>
      </c>
      <c r="BW299" s="13" t="s">
        <v>96</v>
      </c>
      <c r="BX299" s="14">
        <f t="shared" ca="1" si="77"/>
        <v>2473838</v>
      </c>
      <c r="BY299" s="15" t="str">
        <f t="shared" ca="1" si="78"/>
        <v>750k-5 mil</v>
      </c>
      <c r="BZ299" s="12">
        <f t="shared" ca="1" si="79"/>
        <v>1262673</v>
      </c>
      <c r="CA299" s="12"/>
      <c r="CB299" s="12">
        <f t="shared" ca="1" si="80"/>
        <v>1262673</v>
      </c>
      <c r="CC299" s="12" t="s">
        <v>114</v>
      </c>
      <c r="CD299" s="12" t="s">
        <v>106</v>
      </c>
      <c r="CE299" s="12">
        <f t="shared" ca="1" si="81"/>
        <v>2</v>
      </c>
      <c r="CF299" s="12">
        <f t="shared" ca="1" si="82"/>
        <v>1236919</v>
      </c>
      <c r="CG299" s="16">
        <f t="shared" ca="1" si="83"/>
        <v>1.9592071739872476</v>
      </c>
      <c r="CH299" s="12" t="str">
        <f t="shared" ca="1" si="84"/>
        <v>1-5x</v>
      </c>
      <c r="CI299" s="12" t="s">
        <v>107</v>
      </c>
    </row>
    <row r="300" spans="1:87" x14ac:dyDescent="0.2">
      <c r="A300" s="6">
        <v>11407</v>
      </c>
      <c r="B300" s="6" t="s">
        <v>94</v>
      </c>
      <c r="C300" s="18">
        <v>0.5</v>
      </c>
      <c r="D300" s="6" t="s">
        <v>95</v>
      </c>
      <c r="E300" s="6" t="s">
        <v>96</v>
      </c>
      <c r="F300" s="18"/>
      <c r="G300" s="18" t="str">
        <f t="shared" si="70"/>
        <v>Yes</v>
      </c>
      <c r="H300" s="6" t="s">
        <v>111</v>
      </c>
      <c r="I300" s="7" t="s">
        <v>112</v>
      </c>
      <c r="J300" s="8">
        <v>38353</v>
      </c>
      <c r="K300" s="6">
        <f t="shared" ca="1" si="71"/>
        <v>20</v>
      </c>
      <c r="L300" s="6" t="str">
        <f t="shared" ca="1" si="72"/>
        <v>&gt;20 years</v>
      </c>
      <c r="M300" s="8">
        <v>38353</v>
      </c>
      <c r="N300" s="6">
        <f t="shared" ca="1" si="73"/>
        <v>20</v>
      </c>
      <c r="O300" s="6" t="str">
        <f t="shared" ca="1" si="74"/>
        <v>&gt;20 years</v>
      </c>
      <c r="P300" s="8">
        <v>36526</v>
      </c>
      <c r="Q300" s="6">
        <f t="shared" ca="1" si="75"/>
        <v>25</v>
      </c>
      <c r="R300" s="6" t="str">
        <f t="shared" ca="1" si="76"/>
        <v>25-34</v>
      </c>
      <c r="S300" s="6" t="s">
        <v>136</v>
      </c>
      <c r="T300" s="6">
        <v>1</v>
      </c>
      <c r="U300" s="6">
        <v>1</v>
      </c>
      <c r="V300" s="6"/>
      <c r="W300" s="6">
        <v>1</v>
      </c>
      <c r="X300" s="6"/>
      <c r="Y300" s="6">
        <v>1</v>
      </c>
      <c r="Z300" s="6"/>
      <c r="AA300" s="6"/>
      <c r="AB300" s="6"/>
      <c r="AC300" s="6"/>
      <c r="AD300" s="6"/>
      <c r="AE300" s="6"/>
      <c r="AF300" s="6"/>
      <c r="AG300" s="6"/>
      <c r="AH300" s="6"/>
      <c r="AI300" s="6"/>
      <c r="AJ300" s="6"/>
      <c r="AK300" s="6"/>
      <c r="AL300" s="6"/>
      <c r="AM300" s="6"/>
      <c r="AN300" s="6"/>
      <c r="AO300" s="6"/>
      <c r="AP300" s="6"/>
      <c r="AQ300" s="6"/>
      <c r="AR300" s="6"/>
      <c r="AS300" s="6"/>
      <c r="AT300" s="6"/>
      <c r="AU300" s="6"/>
      <c r="AV300" s="6"/>
      <c r="AW300" s="6"/>
      <c r="AX300" s="6"/>
      <c r="AY300" s="6"/>
      <c r="AZ300" s="6"/>
      <c r="BA300" s="6"/>
      <c r="BB300" s="6"/>
      <c r="BC300" s="6"/>
      <c r="BD300" s="6"/>
      <c r="BE300" s="6"/>
      <c r="BF300" s="6"/>
      <c r="BG300" s="6"/>
      <c r="BH300" s="6"/>
      <c r="BI300" s="6"/>
      <c r="BJ300" s="6"/>
      <c r="BK300" s="6"/>
      <c r="BL300" s="6"/>
      <c r="BM300" s="6"/>
      <c r="BN300" s="6"/>
      <c r="BO300" s="6"/>
      <c r="BP300" s="6"/>
      <c r="BQ300" s="6"/>
      <c r="BR300" s="6">
        <f t="shared" si="68"/>
        <v>4</v>
      </c>
      <c r="BS300" s="6" t="str">
        <f t="shared" si="69"/>
        <v>Loan</v>
      </c>
      <c r="BT300" s="6" t="s">
        <v>99</v>
      </c>
      <c r="BU300" s="6" t="s">
        <v>104</v>
      </c>
      <c r="BV300" s="6" t="s">
        <v>101</v>
      </c>
      <c r="BW300" s="8" t="s">
        <v>96</v>
      </c>
      <c r="BX300" s="9">
        <f t="shared" ca="1" si="77"/>
        <v>1383094</v>
      </c>
      <c r="BY300" s="10" t="str">
        <f t="shared" ca="1" si="78"/>
        <v>750k-5 mil</v>
      </c>
      <c r="BZ300" s="7">
        <f t="shared" ca="1" si="79"/>
        <v>848705</v>
      </c>
      <c r="CA300" s="7"/>
      <c r="CB300" s="7">
        <f t="shared" ca="1" si="80"/>
        <v>848705</v>
      </c>
      <c r="CC300" s="7" t="s">
        <v>105</v>
      </c>
      <c r="CD300" s="7" t="s">
        <v>120</v>
      </c>
      <c r="CE300" s="7">
        <f t="shared" ca="1" si="81"/>
        <v>9</v>
      </c>
      <c r="CF300" s="7">
        <f t="shared" ca="1" si="82"/>
        <v>153677.11111111112</v>
      </c>
      <c r="CG300" s="11">
        <f t="shared" ca="1" si="83"/>
        <v>1.6296522348754867</v>
      </c>
      <c r="CH300" s="7" t="str">
        <f t="shared" ca="1" si="84"/>
        <v>1-5x</v>
      </c>
      <c r="CI300" s="7" t="s">
        <v>107</v>
      </c>
    </row>
    <row r="301" spans="1:87" x14ac:dyDescent="0.2">
      <c r="A301">
        <v>11408</v>
      </c>
      <c r="B301" t="s">
        <v>124</v>
      </c>
      <c r="C301" s="17">
        <v>0.6</v>
      </c>
      <c r="D301" t="s">
        <v>96</v>
      </c>
      <c r="E301" t="s">
        <v>96</v>
      </c>
      <c r="G301" s="17" t="str">
        <f t="shared" si="70"/>
        <v>Yes</v>
      </c>
      <c r="H301" t="s">
        <v>97</v>
      </c>
      <c r="I301" s="12" t="s">
        <v>112</v>
      </c>
      <c r="J301" s="13">
        <v>37987</v>
      </c>
      <c r="K301">
        <f t="shared" ca="1" si="71"/>
        <v>21</v>
      </c>
      <c r="L301" t="str">
        <f t="shared" ca="1" si="72"/>
        <v>&gt;20 years</v>
      </c>
      <c r="M301" s="13">
        <v>37987</v>
      </c>
      <c r="N301">
        <f t="shared" ca="1" si="73"/>
        <v>21</v>
      </c>
      <c r="O301" t="str">
        <f t="shared" ca="1" si="74"/>
        <v>&gt;20 years</v>
      </c>
      <c r="P301" s="13">
        <v>34700</v>
      </c>
      <c r="Q301">
        <f t="shared" ca="1" si="75"/>
        <v>30</v>
      </c>
      <c r="R301" t="str">
        <f t="shared" ca="1" si="76"/>
        <v>25-34</v>
      </c>
      <c r="S301" t="s">
        <v>113</v>
      </c>
      <c r="V301">
        <v>1</v>
      </c>
      <c r="X301">
        <v>1</v>
      </c>
      <c r="Z301">
        <v>1</v>
      </c>
      <c r="BR301">
        <f t="shared" si="68"/>
        <v>3</v>
      </c>
      <c r="BS301" t="str">
        <f t="shared" si="69"/>
        <v>Non Loan</v>
      </c>
      <c r="BT301" t="s">
        <v>99</v>
      </c>
      <c r="BU301" t="s">
        <v>117</v>
      </c>
      <c r="BV301" t="s">
        <v>129</v>
      </c>
      <c r="BW301" s="13" t="s">
        <v>96</v>
      </c>
      <c r="BX301" s="14" t="str">
        <f t="shared" ca="1" si="77"/>
        <v/>
      </c>
      <c r="BY301" s="15" t="str">
        <f t="shared" ca="1" si="78"/>
        <v/>
      </c>
      <c r="BZ301" s="12">
        <f t="shared" ca="1" si="79"/>
        <v>1106927</v>
      </c>
      <c r="CA301" s="12"/>
      <c r="CB301" s="12">
        <f t="shared" ca="1" si="80"/>
        <v>1106927</v>
      </c>
      <c r="CC301" s="12"/>
      <c r="CD301" s="12"/>
      <c r="CE301" s="12" t="str">
        <f t="shared" ca="1" si="81"/>
        <v/>
      </c>
      <c r="CF301" s="12" t="str">
        <f t="shared" ca="1" si="82"/>
        <v/>
      </c>
      <c r="CG301" s="16" t="str">
        <f t="shared" ca="1" si="83"/>
        <v/>
      </c>
      <c r="CH301" s="12" t="str">
        <f t="shared" ca="1" si="84"/>
        <v/>
      </c>
      <c r="CI301" s="12" t="s">
        <v>97</v>
      </c>
    </row>
    <row r="302" spans="1:87" x14ac:dyDescent="0.2">
      <c r="A302" s="6">
        <v>11409</v>
      </c>
      <c r="B302" s="6" t="s">
        <v>110</v>
      </c>
      <c r="C302" s="18">
        <v>0.7</v>
      </c>
      <c r="D302" s="6" t="s">
        <v>95</v>
      </c>
      <c r="E302" s="6" t="s">
        <v>95</v>
      </c>
      <c r="F302" s="18">
        <v>0.4</v>
      </c>
      <c r="G302" s="18" t="str">
        <f t="shared" si="70"/>
        <v>Yes</v>
      </c>
      <c r="H302" s="6" t="s">
        <v>97</v>
      </c>
      <c r="I302" s="7" t="s">
        <v>97</v>
      </c>
      <c r="J302" s="8">
        <v>37622</v>
      </c>
      <c r="K302" s="6">
        <f t="shared" ca="1" si="71"/>
        <v>22</v>
      </c>
      <c r="L302" s="6" t="str">
        <f t="shared" ca="1" si="72"/>
        <v>&gt;20 years</v>
      </c>
      <c r="M302" s="8">
        <v>37622</v>
      </c>
      <c r="N302" s="6">
        <f t="shared" ca="1" si="73"/>
        <v>22</v>
      </c>
      <c r="O302" s="6" t="str">
        <f t="shared" ca="1" si="74"/>
        <v>&gt;20 years</v>
      </c>
      <c r="P302" s="8">
        <v>32874</v>
      </c>
      <c r="Q302" s="6">
        <f t="shared" ca="1" si="75"/>
        <v>35</v>
      </c>
      <c r="R302" s="6" t="str">
        <f t="shared" ca="1" si="76"/>
        <v>35-44</v>
      </c>
      <c r="S302" s="6" t="s">
        <v>128</v>
      </c>
      <c r="T302" s="6"/>
      <c r="U302" s="6">
        <v>1</v>
      </c>
      <c r="V302" s="6">
        <v>1</v>
      </c>
      <c r="W302" s="6">
        <v>1</v>
      </c>
      <c r="X302" s="6">
        <v>1</v>
      </c>
      <c r="Y302" s="6">
        <v>1</v>
      </c>
      <c r="Z302" s="6">
        <v>1</v>
      </c>
      <c r="AA302" s="6"/>
      <c r="AB302" s="6"/>
      <c r="AC302" s="6"/>
      <c r="AD302" s="6"/>
      <c r="AE302" s="6"/>
      <c r="AF302" s="6"/>
      <c r="AG302" s="6"/>
      <c r="AH302" s="6"/>
      <c r="AI302" s="6"/>
      <c r="AJ302" s="6"/>
      <c r="AK302" s="6"/>
      <c r="AL302" s="6"/>
      <c r="AM302" s="6"/>
      <c r="AN302" s="6"/>
      <c r="AO302" s="6"/>
      <c r="AP302" s="6"/>
      <c r="AQ302" s="6"/>
      <c r="AR302" s="6"/>
      <c r="AS302" s="6"/>
      <c r="AT302" s="6"/>
      <c r="AU302" s="6"/>
      <c r="AV302" s="6"/>
      <c r="AW302" s="6"/>
      <c r="AX302" s="6"/>
      <c r="AY302" s="6"/>
      <c r="AZ302" s="6"/>
      <c r="BA302" s="6"/>
      <c r="BB302" s="6"/>
      <c r="BC302" s="6"/>
      <c r="BD302" s="6"/>
      <c r="BE302" s="6"/>
      <c r="BF302" s="6"/>
      <c r="BG302" s="6"/>
      <c r="BH302" s="6"/>
      <c r="BI302" s="6"/>
      <c r="BJ302" s="6"/>
      <c r="BK302" s="6"/>
      <c r="BL302" s="6"/>
      <c r="BM302" s="6"/>
      <c r="BN302" s="6"/>
      <c r="BO302" s="6"/>
      <c r="BP302" s="6"/>
      <c r="BQ302" s="6"/>
      <c r="BR302" s="6">
        <f t="shared" si="68"/>
        <v>6</v>
      </c>
      <c r="BS302" s="6" t="str">
        <f t="shared" si="69"/>
        <v>Non Loan</v>
      </c>
      <c r="BT302" s="6" t="s">
        <v>99</v>
      </c>
      <c r="BU302" s="6" t="s">
        <v>100</v>
      </c>
      <c r="BV302" s="6" t="s">
        <v>101</v>
      </c>
      <c r="BW302" s="8" t="s">
        <v>96</v>
      </c>
      <c r="BX302" s="9" t="str">
        <f t="shared" ca="1" si="77"/>
        <v/>
      </c>
      <c r="BY302" s="10" t="str">
        <f t="shared" ca="1" si="78"/>
        <v/>
      </c>
      <c r="BZ302" s="7">
        <f t="shared" ca="1" si="79"/>
        <v>1468941</v>
      </c>
      <c r="CA302" s="7"/>
      <c r="CB302" s="7">
        <f t="shared" ca="1" si="80"/>
        <v>1468941</v>
      </c>
      <c r="CC302" s="7"/>
      <c r="CD302" s="7"/>
      <c r="CE302" s="7" t="str">
        <f t="shared" ca="1" si="81"/>
        <v/>
      </c>
      <c r="CF302" s="7" t="str">
        <f t="shared" ca="1" si="82"/>
        <v/>
      </c>
      <c r="CG302" s="11" t="str">
        <f t="shared" ca="1" si="83"/>
        <v/>
      </c>
      <c r="CH302" s="7" t="str">
        <f t="shared" ca="1" si="84"/>
        <v/>
      </c>
      <c r="CI302" s="7" t="s">
        <v>97</v>
      </c>
    </row>
    <row r="303" spans="1:87" x14ac:dyDescent="0.2">
      <c r="A303">
        <v>11410</v>
      </c>
      <c r="B303" t="s">
        <v>138</v>
      </c>
      <c r="C303" s="17">
        <v>0.8</v>
      </c>
      <c r="D303" t="s">
        <v>96</v>
      </c>
      <c r="E303" t="s">
        <v>95</v>
      </c>
      <c r="F303" s="17">
        <v>0.75</v>
      </c>
      <c r="G303" s="17" t="str">
        <f t="shared" si="70"/>
        <v>Yes</v>
      </c>
      <c r="H303" t="s">
        <v>145</v>
      </c>
      <c r="I303" s="12" t="s">
        <v>103</v>
      </c>
      <c r="J303" s="13">
        <v>37257</v>
      </c>
      <c r="K303">
        <f t="shared" ca="1" si="71"/>
        <v>23</v>
      </c>
      <c r="L303" t="str">
        <f t="shared" ca="1" si="72"/>
        <v>&gt;20 years</v>
      </c>
      <c r="M303" s="13">
        <v>37257</v>
      </c>
      <c r="N303">
        <f t="shared" ca="1" si="73"/>
        <v>23</v>
      </c>
      <c r="O303" t="str">
        <f t="shared" ca="1" si="74"/>
        <v>&gt;20 years</v>
      </c>
      <c r="P303" s="13">
        <v>31048</v>
      </c>
      <c r="Q303">
        <f t="shared" ca="1" si="75"/>
        <v>40</v>
      </c>
      <c r="R303" t="str">
        <f t="shared" ca="1" si="76"/>
        <v>35-44</v>
      </c>
      <c r="S303" t="s">
        <v>121</v>
      </c>
      <c r="T303">
        <v>1</v>
      </c>
      <c r="V303">
        <v>1</v>
      </c>
      <c r="X303">
        <v>1</v>
      </c>
      <c r="Z303">
        <v>1</v>
      </c>
      <c r="BR303">
        <f t="shared" si="68"/>
        <v>4</v>
      </c>
      <c r="BS303" t="str">
        <f t="shared" si="69"/>
        <v>Loan</v>
      </c>
      <c r="BT303" t="s">
        <v>99</v>
      </c>
      <c r="BU303" t="s">
        <v>104</v>
      </c>
      <c r="BV303" t="s">
        <v>101</v>
      </c>
      <c r="BW303" s="13" t="s">
        <v>96</v>
      </c>
      <c r="BX303" s="14">
        <f t="shared" ca="1" si="77"/>
        <v>3799290</v>
      </c>
      <c r="BY303" s="15" t="str">
        <f t="shared" ca="1" si="78"/>
        <v>750k-5 mil</v>
      </c>
      <c r="BZ303" s="12">
        <f t="shared" ca="1" si="79"/>
        <v>1298250</v>
      </c>
      <c r="CA303" s="12"/>
      <c r="CB303" s="12">
        <f t="shared" ca="1" si="80"/>
        <v>1298250</v>
      </c>
      <c r="CC303" s="12" t="s">
        <v>114</v>
      </c>
      <c r="CD303" s="12" t="s">
        <v>106</v>
      </c>
      <c r="CE303" s="12">
        <f t="shared" ca="1" si="81"/>
        <v>10</v>
      </c>
      <c r="CF303" s="12">
        <f t="shared" ca="1" si="82"/>
        <v>379929</v>
      </c>
      <c r="CG303" s="16">
        <f t="shared" ca="1" si="83"/>
        <v>2.9264702484113227</v>
      </c>
      <c r="CH303" s="12" t="str">
        <f t="shared" ca="1" si="84"/>
        <v>1-5x</v>
      </c>
      <c r="CI303" s="12" t="s">
        <v>107</v>
      </c>
    </row>
    <row r="304" spans="1:87" x14ac:dyDescent="0.2">
      <c r="A304" s="6">
        <v>11411</v>
      </c>
      <c r="B304" s="6" t="s">
        <v>94</v>
      </c>
      <c r="C304" s="18">
        <v>0.75</v>
      </c>
      <c r="D304" s="6" t="s">
        <v>95</v>
      </c>
      <c r="E304" s="6" t="s">
        <v>96</v>
      </c>
      <c r="F304" s="18"/>
      <c r="G304" s="18" t="str">
        <f t="shared" si="70"/>
        <v>Yes</v>
      </c>
      <c r="H304" s="6" t="s">
        <v>97</v>
      </c>
      <c r="I304" s="7" t="s">
        <v>97</v>
      </c>
      <c r="J304" s="8">
        <v>36892</v>
      </c>
      <c r="K304" s="6">
        <f t="shared" ca="1" si="71"/>
        <v>24</v>
      </c>
      <c r="L304" s="6" t="str">
        <f t="shared" ca="1" si="72"/>
        <v>&gt;20 years</v>
      </c>
      <c r="M304" s="8">
        <v>36892</v>
      </c>
      <c r="N304" s="6">
        <f t="shared" ca="1" si="73"/>
        <v>24</v>
      </c>
      <c r="O304" s="6" t="str">
        <f t="shared" ca="1" si="74"/>
        <v>&gt;20 years</v>
      </c>
      <c r="P304" s="8">
        <v>29221</v>
      </c>
      <c r="Q304" s="6">
        <f t="shared" ca="1" si="75"/>
        <v>45</v>
      </c>
      <c r="R304" s="6" t="str">
        <f t="shared" ca="1" si="76"/>
        <v>45-54</v>
      </c>
      <c r="S304" s="6" t="s">
        <v>98</v>
      </c>
      <c r="T304" s="6"/>
      <c r="U304" s="6">
        <v>1</v>
      </c>
      <c r="V304" s="6">
        <v>1</v>
      </c>
      <c r="W304" s="6">
        <v>1</v>
      </c>
      <c r="X304" s="6">
        <v>1</v>
      </c>
      <c r="Y304" s="6"/>
      <c r="Z304" s="6"/>
      <c r="AA304" s="6"/>
      <c r="AB304" s="6"/>
      <c r="AC304" s="6"/>
      <c r="AD304" s="6"/>
      <c r="AE304" s="6"/>
      <c r="AF304" s="6"/>
      <c r="AG304" s="6"/>
      <c r="AH304" s="6"/>
      <c r="AI304" s="6"/>
      <c r="AJ304" s="6"/>
      <c r="AK304" s="6"/>
      <c r="AL304" s="6"/>
      <c r="AM304" s="6"/>
      <c r="AN304" s="6"/>
      <c r="AO304" s="6"/>
      <c r="AP304" s="6"/>
      <c r="AQ304" s="6"/>
      <c r="AR304" s="6"/>
      <c r="AS304" s="6"/>
      <c r="AT304" s="6"/>
      <c r="AU304" s="6"/>
      <c r="AV304" s="6"/>
      <c r="AW304" s="6"/>
      <c r="AX304" s="6"/>
      <c r="AY304" s="6"/>
      <c r="AZ304" s="6"/>
      <c r="BA304" s="6"/>
      <c r="BB304" s="6"/>
      <c r="BC304" s="6"/>
      <c r="BD304" s="6"/>
      <c r="BE304" s="6"/>
      <c r="BF304" s="6"/>
      <c r="BG304" s="6"/>
      <c r="BH304" s="6"/>
      <c r="BI304" s="6"/>
      <c r="BJ304" s="6"/>
      <c r="BK304" s="6"/>
      <c r="BL304" s="6"/>
      <c r="BM304" s="6"/>
      <c r="BN304" s="6"/>
      <c r="BO304" s="6"/>
      <c r="BP304" s="6"/>
      <c r="BQ304" s="6"/>
      <c r="BR304" s="6">
        <f t="shared" si="68"/>
        <v>4</v>
      </c>
      <c r="BS304" s="6" t="str">
        <f t="shared" si="69"/>
        <v>Non Loan</v>
      </c>
      <c r="BT304" s="6" t="s">
        <v>99</v>
      </c>
      <c r="BU304" s="6" t="s">
        <v>100</v>
      </c>
      <c r="BV304" s="6" t="s">
        <v>101</v>
      </c>
      <c r="BW304" s="8" t="s">
        <v>96</v>
      </c>
      <c r="BX304" s="9" t="str">
        <f t="shared" ca="1" si="77"/>
        <v/>
      </c>
      <c r="BY304" s="10" t="str">
        <f t="shared" ca="1" si="78"/>
        <v/>
      </c>
      <c r="BZ304" s="7">
        <f t="shared" ca="1" si="79"/>
        <v>433062</v>
      </c>
      <c r="CA304" s="7"/>
      <c r="CB304" s="7">
        <f t="shared" ca="1" si="80"/>
        <v>433062</v>
      </c>
      <c r="CC304" s="7"/>
      <c r="CD304" s="7"/>
      <c r="CE304" s="7" t="str">
        <f t="shared" ca="1" si="81"/>
        <v/>
      </c>
      <c r="CF304" s="7" t="str">
        <f t="shared" ca="1" si="82"/>
        <v/>
      </c>
      <c r="CG304" s="11" t="str">
        <f t="shared" ca="1" si="83"/>
        <v/>
      </c>
      <c r="CH304" s="7" t="str">
        <f t="shared" ca="1" si="84"/>
        <v/>
      </c>
      <c r="CI304" s="7" t="s">
        <v>97</v>
      </c>
    </row>
    <row r="305" spans="1:87" x14ac:dyDescent="0.2">
      <c r="A305">
        <v>11412</v>
      </c>
      <c r="B305" t="s">
        <v>94</v>
      </c>
      <c r="C305" s="17">
        <v>1</v>
      </c>
      <c r="D305" t="s">
        <v>96</v>
      </c>
      <c r="E305" t="s">
        <v>96</v>
      </c>
      <c r="G305" s="17" t="str">
        <f t="shared" si="70"/>
        <v>Yes</v>
      </c>
      <c r="H305" t="s">
        <v>97</v>
      </c>
      <c r="I305" s="12" t="s">
        <v>97</v>
      </c>
      <c r="J305" s="13">
        <v>36526</v>
      </c>
      <c r="K305">
        <f t="shared" ca="1" si="71"/>
        <v>25</v>
      </c>
      <c r="L305" t="str">
        <f t="shared" ca="1" si="72"/>
        <v>&gt;20 years</v>
      </c>
      <c r="M305" s="13">
        <v>36526</v>
      </c>
      <c r="N305">
        <f t="shared" ca="1" si="73"/>
        <v>25</v>
      </c>
      <c r="O305" t="str">
        <f t="shared" ca="1" si="74"/>
        <v>&gt;20 years</v>
      </c>
      <c r="P305" s="13">
        <v>27395</v>
      </c>
      <c r="Q305">
        <f t="shared" ca="1" si="75"/>
        <v>50</v>
      </c>
      <c r="R305" t="str">
        <f t="shared" ca="1" si="76"/>
        <v>45-54</v>
      </c>
      <c r="S305" t="s">
        <v>140</v>
      </c>
      <c r="V305">
        <v>1</v>
      </c>
      <c r="X305">
        <v>1</v>
      </c>
      <c r="Z305">
        <v>1</v>
      </c>
      <c r="BR305">
        <f t="shared" si="68"/>
        <v>3</v>
      </c>
      <c r="BS305" t="str">
        <f t="shared" si="69"/>
        <v>Non Loan</v>
      </c>
      <c r="BT305" t="s">
        <v>99</v>
      </c>
      <c r="BU305" t="s">
        <v>104</v>
      </c>
      <c r="BV305" t="s">
        <v>101</v>
      </c>
      <c r="BW305" s="13" t="s">
        <v>96</v>
      </c>
      <c r="BX305" s="14" t="str">
        <f t="shared" ca="1" si="77"/>
        <v/>
      </c>
      <c r="BY305" s="15" t="str">
        <f t="shared" ca="1" si="78"/>
        <v/>
      </c>
      <c r="BZ305" s="12">
        <f t="shared" ca="1" si="79"/>
        <v>1381452</v>
      </c>
      <c r="CA305" s="12"/>
      <c r="CB305" s="12">
        <f t="shared" ca="1" si="80"/>
        <v>1381452</v>
      </c>
      <c r="CC305" s="12"/>
      <c r="CD305" s="12"/>
      <c r="CE305" s="12" t="str">
        <f t="shared" ca="1" si="81"/>
        <v/>
      </c>
      <c r="CF305" s="12" t="str">
        <f t="shared" ca="1" si="82"/>
        <v/>
      </c>
      <c r="CG305" s="16" t="str">
        <f t="shared" ca="1" si="83"/>
        <v/>
      </c>
      <c r="CH305" s="12" t="str">
        <f t="shared" ca="1" si="84"/>
        <v/>
      </c>
      <c r="CI305" s="12" t="s">
        <v>97</v>
      </c>
    </row>
    <row r="306" spans="1:87" x14ac:dyDescent="0.2">
      <c r="A306" s="6">
        <v>11413</v>
      </c>
      <c r="B306" s="6" t="s">
        <v>137</v>
      </c>
      <c r="C306" s="18">
        <v>0</v>
      </c>
      <c r="D306" s="6" t="s">
        <v>95</v>
      </c>
      <c r="E306" s="6" t="s">
        <v>95</v>
      </c>
      <c r="F306" s="18">
        <v>0.15</v>
      </c>
      <c r="G306" s="18" t="str">
        <f t="shared" si="70"/>
        <v>No</v>
      </c>
      <c r="H306" s="6" t="s">
        <v>102</v>
      </c>
      <c r="I306" s="7" t="s">
        <v>103</v>
      </c>
      <c r="J306" s="8">
        <v>36161</v>
      </c>
      <c r="K306" s="6">
        <f t="shared" ca="1" si="71"/>
        <v>26</v>
      </c>
      <c r="L306" s="6" t="str">
        <f t="shared" ca="1" si="72"/>
        <v>&gt;20 years</v>
      </c>
      <c r="M306" s="8">
        <v>36161</v>
      </c>
      <c r="N306" s="6">
        <f t="shared" ca="1" si="73"/>
        <v>26</v>
      </c>
      <c r="O306" s="6" t="str">
        <f t="shared" ca="1" si="74"/>
        <v>&gt;20 years</v>
      </c>
      <c r="P306" s="8">
        <v>25569</v>
      </c>
      <c r="Q306" s="6">
        <f t="shared" ca="1" si="75"/>
        <v>55</v>
      </c>
      <c r="R306" s="6" t="str">
        <f t="shared" ca="1" si="76"/>
        <v>55-64</v>
      </c>
      <c r="S306" s="6" t="s">
        <v>98</v>
      </c>
      <c r="T306" s="6">
        <v>1</v>
      </c>
      <c r="U306" s="6">
        <v>1</v>
      </c>
      <c r="V306" s="6"/>
      <c r="W306" s="6">
        <v>1</v>
      </c>
      <c r="X306" s="6"/>
      <c r="Y306" s="6">
        <v>1</v>
      </c>
      <c r="Z306" s="6"/>
      <c r="AA306" s="6"/>
      <c r="AB306" s="6"/>
      <c r="AC306" s="6"/>
      <c r="AD306" s="6"/>
      <c r="AE306" s="6"/>
      <c r="AF306" s="6"/>
      <c r="AG306" s="6"/>
      <c r="AH306" s="6"/>
      <c r="AI306" s="6"/>
      <c r="AJ306" s="6"/>
      <c r="AK306" s="6"/>
      <c r="AL306" s="6"/>
      <c r="AM306" s="6"/>
      <c r="AN306" s="6"/>
      <c r="AO306" s="6"/>
      <c r="AP306" s="6"/>
      <c r="AQ306" s="6"/>
      <c r="AR306" s="6"/>
      <c r="AS306" s="6"/>
      <c r="AT306" s="6"/>
      <c r="AU306" s="6"/>
      <c r="AV306" s="6"/>
      <c r="AW306" s="6"/>
      <c r="AX306" s="6"/>
      <c r="AY306" s="6"/>
      <c r="AZ306" s="6"/>
      <c r="BA306" s="6"/>
      <c r="BB306" s="6"/>
      <c r="BC306" s="6"/>
      <c r="BD306" s="6"/>
      <c r="BE306" s="6"/>
      <c r="BF306" s="6"/>
      <c r="BG306" s="6"/>
      <c r="BH306" s="6"/>
      <c r="BI306" s="6"/>
      <c r="BJ306" s="6"/>
      <c r="BK306" s="6"/>
      <c r="BL306" s="6"/>
      <c r="BM306" s="6"/>
      <c r="BN306" s="6"/>
      <c r="BO306" s="6"/>
      <c r="BP306" s="6"/>
      <c r="BQ306" s="6"/>
      <c r="BR306" s="6">
        <f t="shared" si="68"/>
        <v>4</v>
      </c>
      <c r="BS306" s="6" t="str">
        <f t="shared" si="69"/>
        <v>Loan</v>
      </c>
      <c r="BT306" s="6" t="s">
        <v>99</v>
      </c>
      <c r="BU306" s="6" t="s">
        <v>104</v>
      </c>
      <c r="BV306" s="6" t="s">
        <v>101</v>
      </c>
      <c r="BW306" s="8" t="s">
        <v>96</v>
      </c>
      <c r="BX306" s="9">
        <f t="shared" ca="1" si="77"/>
        <v>2859611</v>
      </c>
      <c r="BY306" s="10" t="str">
        <f t="shared" ca="1" si="78"/>
        <v>750k-5 mil</v>
      </c>
      <c r="BZ306" s="7">
        <f t="shared" ca="1" si="79"/>
        <v>1842984</v>
      </c>
      <c r="CA306" s="7"/>
      <c r="CB306" s="7">
        <f t="shared" ca="1" si="80"/>
        <v>1842984</v>
      </c>
      <c r="CC306" s="7" t="s">
        <v>114</v>
      </c>
      <c r="CD306" s="7" t="s">
        <v>120</v>
      </c>
      <c r="CE306" s="7">
        <f t="shared" ca="1" si="81"/>
        <v>10</v>
      </c>
      <c r="CF306" s="7">
        <f t="shared" ca="1" si="82"/>
        <v>285961.09999999998</v>
      </c>
      <c r="CG306" s="11">
        <f t="shared" ca="1" si="83"/>
        <v>1.5516200900279113</v>
      </c>
      <c r="CH306" s="7" t="str">
        <f t="shared" ca="1" si="84"/>
        <v>1-5x</v>
      </c>
      <c r="CI306" s="7" t="s">
        <v>107</v>
      </c>
    </row>
    <row r="307" spans="1:87" x14ac:dyDescent="0.2">
      <c r="A307">
        <v>11414</v>
      </c>
      <c r="B307" t="s">
        <v>94</v>
      </c>
      <c r="C307" s="17">
        <v>0.4</v>
      </c>
      <c r="D307" t="s">
        <v>96</v>
      </c>
      <c r="E307" t="s">
        <v>95</v>
      </c>
      <c r="F307" s="17">
        <v>0.5</v>
      </c>
      <c r="G307" s="17" t="str">
        <f t="shared" si="70"/>
        <v>No</v>
      </c>
      <c r="H307" t="s">
        <v>111</v>
      </c>
      <c r="I307" s="12" t="s">
        <v>103</v>
      </c>
      <c r="J307" s="13">
        <v>45658</v>
      </c>
      <c r="K307">
        <f t="shared" ca="1" si="71"/>
        <v>0</v>
      </c>
      <c r="L307" t="str">
        <f t="shared" ca="1" si="72"/>
        <v>&lt;12 months</v>
      </c>
      <c r="M307" s="13">
        <v>45658</v>
      </c>
      <c r="N307">
        <f t="shared" ca="1" si="73"/>
        <v>0</v>
      </c>
      <c r="O307" t="str">
        <f t="shared" ca="1" si="74"/>
        <v>&lt;12 months</v>
      </c>
      <c r="P307" s="13">
        <v>23743</v>
      </c>
      <c r="Q307">
        <f t="shared" ca="1" si="75"/>
        <v>60</v>
      </c>
      <c r="R307" t="str">
        <f t="shared" ca="1" si="76"/>
        <v>55-64</v>
      </c>
      <c r="S307" t="s">
        <v>98</v>
      </c>
      <c r="T307">
        <v>1</v>
      </c>
      <c r="V307">
        <v>1</v>
      </c>
      <c r="X307">
        <v>1</v>
      </c>
      <c r="Z307">
        <v>1</v>
      </c>
      <c r="BR307">
        <f t="shared" si="68"/>
        <v>4</v>
      </c>
      <c r="BS307" t="str">
        <f t="shared" si="69"/>
        <v>Loan</v>
      </c>
      <c r="BT307" t="s">
        <v>99</v>
      </c>
      <c r="BU307" t="s">
        <v>100</v>
      </c>
      <c r="BV307" t="s">
        <v>101</v>
      </c>
      <c r="BW307" s="13" t="s">
        <v>96</v>
      </c>
      <c r="BX307" s="14">
        <f t="shared" ca="1" si="77"/>
        <v>3671738</v>
      </c>
      <c r="BY307" s="15" t="str">
        <f t="shared" ca="1" si="78"/>
        <v>750k-5 mil</v>
      </c>
      <c r="BZ307" s="12">
        <f t="shared" ca="1" si="79"/>
        <v>1947629</v>
      </c>
      <c r="CA307" s="12"/>
      <c r="CB307" s="12">
        <f t="shared" ca="1" si="80"/>
        <v>1947629</v>
      </c>
      <c r="CC307" s="12" t="s">
        <v>114</v>
      </c>
      <c r="CD307" s="12" t="s">
        <v>106</v>
      </c>
      <c r="CE307" s="12">
        <f t="shared" ca="1" si="81"/>
        <v>3</v>
      </c>
      <c r="CF307" s="12">
        <f t="shared" ca="1" si="82"/>
        <v>1223912.6666666667</v>
      </c>
      <c r="CG307" s="16">
        <f t="shared" ca="1" si="83"/>
        <v>1.8852348162817456</v>
      </c>
      <c r="CH307" s="12" t="str">
        <f t="shared" ca="1" si="84"/>
        <v>1-5x</v>
      </c>
      <c r="CI307" s="12" t="s">
        <v>97</v>
      </c>
    </row>
    <row r="308" spans="1:87" x14ac:dyDescent="0.2">
      <c r="A308" s="6">
        <v>11415</v>
      </c>
      <c r="B308" s="6" t="s">
        <v>94</v>
      </c>
      <c r="C308" s="18">
        <v>0.15</v>
      </c>
      <c r="D308" s="6" t="s">
        <v>95</v>
      </c>
      <c r="E308" s="6" t="s">
        <v>96</v>
      </c>
      <c r="F308" s="18"/>
      <c r="G308" s="18" t="str">
        <f t="shared" si="70"/>
        <v>No</v>
      </c>
      <c r="H308" s="6" t="s">
        <v>111</v>
      </c>
      <c r="I308" s="7" t="s">
        <v>112</v>
      </c>
      <c r="J308" s="8">
        <v>45658</v>
      </c>
      <c r="K308" s="6">
        <f t="shared" ca="1" si="71"/>
        <v>0</v>
      </c>
      <c r="L308" s="6" t="str">
        <f t="shared" ca="1" si="72"/>
        <v>&lt;12 months</v>
      </c>
      <c r="M308" s="8">
        <v>45658</v>
      </c>
      <c r="N308" s="6">
        <f t="shared" ca="1" si="73"/>
        <v>0</v>
      </c>
      <c r="O308" s="6" t="str">
        <f t="shared" ca="1" si="74"/>
        <v>&lt;12 months</v>
      </c>
      <c r="P308" s="8">
        <v>36526</v>
      </c>
      <c r="Q308" s="6">
        <f t="shared" ca="1" si="75"/>
        <v>25</v>
      </c>
      <c r="R308" s="6" t="str">
        <f t="shared" ca="1" si="76"/>
        <v>25-34</v>
      </c>
      <c r="S308" s="6" t="s">
        <v>128</v>
      </c>
      <c r="T308" s="6">
        <v>1</v>
      </c>
      <c r="U308" s="6">
        <v>1</v>
      </c>
      <c r="V308" s="6">
        <v>1</v>
      </c>
      <c r="W308" s="6">
        <v>1</v>
      </c>
      <c r="X308" s="6">
        <v>1</v>
      </c>
      <c r="Y308" s="6">
        <v>1</v>
      </c>
      <c r="Z308" s="6">
        <v>1</v>
      </c>
      <c r="AA308" s="6"/>
      <c r="AB308" s="6"/>
      <c r="AC308" s="6"/>
      <c r="AD308" s="6"/>
      <c r="AE308" s="6"/>
      <c r="AF308" s="6"/>
      <c r="AG308" s="6"/>
      <c r="AH308" s="6"/>
      <c r="AI308" s="6"/>
      <c r="AJ308" s="6"/>
      <c r="AK308" s="6"/>
      <c r="AL308" s="6"/>
      <c r="AM308" s="6"/>
      <c r="AN308" s="6"/>
      <c r="AO308" s="6"/>
      <c r="AP308" s="6"/>
      <c r="AQ308" s="6"/>
      <c r="AR308" s="6"/>
      <c r="AS308" s="6"/>
      <c r="AT308" s="6"/>
      <c r="AU308" s="6"/>
      <c r="AV308" s="6"/>
      <c r="AW308" s="6"/>
      <c r="AX308" s="6"/>
      <c r="AY308" s="6"/>
      <c r="AZ308" s="6"/>
      <c r="BA308" s="6"/>
      <c r="BB308" s="6"/>
      <c r="BC308" s="6"/>
      <c r="BD308" s="6"/>
      <c r="BE308" s="6"/>
      <c r="BF308" s="6"/>
      <c r="BG308" s="6"/>
      <c r="BH308" s="6"/>
      <c r="BI308" s="6"/>
      <c r="BJ308" s="6"/>
      <c r="BK308" s="6"/>
      <c r="BL308" s="6"/>
      <c r="BM308" s="6"/>
      <c r="BN308" s="6"/>
      <c r="BO308" s="6"/>
      <c r="BP308" s="6"/>
      <c r="BQ308" s="6"/>
      <c r="BR308" s="6">
        <f t="shared" si="68"/>
        <v>7</v>
      </c>
      <c r="BS308" s="6" t="str">
        <f t="shared" si="69"/>
        <v>Loan</v>
      </c>
      <c r="BT308" s="6" t="s">
        <v>99</v>
      </c>
      <c r="BU308" s="6" t="s">
        <v>117</v>
      </c>
      <c r="BV308" s="6" t="s">
        <v>118</v>
      </c>
      <c r="BW308" s="8" t="s">
        <v>96</v>
      </c>
      <c r="BX308" s="9">
        <f t="shared" ca="1" si="77"/>
        <v>2250041</v>
      </c>
      <c r="BY308" s="10" t="str">
        <f t="shared" ca="1" si="78"/>
        <v>750k-5 mil</v>
      </c>
      <c r="BZ308" s="7">
        <f t="shared" ca="1" si="79"/>
        <v>1863088</v>
      </c>
      <c r="CA308" s="7"/>
      <c r="CB308" s="7">
        <f t="shared" ca="1" si="80"/>
        <v>1863088</v>
      </c>
      <c r="CC308" s="7" t="s">
        <v>105</v>
      </c>
      <c r="CD308" s="7" t="s">
        <v>120</v>
      </c>
      <c r="CE308" s="7">
        <f t="shared" ca="1" si="81"/>
        <v>8</v>
      </c>
      <c r="CF308" s="7">
        <f t="shared" ca="1" si="82"/>
        <v>281255.125</v>
      </c>
      <c r="CG308" s="11">
        <f t="shared" ca="1" si="83"/>
        <v>1.2076944298927372</v>
      </c>
      <c r="CH308" s="7" t="str">
        <f t="shared" ca="1" si="84"/>
        <v>1-5x</v>
      </c>
      <c r="CI308" s="7" t="s">
        <v>107</v>
      </c>
    </row>
    <row r="309" spans="1:87" x14ac:dyDescent="0.2">
      <c r="A309">
        <v>11416</v>
      </c>
      <c r="B309" t="s">
        <v>94</v>
      </c>
      <c r="C309" s="17">
        <v>0.2</v>
      </c>
      <c r="D309" t="s">
        <v>96</v>
      </c>
      <c r="E309" t="s">
        <v>96</v>
      </c>
      <c r="G309" s="17" t="str">
        <f t="shared" si="70"/>
        <v>No</v>
      </c>
      <c r="H309" t="s">
        <v>97</v>
      </c>
      <c r="I309" s="12" t="s">
        <v>97</v>
      </c>
      <c r="J309" s="13">
        <v>45473</v>
      </c>
      <c r="K309">
        <f t="shared" ca="1" si="71"/>
        <v>1</v>
      </c>
      <c r="L309" t="str">
        <f t="shared" ca="1" si="72"/>
        <v>1-3 years</v>
      </c>
      <c r="M309" s="13">
        <v>45473</v>
      </c>
      <c r="N309">
        <f t="shared" ca="1" si="73"/>
        <v>1</v>
      </c>
      <c r="O309" t="str">
        <f t="shared" ca="1" si="74"/>
        <v>1-3 years</v>
      </c>
      <c r="P309" s="13">
        <v>34700</v>
      </c>
      <c r="Q309">
        <f t="shared" ca="1" si="75"/>
        <v>30</v>
      </c>
      <c r="R309" t="str">
        <f t="shared" ca="1" si="76"/>
        <v>25-34</v>
      </c>
      <c r="S309" t="s">
        <v>132</v>
      </c>
      <c r="V309">
        <v>1</v>
      </c>
      <c r="X309">
        <v>1</v>
      </c>
      <c r="Z309">
        <v>1</v>
      </c>
      <c r="BR309">
        <f t="shared" si="68"/>
        <v>3</v>
      </c>
      <c r="BS309" t="str">
        <f t="shared" si="69"/>
        <v>Non Loan</v>
      </c>
      <c r="BT309" t="s">
        <v>99</v>
      </c>
      <c r="BU309" t="s">
        <v>100</v>
      </c>
      <c r="BV309" t="s">
        <v>129</v>
      </c>
      <c r="BW309" s="13" t="s">
        <v>96</v>
      </c>
      <c r="BX309" s="14" t="str">
        <f t="shared" ca="1" si="77"/>
        <v/>
      </c>
      <c r="BY309" s="15" t="str">
        <f t="shared" ca="1" si="78"/>
        <v/>
      </c>
      <c r="BZ309" s="12">
        <f t="shared" ca="1" si="79"/>
        <v>467892</v>
      </c>
      <c r="CA309" s="12"/>
      <c r="CB309" s="12">
        <f t="shared" ca="1" si="80"/>
        <v>467892</v>
      </c>
      <c r="CC309" s="12"/>
      <c r="CD309" s="12"/>
      <c r="CE309" s="12" t="str">
        <f t="shared" ca="1" si="81"/>
        <v/>
      </c>
      <c r="CF309" s="12" t="str">
        <f t="shared" ca="1" si="82"/>
        <v/>
      </c>
      <c r="CG309" s="16" t="str">
        <f t="shared" ca="1" si="83"/>
        <v/>
      </c>
      <c r="CH309" s="12" t="str">
        <f t="shared" ca="1" si="84"/>
        <v/>
      </c>
      <c r="CI309" s="12" t="s">
        <v>97</v>
      </c>
    </row>
    <row r="310" spans="1:87" x14ac:dyDescent="0.2">
      <c r="A310" s="6">
        <v>11417</v>
      </c>
      <c r="B310" s="6" t="s">
        <v>110</v>
      </c>
      <c r="C310" s="18">
        <v>0.3</v>
      </c>
      <c r="D310" s="6" t="s">
        <v>95</v>
      </c>
      <c r="E310" s="6" t="s">
        <v>95</v>
      </c>
      <c r="F310" s="18">
        <v>0.15</v>
      </c>
      <c r="G310" s="18" t="str">
        <f t="shared" si="70"/>
        <v>No</v>
      </c>
      <c r="H310" s="6" t="s">
        <v>97</v>
      </c>
      <c r="I310" s="7" t="s">
        <v>112</v>
      </c>
      <c r="J310" s="8">
        <v>45292</v>
      </c>
      <c r="K310" s="6">
        <f t="shared" ca="1" si="71"/>
        <v>1</v>
      </c>
      <c r="L310" s="6" t="str">
        <f t="shared" ca="1" si="72"/>
        <v>1-3 years</v>
      </c>
      <c r="M310" s="8">
        <v>45292</v>
      </c>
      <c r="N310" s="6">
        <f t="shared" ca="1" si="73"/>
        <v>1</v>
      </c>
      <c r="O310" s="6" t="str">
        <f t="shared" ca="1" si="74"/>
        <v>1-3 years</v>
      </c>
      <c r="P310" s="8">
        <v>32874</v>
      </c>
      <c r="Q310" s="6">
        <f t="shared" ca="1" si="75"/>
        <v>35</v>
      </c>
      <c r="R310" s="6" t="str">
        <f t="shared" ca="1" si="76"/>
        <v>35-44</v>
      </c>
      <c r="S310" s="6" t="s">
        <v>132</v>
      </c>
      <c r="T310" s="6"/>
      <c r="U310" s="6">
        <v>1</v>
      </c>
      <c r="V310" s="6">
        <v>1</v>
      </c>
      <c r="W310" s="6">
        <v>1</v>
      </c>
      <c r="X310" s="6">
        <v>1</v>
      </c>
      <c r="Y310" s="6"/>
      <c r="Z310" s="6"/>
      <c r="AA310" s="6"/>
      <c r="AB310" s="6"/>
      <c r="AC310" s="6"/>
      <c r="AD310" s="6"/>
      <c r="AE310" s="6"/>
      <c r="AF310" s="6"/>
      <c r="AG310" s="6"/>
      <c r="AH310" s="6"/>
      <c r="AI310" s="6"/>
      <c r="AJ310" s="6"/>
      <c r="AK310" s="6"/>
      <c r="AL310" s="6"/>
      <c r="AM310" s="6"/>
      <c r="AN310" s="6"/>
      <c r="AO310" s="6"/>
      <c r="AP310" s="6"/>
      <c r="AQ310" s="6"/>
      <c r="AR310" s="6"/>
      <c r="AS310" s="6"/>
      <c r="AT310" s="6"/>
      <c r="AU310" s="6"/>
      <c r="AV310" s="6"/>
      <c r="AW310" s="6"/>
      <c r="AX310" s="6"/>
      <c r="AY310" s="6"/>
      <c r="AZ310" s="6"/>
      <c r="BA310" s="6"/>
      <c r="BB310" s="6"/>
      <c r="BC310" s="6"/>
      <c r="BD310" s="6"/>
      <c r="BE310" s="6"/>
      <c r="BF310" s="6"/>
      <c r="BG310" s="6"/>
      <c r="BH310" s="6"/>
      <c r="BI310" s="6"/>
      <c r="BJ310" s="6"/>
      <c r="BK310" s="6"/>
      <c r="BL310" s="6"/>
      <c r="BM310" s="6"/>
      <c r="BN310" s="6"/>
      <c r="BO310" s="6"/>
      <c r="BP310" s="6"/>
      <c r="BQ310" s="6"/>
      <c r="BR310" s="6">
        <f t="shared" si="68"/>
        <v>4</v>
      </c>
      <c r="BS310" s="6" t="str">
        <f t="shared" si="69"/>
        <v>Non Loan</v>
      </c>
      <c r="BT310" s="6" t="s">
        <v>99</v>
      </c>
      <c r="BU310" s="6" t="s">
        <v>117</v>
      </c>
      <c r="BV310" s="6" t="s">
        <v>129</v>
      </c>
      <c r="BW310" s="8" t="s">
        <v>96</v>
      </c>
      <c r="BX310" s="9" t="str">
        <f t="shared" ca="1" si="77"/>
        <v/>
      </c>
      <c r="BY310" s="10" t="str">
        <f t="shared" ca="1" si="78"/>
        <v/>
      </c>
      <c r="BZ310" s="7">
        <f t="shared" ca="1" si="79"/>
        <v>1954878</v>
      </c>
      <c r="CA310" s="7"/>
      <c r="CB310" s="7">
        <f t="shared" ca="1" si="80"/>
        <v>1954878</v>
      </c>
      <c r="CC310" s="7"/>
      <c r="CD310" s="7"/>
      <c r="CE310" s="7" t="str">
        <f t="shared" ca="1" si="81"/>
        <v/>
      </c>
      <c r="CF310" s="7" t="str">
        <f t="shared" ca="1" si="82"/>
        <v/>
      </c>
      <c r="CG310" s="11" t="str">
        <f t="shared" ca="1" si="83"/>
        <v/>
      </c>
      <c r="CH310" s="7" t="str">
        <f t="shared" ca="1" si="84"/>
        <v/>
      </c>
      <c r="CI310" s="7" t="s">
        <v>97</v>
      </c>
    </row>
    <row r="311" spans="1:87" x14ac:dyDescent="0.2">
      <c r="A311">
        <v>11418</v>
      </c>
      <c r="B311" t="s">
        <v>94</v>
      </c>
      <c r="C311" s="17">
        <v>0.4</v>
      </c>
      <c r="D311" t="s">
        <v>96</v>
      </c>
      <c r="E311" t="s">
        <v>95</v>
      </c>
      <c r="F311" s="17">
        <v>0.3</v>
      </c>
      <c r="G311" s="17" t="str">
        <f t="shared" si="70"/>
        <v>No</v>
      </c>
      <c r="H311" t="s">
        <v>97</v>
      </c>
      <c r="I311" s="12" t="s">
        <v>112</v>
      </c>
      <c r="J311" s="13">
        <v>45107</v>
      </c>
      <c r="K311">
        <f t="shared" ca="1" si="71"/>
        <v>2</v>
      </c>
      <c r="L311" t="str">
        <f t="shared" ca="1" si="72"/>
        <v>1-3 years</v>
      </c>
      <c r="M311" s="13">
        <v>45107</v>
      </c>
      <c r="N311">
        <f t="shared" ca="1" si="73"/>
        <v>2</v>
      </c>
      <c r="O311" t="str">
        <f t="shared" ca="1" si="74"/>
        <v>1-3 years</v>
      </c>
      <c r="P311" s="13">
        <v>31048</v>
      </c>
      <c r="Q311">
        <f t="shared" ca="1" si="75"/>
        <v>40</v>
      </c>
      <c r="R311" t="str">
        <f t="shared" ca="1" si="76"/>
        <v>35-44</v>
      </c>
      <c r="S311" t="s">
        <v>128</v>
      </c>
      <c r="T311">
        <v>1</v>
      </c>
      <c r="V311">
        <v>1</v>
      </c>
      <c r="X311">
        <v>1</v>
      </c>
      <c r="Z311">
        <v>1</v>
      </c>
      <c r="BR311">
        <f t="shared" si="68"/>
        <v>4</v>
      </c>
      <c r="BS311" t="str">
        <f t="shared" si="69"/>
        <v>Loan</v>
      </c>
      <c r="BT311" t="s">
        <v>99</v>
      </c>
      <c r="BU311" t="s">
        <v>117</v>
      </c>
      <c r="BV311" t="s">
        <v>118</v>
      </c>
      <c r="BW311" s="13" t="s">
        <v>96</v>
      </c>
      <c r="BX311" s="14">
        <f t="shared" ca="1" si="77"/>
        <v>4911168</v>
      </c>
      <c r="BY311" s="15" t="str">
        <f t="shared" ca="1" si="78"/>
        <v>750k-5 mil</v>
      </c>
      <c r="BZ311" s="12">
        <f t="shared" ca="1" si="79"/>
        <v>1946083</v>
      </c>
      <c r="CA311" s="12"/>
      <c r="CB311" s="12">
        <f t="shared" ca="1" si="80"/>
        <v>1946083</v>
      </c>
      <c r="CC311" s="12" t="s">
        <v>114</v>
      </c>
      <c r="CD311" s="12" t="s">
        <v>106</v>
      </c>
      <c r="CE311" s="12">
        <f t="shared" ca="1" si="81"/>
        <v>5</v>
      </c>
      <c r="CF311" s="12">
        <f t="shared" ca="1" si="82"/>
        <v>982233.59999999998</v>
      </c>
      <c r="CG311" s="16">
        <f t="shared" ca="1" si="83"/>
        <v>2.5236169269244941</v>
      </c>
      <c r="CH311" s="12" t="str">
        <f t="shared" ca="1" si="84"/>
        <v>1-5x</v>
      </c>
      <c r="CI311" s="12" t="s">
        <v>107</v>
      </c>
    </row>
    <row r="312" spans="1:87" x14ac:dyDescent="0.2">
      <c r="A312" s="6">
        <v>11419</v>
      </c>
      <c r="B312" s="6" t="s">
        <v>124</v>
      </c>
      <c r="C312" s="18">
        <v>0.5</v>
      </c>
      <c r="D312" s="6" t="s">
        <v>95</v>
      </c>
      <c r="E312" s="6" t="s">
        <v>96</v>
      </c>
      <c r="F312" s="18"/>
      <c r="G312" s="18" t="str">
        <f t="shared" si="70"/>
        <v>Yes</v>
      </c>
      <c r="H312" s="6" t="s">
        <v>111</v>
      </c>
      <c r="I312" s="7" t="s">
        <v>112</v>
      </c>
      <c r="J312" s="8">
        <v>44927</v>
      </c>
      <c r="K312" s="6">
        <f t="shared" ca="1" si="71"/>
        <v>2</v>
      </c>
      <c r="L312" s="6" t="str">
        <f t="shared" ca="1" si="72"/>
        <v>1-3 years</v>
      </c>
      <c r="M312" s="8">
        <v>44927</v>
      </c>
      <c r="N312" s="6">
        <f t="shared" ca="1" si="73"/>
        <v>2</v>
      </c>
      <c r="O312" s="6" t="str">
        <f t="shared" ca="1" si="74"/>
        <v>1-3 years</v>
      </c>
      <c r="P312" s="8">
        <v>29221</v>
      </c>
      <c r="Q312" s="6">
        <f t="shared" ca="1" si="75"/>
        <v>45</v>
      </c>
      <c r="R312" s="6" t="str">
        <f t="shared" ca="1" si="76"/>
        <v>45-54</v>
      </c>
      <c r="S312" s="6" t="s">
        <v>132</v>
      </c>
      <c r="T312" s="6">
        <v>1</v>
      </c>
      <c r="U312" s="6">
        <v>1</v>
      </c>
      <c r="V312" s="6"/>
      <c r="W312" s="6">
        <v>1</v>
      </c>
      <c r="X312" s="6"/>
      <c r="Y312" s="6">
        <v>1</v>
      </c>
      <c r="Z312" s="6"/>
      <c r="AA312" s="6"/>
      <c r="AB312" s="6"/>
      <c r="AC312" s="6"/>
      <c r="AD312" s="6"/>
      <c r="AE312" s="6"/>
      <c r="AF312" s="6"/>
      <c r="AG312" s="6"/>
      <c r="AH312" s="6"/>
      <c r="AI312" s="6"/>
      <c r="AJ312" s="6"/>
      <c r="AK312" s="6"/>
      <c r="AL312" s="6"/>
      <c r="AM312" s="6"/>
      <c r="AN312" s="6"/>
      <c r="AO312" s="6"/>
      <c r="AP312" s="6"/>
      <c r="AQ312" s="6"/>
      <c r="AR312" s="6"/>
      <c r="AS312" s="6"/>
      <c r="AT312" s="6"/>
      <c r="AU312" s="6"/>
      <c r="AV312" s="6"/>
      <c r="AW312" s="6"/>
      <c r="AX312" s="6"/>
      <c r="AY312" s="6"/>
      <c r="AZ312" s="6"/>
      <c r="BA312" s="6"/>
      <c r="BB312" s="6"/>
      <c r="BC312" s="6"/>
      <c r="BD312" s="6"/>
      <c r="BE312" s="6"/>
      <c r="BF312" s="6"/>
      <c r="BG312" s="6"/>
      <c r="BH312" s="6"/>
      <c r="BI312" s="6"/>
      <c r="BJ312" s="6"/>
      <c r="BK312" s="6"/>
      <c r="BL312" s="6"/>
      <c r="BM312" s="6"/>
      <c r="BN312" s="6"/>
      <c r="BO312" s="6"/>
      <c r="BP312" s="6"/>
      <c r="BQ312" s="6"/>
      <c r="BR312" s="6">
        <f t="shared" si="68"/>
        <v>4</v>
      </c>
      <c r="BS312" s="6" t="str">
        <f t="shared" si="69"/>
        <v>Loan</v>
      </c>
      <c r="BT312" s="6" t="s">
        <v>99</v>
      </c>
      <c r="BU312" s="6" t="s">
        <v>104</v>
      </c>
      <c r="BV312" s="6" t="s">
        <v>101</v>
      </c>
      <c r="BW312" s="8" t="s">
        <v>96</v>
      </c>
      <c r="BX312" s="9">
        <f t="shared" ca="1" si="77"/>
        <v>3480765</v>
      </c>
      <c r="BY312" s="10" t="str">
        <f t="shared" ca="1" si="78"/>
        <v>750k-5 mil</v>
      </c>
      <c r="BZ312" s="7">
        <f t="shared" ca="1" si="79"/>
        <v>1848411</v>
      </c>
      <c r="CA312" s="7"/>
      <c r="CB312" s="7">
        <f t="shared" ca="1" si="80"/>
        <v>1848411</v>
      </c>
      <c r="CC312" s="7" t="s">
        <v>105</v>
      </c>
      <c r="CD312" s="7" t="s">
        <v>120</v>
      </c>
      <c r="CE312" s="7">
        <f t="shared" ca="1" si="81"/>
        <v>6</v>
      </c>
      <c r="CF312" s="7">
        <f t="shared" ca="1" si="82"/>
        <v>580127.5</v>
      </c>
      <c r="CG312" s="11">
        <f t="shared" ca="1" si="83"/>
        <v>1.8831120351480271</v>
      </c>
      <c r="CH312" s="7" t="str">
        <f t="shared" ca="1" si="84"/>
        <v>1-5x</v>
      </c>
      <c r="CI312" s="7" t="s">
        <v>107</v>
      </c>
    </row>
    <row r="313" spans="1:87" x14ac:dyDescent="0.2">
      <c r="A313">
        <v>11420</v>
      </c>
      <c r="B313" t="s">
        <v>94</v>
      </c>
      <c r="C313" s="17">
        <v>0.6</v>
      </c>
      <c r="D313" t="s">
        <v>96</v>
      </c>
      <c r="E313" t="s">
        <v>96</v>
      </c>
      <c r="G313" s="17" t="str">
        <f t="shared" si="70"/>
        <v>Yes</v>
      </c>
      <c r="H313" t="s">
        <v>111</v>
      </c>
      <c r="I313" s="12" t="s">
        <v>97</v>
      </c>
      <c r="J313" s="13">
        <v>44742</v>
      </c>
      <c r="K313">
        <f t="shared" ca="1" si="71"/>
        <v>3</v>
      </c>
      <c r="L313" t="str">
        <f t="shared" ca="1" si="72"/>
        <v>3-5 years</v>
      </c>
      <c r="M313" s="13">
        <v>44742</v>
      </c>
      <c r="N313">
        <f t="shared" ca="1" si="73"/>
        <v>3</v>
      </c>
      <c r="O313" t="str">
        <f t="shared" ca="1" si="74"/>
        <v>3-5 years</v>
      </c>
      <c r="P313" s="13">
        <v>27395</v>
      </c>
      <c r="Q313">
        <f t="shared" ca="1" si="75"/>
        <v>50</v>
      </c>
      <c r="R313" t="str">
        <f t="shared" ca="1" si="76"/>
        <v>45-54</v>
      </c>
      <c r="S313" t="s">
        <v>154</v>
      </c>
      <c r="V313">
        <v>1</v>
      </c>
      <c r="X313">
        <v>1</v>
      </c>
      <c r="Z313">
        <v>1</v>
      </c>
      <c r="BR313">
        <f t="shared" si="68"/>
        <v>3</v>
      </c>
      <c r="BS313" t="str">
        <f t="shared" si="69"/>
        <v>Non Loan</v>
      </c>
      <c r="BT313" t="s">
        <v>99</v>
      </c>
      <c r="BU313" t="s">
        <v>100</v>
      </c>
      <c r="BV313" t="s">
        <v>101</v>
      </c>
      <c r="BW313" s="13" t="s">
        <v>96</v>
      </c>
      <c r="BX313" s="14" t="str">
        <f t="shared" ca="1" si="77"/>
        <v/>
      </c>
      <c r="BY313" s="15" t="str">
        <f t="shared" ca="1" si="78"/>
        <v/>
      </c>
      <c r="BZ313" s="12">
        <f t="shared" ca="1" si="79"/>
        <v>238996</v>
      </c>
      <c r="CA313" s="12"/>
      <c r="CB313" s="12">
        <f t="shared" ca="1" si="80"/>
        <v>238996</v>
      </c>
      <c r="CC313" s="12"/>
      <c r="CD313" s="12"/>
      <c r="CE313" s="12" t="str">
        <f t="shared" ca="1" si="81"/>
        <v/>
      </c>
      <c r="CF313" s="12" t="str">
        <f t="shared" ca="1" si="82"/>
        <v/>
      </c>
      <c r="CG313" s="16" t="str">
        <f t="shared" ca="1" si="83"/>
        <v/>
      </c>
      <c r="CH313" s="12" t="str">
        <f t="shared" ca="1" si="84"/>
        <v/>
      </c>
      <c r="CI313" s="12" t="s">
        <v>97</v>
      </c>
    </row>
    <row r="314" spans="1:87" x14ac:dyDescent="0.2">
      <c r="A314" s="6">
        <v>11421</v>
      </c>
      <c r="B314" s="6" t="s">
        <v>94</v>
      </c>
      <c r="C314" s="18">
        <v>0.7</v>
      </c>
      <c r="D314" s="6" t="s">
        <v>95</v>
      </c>
      <c r="E314" s="6" t="s">
        <v>95</v>
      </c>
      <c r="F314" s="18">
        <v>0.4</v>
      </c>
      <c r="G314" s="18" t="str">
        <f t="shared" si="70"/>
        <v>Yes</v>
      </c>
      <c r="H314" s="6" t="s">
        <v>102</v>
      </c>
      <c r="I314" s="7" t="s">
        <v>103</v>
      </c>
      <c r="J314" s="8">
        <v>44562</v>
      </c>
      <c r="K314" s="6">
        <f t="shared" ca="1" si="71"/>
        <v>3</v>
      </c>
      <c r="L314" s="6" t="str">
        <f t="shared" ca="1" si="72"/>
        <v>3-5 years</v>
      </c>
      <c r="M314" s="8">
        <v>44562</v>
      </c>
      <c r="N314" s="6">
        <f t="shared" ca="1" si="73"/>
        <v>3</v>
      </c>
      <c r="O314" s="6" t="str">
        <f t="shared" ca="1" si="74"/>
        <v>3-5 years</v>
      </c>
      <c r="P314" s="8">
        <v>25569</v>
      </c>
      <c r="Q314" s="6">
        <f t="shared" ca="1" si="75"/>
        <v>55</v>
      </c>
      <c r="R314" s="6" t="str">
        <f t="shared" ca="1" si="76"/>
        <v>55-64</v>
      </c>
      <c r="S314" s="6" t="s">
        <v>121</v>
      </c>
      <c r="T314" s="6">
        <v>1</v>
      </c>
      <c r="U314" s="6">
        <v>1</v>
      </c>
      <c r="V314" s="6">
        <v>1</v>
      </c>
      <c r="W314" s="6">
        <v>1</v>
      </c>
      <c r="X314" s="6">
        <v>1</v>
      </c>
      <c r="Y314" s="6">
        <v>1</v>
      </c>
      <c r="Z314" s="6">
        <v>1</v>
      </c>
      <c r="AA314" s="6"/>
      <c r="AB314" s="6"/>
      <c r="AC314" s="6"/>
      <c r="AD314" s="6"/>
      <c r="AE314" s="6"/>
      <c r="AF314" s="6"/>
      <c r="AG314" s="6"/>
      <c r="AH314" s="6"/>
      <c r="AI314" s="6"/>
      <c r="AJ314" s="6"/>
      <c r="AK314" s="6"/>
      <c r="AL314" s="6"/>
      <c r="AM314" s="6"/>
      <c r="AN314" s="6"/>
      <c r="AO314" s="6"/>
      <c r="AP314" s="6"/>
      <c r="AQ314" s="6"/>
      <c r="AR314" s="6"/>
      <c r="AS314" s="6"/>
      <c r="AT314" s="6"/>
      <c r="AU314" s="6"/>
      <c r="AV314" s="6"/>
      <c r="AW314" s="6"/>
      <c r="AX314" s="6"/>
      <c r="AY314" s="6"/>
      <c r="AZ314" s="6"/>
      <c r="BA314" s="6"/>
      <c r="BB314" s="6"/>
      <c r="BC314" s="6"/>
      <c r="BD314" s="6"/>
      <c r="BE314" s="6"/>
      <c r="BF314" s="6"/>
      <c r="BG314" s="6"/>
      <c r="BH314" s="6"/>
      <c r="BI314" s="6"/>
      <c r="BJ314" s="6"/>
      <c r="BK314" s="6"/>
      <c r="BL314" s="6"/>
      <c r="BM314" s="6"/>
      <c r="BN314" s="6"/>
      <c r="BO314" s="6"/>
      <c r="BP314" s="6"/>
      <c r="BQ314" s="6"/>
      <c r="BR314" s="6">
        <f t="shared" si="68"/>
        <v>7</v>
      </c>
      <c r="BS314" s="6" t="str">
        <f t="shared" si="69"/>
        <v>Loan</v>
      </c>
      <c r="BT314" s="6" t="s">
        <v>99</v>
      </c>
      <c r="BU314" s="6" t="s">
        <v>104</v>
      </c>
      <c r="BV314" s="6" t="s">
        <v>101</v>
      </c>
      <c r="BW314" s="8" t="s">
        <v>96</v>
      </c>
      <c r="BX314" s="9">
        <f t="shared" ca="1" si="77"/>
        <v>4314712</v>
      </c>
      <c r="BY314" s="10" t="str">
        <f t="shared" ca="1" si="78"/>
        <v>750k-5 mil</v>
      </c>
      <c r="BZ314" s="7">
        <f t="shared" ca="1" si="79"/>
        <v>8770</v>
      </c>
      <c r="CA314" s="7"/>
      <c r="CB314" s="7">
        <f t="shared" ca="1" si="80"/>
        <v>8770</v>
      </c>
      <c r="CC314" s="7" t="s">
        <v>114</v>
      </c>
      <c r="CD314" s="7" t="s">
        <v>120</v>
      </c>
      <c r="CE314" s="7">
        <f t="shared" ca="1" si="81"/>
        <v>4</v>
      </c>
      <c r="CF314" s="7">
        <f t="shared" ca="1" si="82"/>
        <v>1078678</v>
      </c>
      <c r="CG314" s="11">
        <f t="shared" ca="1" si="83"/>
        <v>491.98540478905358</v>
      </c>
      <c r="CH314" s="7" t="str">
        <f t="shared" ca="1" si="84"/>
        <v>100-500x</v>
      </c>
      <c r="CI314" s="7" t="s">
        <v>107</v>
      </c>
    </row>
    <row r="315" spans="1:87" x14ac:dyDescent="0.2">
      <c r="A315">
        <v>11422</v>
      </c>
      <c r="B315" t="s">
        <v>94</v>
      </c>
      <c r="C315" s="17">
        <v>0.8</v>
      </c>
      <c r="D315" t="s">
        <v>96</v>
      </c>
      <c r="E315" t="s">
        <v>95</v>
      </c>
      <c r="F315" s="17">
        <v>0.75</v>
      </c>
      <c r="G315" s="17" t="str">
        <f t="shared" si="70"/>
        <v>Yes</v>
      </c>
      <c r="H315" t="s">
        <v>97</v>
      </c>
      <c r="I315" s="12" t="s">
        <v>112</v>
      </c>
      <c r="J315" s="13">
        <v>44377</v>
      </c>
      <c r="K315">
        <f t="shared" ca="1" si="71"/>
        <v>4</v>
      </c>
      <c r="L315" t="str">
        <f t="shared" ca="1" si="72"/>
        <v>3-5 years</v>
      </c>
      <c r="M315" s="13">
        <v>44377</v>
      </c>
      <c r="N315">
        <f t="shared" ca="1" si="73"/>
        <v>4</v>
      </c>
      <c r="O315" t="str">
        <f t="shared" ca="1" si="74"/>
        <v>3-5 years</v>
      </c>
      <c r="P315" s="13">
        <v>23743</v>
      </c>
      <c r="Q315">
        <f t="shared" ca="1" si="75"/>
        <v>60</v>
      </c>
      <c r="R315" t="str">
        <f t="shared" ca="1" si="76"/>
        <v>55-64</v>
      </c>
      <c r="S315" t="s">
        <v>98</v>
      </c>
      <c r="V315">
        <v>1</v>
      </c>
      <c r="X315">
        <v>1</v>
      </c>
      <c r="Z315">
        <v>1</v>
      </c>
      <c r="BR315">
        <f t="shared" si="68"/>
        <v>3</v>
      </c>
      <c r="BS315" t="str">
        <f t="shared" si="69"/>
        <v>Non Loan</v>
      </c>
      <c r="BT315" t="s">
        <v>99</v>
      </c>
      <c r="BU315" t="s">
        <v>117</v>
      </c>
      <c r="BV315" t="s">
        <v>129</v>
      </c>
      <c r="BW315" s="13" t="s">
        <v>96</v>
      </c>
      <c r="BX315" s="14" t="str">
        <f t="shared" ca="1" si="77"/>
        <v/>
      </c>
      <c r="BY315" s="15" t="str">
        <f t="shared" ca="1" si="78"/>
        <v/>
      </c>
      <c r="BZ315" s="12">
        <f t="shared" ca="1" si="79"/>
        <v>1445439</v>
      </c>
      <c r="CA315" s="12"/>
      <c r="CB315" s="12">
        <f t="shared" ca="1" si="80"/>
        <v>1445439</v>
      </c>
      <c r="CC315" s="12"/>
      <c r="CD315" s="12"/>
      <c r="CE315" s="12" t="str">
        <f t="shared" ca="1" si="81"/>
        <v/>
      </c>
      <c r="CF315" s="12" t="str">
        <f t="shared" ca="1" si="82"/>
        <v/>
      </c>
      <c r="CG315" s="16" t="str">
        <f t="shared" ca="1" si="83"/>
        <v/>
      </c>
      <c r="CH315" s="12" t="str">
        <f t="shared" ca="1" si="84"/>
        <v/>
      </c>
      <c r="CI315" s="12" t="s">
        <v>97</v>
      </c>
    </row>
    <row r="316" spans="1:87" x14ac:dyDescent="0.2">
      <c r="A316" s="6">
        <v>11423</v>
      </c>
      <c r="B316" s="6" t="s">
        <v>122</v>
      </c>
      <c r="C316" s="18">
        <v>0.75</v>
      </c>
      <c r="D316" s="6" t="s">
        <v>95</v>
      </c>
      <c r="E316" s="6" t="s">
        <v>96</v>
      </c>
      <c r="F316" s="18"/>
      <c r="G316" s="18" t="str">
        <f t="shared" si="70"/>
        <v>Yes</v>
      </c>
      <c r="H316" s="6" t="s">
        <v>97</v>
      </c>
      <c r="I316" s="7" t="s">
        <v>97</v>
      </c>
      <c r="J316" s="8">
        <v>44197</v>
      </c>
      <c r="K316" s="6">
        <f t="shared" ca="1" si="71"/>
        <v>4</v>
      </c>
      <c r="L316" s="6" t="str">
        <f t="shared" ca="1" si="72"/>
        <v>3-5 years</v>
      </c>
      <c r="M316" s="8">
        <v>44197</v>
      </c>
      <c r="N316" s="6">
        <f t="shared" ca="1" si="73"/>
        <v>4</v>
      </c>
      <c r="O316" s="6" t="str">
        <f t="shared" ca="1" si="74"/>
        <v>3-5 years</v>
      </c>
      <c r="P316" s="8">
        <v>36526</v>
      </c>
      <c r="Q316" s="6">
        <f t="shared" ca="1" si="75"/>
        <v>25</v>
      </c>
      <c r="R316" s="6" t="str">
        <f t="shared" ca="1" si="76"/>
        <v>25-34</v>
      </c>
      <c r="S316" s="6" t="s">
        <v>132</v>
      </c>
      <c r="T316" s="6">
        <v>1</v>
      </c>
      <c r="U316" s="6">
        <v>1</v>
      </c>
      <c r="V316" s="6">
        <v>1</v>
      </c>
      <c r="W316" s="6">
        <v>1</v>
      </c>
      <c r="X316" s="6">
        <v>1</v>
      </c>
      <c r="Y316" s="6"/>
      <c r="Z316" s="6"/>
      <c r="AA316" s="6"/>
      <c r="AB316" s="6"/>
      <c r="AC316" s="6"/>
      <c r="AD316" s="6"/>
      <c r="AE316" s="6"/>
      <c r="AF316" s="6"/>
      <c r="AG316" s="6"/>
      <c r="AH316" s="6"/>
      <c r="AI316" s="6"/>
      <c r="AJ316" s="6"/>
      <c r="AK316" s="6"/>
      <c r="AL316" s="6"/>
      <c r="AM316" s="6"/>
      <c r="AN316" s="6"/>
      <c r="AO316" s="6"/>
      <c r="AP316" s="6"/>
      <c r="AQ316" s="6"/>
      <c r="AR316" s="6"/>
      <c r="AS316" s="6"/>
      <c r="AT316" s="6"/>
      <c r="AU316" s="6"/>
      <c r="AV316" s="6"/>
      <c r="AW316" s="6"/>
      <c r="AX316" s="6"/>
      <c r="AY316" s="6"/>
      <c r="AZ316" s="6"/>
      <c r="BA316" s="6"/>
      <c r="BB316" s="6"/>
      <c r="BC316" s="6"/>
      <c r="BD316" s="6"/>
      <c r="BE316" s="6"/>
      <c r="BF316" s="6"/>
      <c r="BG316" s="6"/>
      <c r="BH316" s="6"/>
      <c r="BI316" s="6"/>
      <c r="BJ316" s="6"/>
      <c r="BK316" s="6"/>
      <c r="BL316" s="6"/>
      <c r="BM316" s="6"/>
      <c r="BN316" s="6"/>
      <c r="BO316" s="6"/>
      <c r="BP316" s="6"/>
      <c r="BQ316" s="6"/>
      <c r="BR316" s="6">
        <f t="shared" si="68"/>
        <v>5</v>
      </c>
      <c r="BS316" s="6" t="str">
        <f t="shared" si="69"/>
        <v>Loan</v>
      </c>
      <c r="BT316" s="6" t="s">
        <v>99</v>
      </c>
      <c r="BU316" s="6" t="s">
        <v>117</v>
      </c>
      <c r="BV316" s="6" t="s">
        <v>118</v>
      </c>
      <c r="BW316" s="8" t="s">
        <v>95</v>
      </c>
      <c r="BX316" s="9">
        <f t="shared" ca="1" si="77"/>
        <v>1982116</v>
      </c>
      <c r="BY316" s="10" t="str">
        <f t="shared" ca="1" si="78"/>
        <v>750k-5 mil</v>
      </c>
      <c r="BZ316" s="7">
        <f t="shared" ca="1" si="79"/>
        <v>1821960</v>
      </c>
      <c r="CA316" s="7"/>
      <c r="CB316" s="7">
        <f t="shared" ca="1" si="80"/>
        <v>1821960</v>
      </c>
      <c r="CC316" s="7" t="s">
        <v>105</v>
      </c>
      <c r="CD316" s="7" t="s">
        <v>120</v>
      </c>
      <c r="CE316" s="7">
        <f t="shared" ca="1" si="81"/>
        <v>2</v>
      </c>
      <c r="CF316" s="7">
        <f t="shared" ca="1" si="82"/>
        <v>991058</v>
      </c>
      <c r="CG316" s="11">
        <f t="shared" ca="1" si="83"/>
        <v>1.0879031372807306</v>
      </c>
      <c r="CH316" s="7" t="str">
        <f t="shared" ca="1" si="84"/>
        <v>1-5x</v>
      </c>
      <c r="CI316" s="7" t="s">
        <v>107</v>
      </c>
    </row>
    <row r="317" spans="1:87" x14ac:dyDescent="0.2">
      <c r="A317">
        <v>11424</v>
      </c>
      <c r="B317" t="s">
        <v>122</v>
      </c>
      <c r="C317" s="17">
        <v>1</v>
      </c>
      <c r="D317" t="s">
        <v>96</v>
      </c>
      <c r="E317" t="s">
        <v>96</v>
      </c>
      <c r="G317" s="17" t="str">
        <f t="shared" si="70"/>
        <v>Yes</v>
      </c>
      <c r="H317" t="s">
        <v>111</v>
      </c>
      <c r="I317" s="12" t="s">
        <v>112</v>
      </c>
      <c r="J317" s="13">
        <v>44012</v>
      </c>
      <c r="K317">
        <f t="shared" ca="1" si="71"/>
        <v>5</v>
      </c>
      <c r="L317" t="str">
        <f t="shared" ca="1" si="72"/>
        <v>5-10 years</v>
      </c>
      <c r="M317" s="13">
        <v>44012</v>
      </c>
      <c r="N317">
        <f t="shared" ca="1" si="73"/>
        <v>5</v>
      </c>
      <c r="O317" t="str">
        <f t="shared" ca="1" si="74"/>
        <v>5-10 years</v>
      </c>
      <c r="P317" s="13">
        <v>34700</v>
      </c>
      <c r="Q317">
        <f t="shared" ca="1" si="75"/>
        <v>30</v>
      </c>
      <c r="R317" t="str">
        <f t="shared" ca="1" si="76"/>
        <v>25-34</v>
      </c>
      <c r="S317" t="s">
        <v>109</v>
      </c>
      <c r="T317">
        <v>1</v>
      </c>
      <c r="V317">
        <v>1</v>
      </c>
      <c r="X317">
        <v>1</v>
      </c>
      <c r="Z317">
        <v>1</v>
      </c>
      <c r="BR317">
        <f t="shared" si="68"/>
        <v>4</v>
      </c>
      <c r="BS317" t="str">
        <f t="shared" si="69"/>
        <v>Loan</v>
      </c>
      <c r="BT317" t="s">
        <v>99</v>
      </c>
      <c r="BU317" t="s">
        <v>117</v>
      </c>
      <c r="BV317" t="s">
        <v>118</v>
      </c>
      <c r="BW317" s="13" t="s">
        <v>96</v>
      </c>
      <c r="BX317" s="14">
        <f t="shared" ca="1" si="77"/>
        <v>262189</v>
      </c>
      <c r="BY317" s="15" t="str">
        <f t="shared" ca="1" si="78"/>
        <v>250k-750k</v>
      </c>
      <c r="BZ317" s="12">
        <f t="shared" ca="1" si="79"/>
        <v>1613871</v>
      </c>
      <c r="CA317" s="12"/>
      <c r="CB317" s="12">
        <f t="shared" ca="1" si="80"/>
        <v>1613871</v>
      </c>
      <c r="CC317" s="12" t="s">
        <v>105</v>
      </c>
      <c r="CD317" s="12" t="s">
        <v>106</v>
      </c>
      <c r="CE317" s="12">
        <f t="shared" ca="1" si="81"/>
        <v>9</v>
      </c>
      <c r="CF317" s="12">
        <f t="shared" ca="1" si="82"/>
        <v>29132.111111111109</v>
      </c>
      <c r="CG317" s="16">
        <f t="shared" ca="1" si="83"/>
        <v>0.16245970093024784</v>
      </c>
      <c r="CH317" s="12" t="str">
        <f t="shared" ca="1" si="84"/>
        <v>1x</v>
      </c>
      <c r="CI317" s="12" t="s">
        <v>107</v>
      </c>
    </row>
    <row r="318" spans="1:87" x14ac:dyDescent="0.2">
      <c r="A318" s="6">
        <v>11425</v>
      </c>
      <c r="B318" s="6" t="s">
        <v>94</v>
      </c>
      <c r="C318" s="18">
        <v>0</v>
      </c>
      <c r="D318" s="6" t="s">
        <v>95</v>
      </c>
      <c r="E318" s="6" t="s">
        <v>95</v>
      </c>
      <c r="F318" s="18">
        <v>0.15</v>
      </c>
      <c r="G318" s="18" t="str">
        <f t="shared" si="70"/>
        <v>No</v>
      </c>
      <c r="H318" s="6" t="s">
        <v>111</v>
      </c>
      <c r="I318" s="7" t="s">
        <v>119</v>
      </c>
      <c r="J318" s="8">
        <v>43831</v>
      </c>
      <c r="K318" s="6">
        <f t="shared" ca="1" si="71"/>
        <v>5</v>
      </c>
      <c r="L318" s="6" t="str">
        <f t="shared" ca="1" si="72"/>
        <v>5-10 years</v>
      </c>
      <c r="M318" s="8">
        <v>43831</v>
      </c>
      <c r="N318" s="6">
        <f t="shared" ca="1" si="73"/>
        <v>5</v>
      </c>
      <c r="O318" s="6" t="str">
        <f t="shared" ca="1" si="74"/>
        <v>5-10 years</v>
      </c>
      <c r="P318" s="8">
        <v>32874</v>
      </c>
      <c r="Q318" s="6">
        <f t="shared" ca="1" si="75"/>
        <v>35</v>
      </c>
      <c r="R318" s="6" t="str">
        <f t="shared" ca="1" si="76"/>
        <v>35-44</v>
      </c>
      <c r="S318" s="6" t="s">
        <v>98</v>
      </c>
      <c r="T318" s="6">
        <v>1</v>
      </c>
      <c r="U318" s="6">
        <v>1</v>
      </c>
      <c r="V318" s="6"/>
      <c r="W318" s="6">
        <v>1</v>
      </c>
      <c r="X318" s="6"/>
      <c r="Y318" s="6">
        <v>1</v>
      </c>
      <c r="Z318" s="6"/>
      <c r="AA318" s="6"/>
      <c r="AB318" s="6"/>
      <c r="AC318" s="6"/>
      <c r="AD318" s="6"/>
      <c r="AE318" s="6"/>
      <c r="AF318" s="6"/>
      <c r="AG318" s="6"/>
      <c r="AH318" s="6"/>
      <c r="AI318" s="6"/>
      <c r="AJ318" s="6"/>
      <c r="AK318" s="6"/>
      <c r="AL318" s="6"/>
      <c r="AM318" s="6"/>
      <c r="AN318" s="6"/>
      <c r="AO318" s="6"/>
      <c r="AP318" s="6"/>
      <c r="AQ318" s="6"/>
      <c r="AR318" s="6"/>
      <c r="AS318" s="6"/>
      <c r="AT318" s="6"/>
      <c r="AU318" s="6"/>
      <c r="AV318" s="6"/>
      <c r="AW318" s="6"/>
      <c r="AX318" s="6"/>
      <c r="AY318" s="6"/>
      <c r="AZ318" s="6"/>
      <c r="BA318" s="6"/>
      <c r="BB318" s="6"/>
      <c r="BC318" s="6"/>
      <c r="BD318" s="6"/>
      <c r="BE318" s="6"/>
      <c r="BF318" s="6"/>
      <c r="BG318" s="6"/>
      <c r="BH318" s="6"/>
      <c r="BI318" s="6"/>
      <c r="BJ318" s="6"/>
      <c r="BK318" s="6"/>
      <c r="BL318" s="6"/>
      <c r="BM318" s="6"/>
      <c r="BN318" s="6"/>
      <c r="BO318" s="6"/>
      <c r="BP318" s="6"/>
      <c r="BQ318" s="6"/>
      <c r="BR318" s="6">
        <f t="shared" si="68"/>
        <v>4</v>
      </c>
      <c r="BS318" s="6" t="str">
        <f t="shared" si="69"/>
        <v>Loan</v>
      </c>
      <c r="BT318" s="6" t="s">
        <v>99</v>
      </c>
      <c r="BU318" s="6" t="s">
        <v>100</v>
      </c>
      <c r="BV318" s="6" t="s">
        <v>101</v>
      </c>
      <c r="BW318" s="8" t="s">
        <v>96</v>
      </c>
      <c r="BX318" s="9">
        <f t="shared" ca="1" si="77"/>
        <v>220981</v>
      </c>
      <c r="BY318" s="10" t="str">
        <f t="shared" ca="1" si="78"/>
        <v>100k-250k</v>
      </c>
      <c r="BZ318" s="7">
        <f t="shared" ca="1" si="79"/>
        <v>1917352</v>
      </c>
      <c r="CA318" s="7"/>
      <c r="CB318" s="7">
        <f t="shared" ca="1" si="80"/>
        <v>1917352</v>
      </c>
      <c r="CC318" s="7" t="s">
        <v>114</v>
      </c>
      <c r="CD318" s="7" t="s">
        <v>120</v>
      </c>
      <c r="CE318" s="7">
        <f t="shared" ca="1" si="81"/>
        <v>10</v>
      </c>
      <c r="CF318" s="7">
        <f t="shared" ca="1" si="82"/>
        <v>22098.1</v>
      </c>
      <c r="CG318" s="11">
        <f t="shared" ca="1" si="83"/>
        <v>0.11525322423842883</v>
      </c>
      <c r="CH318" s="7" t="str">
        <f t="shared" ca="1" si="84"/>
        <v>1x</v>
      </c>
      <c r="CI318" s="7" t="s">
        <v>97</v>
      </c>
    </row>
    <row r="319" spans="1:87" x14ac:dyDescent="0.2">
      <c r="A319">
        <v>11426</v>
      </c>
      <c r="B319" t="s">
        <v>94</v>
      </c>
      <c r="C319" s="17">
        <v>0.4</v>
      </c>
      <c r="D319" t="s">
        <v>96</v>
      </c>
      <c r="E319" t="s">
        <v>95</v>
      </c>
      <c r="F319" s="17">
        <v>0.5</v>
      </c>
      <c r="G319" s="17" t="str">
        <f t="shared" si="70"/>
        <v>No</v>
      </c>
      <c r="H319" t="s">
        <v>97</v>
      </c>
      <c r="I319" s="12" t="s">
        <v>97</v>
      </c>
      <c r="J319" s="13">
        <v>43646</v>
      </c>
      <c r="K319">
        <f t="shared" ca="1" si="71"/>
        <v>6</v>
      </c>
      <c r="L319" t="str">
        <f t="shared" ca="1" si="72"/>
        <v>5-10 years</v>
      </c>
      <c r="M319" s="13">
        <v>43646</v>
      </c>
      <c r="N319">
        <f t="shared" ca="1" si="73"/>
        <v>6</v>
      </c>
      <c r="O319" t="str">
        <f t="shared" ca="1" si="74"/>
        <v>5-10 years</v>
      </c>
      <c r="P319" s="13">
        <v>31048</v>
      </c>
      <c r="Q319">
        <f t="shared" ca="1" si="75"/>
        <v>40</v>
      </c>
      <c r="R319" t="str">
        <f t="shared" ca="1" si="76"/>
        <v>35-44</v>
      </c>
      <c r="S319" t="s">
        <v>98</v>
      </c>
      <c r="V319">
        <v>1</v>
      </c>
      <c r="X319">
        <v>1</v>
      </c>
      <c r="Z319">
        <v>1</v>
      </c>
      <c r="BR319">
        <f t="shared" si="68"/>
        <v>3</v>
      </c>
      <c r="BS319" t="str">
        <f t="shared" si="69"/>
        <v>Non Loan</v>
      </c>
      <c r="BT319" t="s">
        <v>99</v>
      </c>
      <c r="BU319" t="s">
        <v>100</v>
      </c>
      <c r="BV319" t="s">
        <v>101</v>
      </c>
      <c r="BW319" s="13" t="s">
        <v>96</v>
      </c>
      <c r="BX319" s="14" t="str">
        <f t="shared" ca="1" si="77"/>
        <v/>
      </c>
      <c r="BY319" s="15" t="str">
        <f t="shared" ca="1" si="78"/>
        <v/>
      </c>
      <c r="BZ319" s="12">
        <f t="shared" ca="1" si="79"/>
        <v>1239525</v>
      </c>
      <c r="CA319" s="12"/>
      <c r="CB319" s="12">
        <f t="shared" ca="1" si="80"/>
        <v>1239525</v>
      </c>
      <c r="CC319" s="12"/>
      <c r="CD319" s="12"/>
      <c r="CE319" s="12" t="str">
        <f t="shared" ca="1" si="81"/>
        <v/>
      </c>
      <c r="CF319" s="12" t="str">
        <f t="shared" ca="1" si="82"/>
        <v/>
      </c>
      <c r="CG319" s="16" t="str">
        <f t="shared" ca="1" si="83"/>
        <v/>
      </c>
      <c r="CH319" s="12" t="str">
        <f t="shared" ca="1" si="84"/>
        <v/>
      </c>
      <c r="CI319" s="12" t="s">
        <v>97</v>
      </c>
    </row>
    <row r="320" spans="1:87" x14ac:dyDescent="0.2">
      <c r="A320" s="6">
        <v>11427</v>
      </c>
      <c r="B320" s="6" t="s">
        <v>115</v>
      </c>
      <c r="C320" s="18">
        <v>0.15</v>
      </c>
      <c r="D320" s="6" t="s">
        <v>95</v>
      </c>
      <c r="E320" s="6" t="s">
        <v>96</v>
      </c>
      <c r="F320" s="18"/>
      <c r="G320" s="18" t="str">
        <f t="shared" si="70"/>
        <v>No</v>
      </c>
      <c r="H320" s="6" t="s">
        <v>97</v>
      </c>
      <c r="I320" s="7" t="s">
        <v>112</v>
      </c>
      <c r="J320" s="8">
        <v>43466</v>
      </c>
      <c r="K320" s="6">
        <f t="shared" ca="1" si="71"/>
        <v>6</v>
      </c>
      <c r="L320" s="6" t="str">
        <f t="shared" ca="1" si="72"/>
        <v>5-10 years</v>
      </c>
      <c r="M320" s="8">
        <v>43466</v>
      </c>
      <c r="N320" s="6">
        <f t="shared" ca="1" si="73"/>
        <v>6</v>
      </c>
      <c r="O320" s="6" t="str">
        <f t="shared" ca="1" si="74"/>
        <v>5-10 years</v>
      </c>
      <c r="P320" s="8">
        <v>29221</v>
      </c>
      <c r="Q320" s="6">
        <f t="shared" ca="1" si="75"/>
        <v>45</v>
      </c>
      <c r="R320" s="6" t="str">
        <f t="shared" ca="1" si="76"/>
        <v>45-54</v>
      </c>
      <c r="S320" s="6" t="s">
        <v>109</v>
      </c>
      <c r="T320" s="6"/>
      <c r="U320" s="6">
        <v>1</v>
      </c>
      <c r="V320" s="6">
        <v>1</v>
      </c>
      <c r="W320" s="6">
        <v>1</v>
      </c>
      <c r="X320" s="6">
        <v>1</v>
      </c>
      <c r="Y320" s="6">
        <v>1</v>
      </c>
      <c r="Z320" s="6">
        <v>1</v>
      </c>
      <c r="AA320" s="6"/>
      <c r="AB320" s="6"/>
      <c r="AC320" s="6"/>
      <c r="AD320" s="6"/>
      <c r="AE320" s="6"/>
      <c r="AF320" s="6"/>
      <c r="AG320" s="6"/>
      <c r="AH320" s="6"/>
      <c r="AI320" s="6"/>
      <c r="AJ320" s="6"/>
      <c r="AK320" s="6"/>
      <c r="AL320" s="6"/>
      <c r="AM320" s="6"/>
      <c r="AN320" s="6"/>
      <c r="AO320" s="6"/>
      <c r="AP320" s="6"/>
      <c r="AQ320" s="6"/>
      <c r="AR320" s="6"/>
      <c r="AS320" s="6"/>
      <c r="AT320" s="6"/>
      <c r="AU320" s="6"/>
      <c r="AV320" s="6"/>
      <c r="AW320" s="6"/>
      <c r="AX320" s="6"/>
      <c r="AY320" s="6"/>
      <c r="AZ320" s="6"/>
      <c r="BA320" s="6"/>
      <c r="BB320" s="6"/>
      <c r="BC320" s="6"/>
      <c r="BD320" s="6"/>
      <c r="BE320" s="6"/>
      <c r="BF320" s="6"/>
      <c r="BG320" s="6"/>
      <c r="BH320" s="6"/>
      <c r="BI320" s="6"/>
      <c r="BJ320" s="6"/>
      <c r="BK320" s="6"/>
      <c r="BL320" s="6"/>
      <c r="BM320" s="6"/>
      <c r="BN320" s="6"/>
      <c r="BO320" s="6"/>
      <c r="BP320" s="6"/>
      <c r="BQ320" s="6"/>
      <c r="BR320" s="6">
        <f t="shared" si="68"/>
        <v>6</v>
      </c>
      <c r="BS320" s="6" t="str">
        <f t="shared" si="69"/>
        <v>Non Loan</v>
      </c>
      <c r="BT320" s="6" t="s">
        <v>99</v>
      </c>
      <c r="BU320" s="6" t="s">
        <v>117</v>
      </c>
      <c r="BV320" s="6" t="s">
        <v>125</v>
      </c>
      <c r="BW320" s="8" t="s">
        <v>96</v>
      </c>
      <c r="BX320" s="9" t="str">
        <f t="shared" ca="1" si="77"/>
        <v/>
      </c>
      <c r="BY320" s="10" t="str">
        <f t="shared" ca="1" si="78"/>
        <v/>
      </c>
      <c r="BZ320" s="7">
        <f t="shared" ca="1" si="79"/>
        <v>923034</v>
      </c>
      <c r="CA320" s="7"/>
      <c r="CB320" s="7">
        <f t="shared" ca="1" si="80"/>
        <v>923034</v>
      </c>
      <c r="CC320" s="7"/>
      <c r="CD320" s="7"/>
      <c r="CE320" s="7" t="str">
        <f t="shared" ca="1" si="81"/>
        <v/>
      </c>
      <c r="CF320" s="7" t="str">
        <f t="shared" ca="1" si="82"/>
        <v/>
      </c>
      <c r="CG320" s="11" t="str">
        <f t="shared" ca="1" si="83"/>
        <v/>
      </c>
      <c r="CH320" s="7" t="str">
        <f t="shared" ca="1" si="84"/>
        <v/>
      </c>
      <c r="CI320" s="7" t="s">
        <v>97</v>
      </c>
    </row>
    <row r="321" spans="1:87" x14ac:dyDescent="0.2">
      <c r="A321">
        <v>11428</v>
      </c>
      <c r="B321" t="s">
        <v>115</v>
      </c>
      <c r="C321" s="17">
        <v>0.2</v>
      </c>
      <c r="D321" t="s">
        <v>96</v>
      </c>
      <c r="E321" t="s">
        <v>96</v>
      </c>
      <c r="G321" s="17" t="str">
        <f t="shared" si="70"/>
        <v>No</v>
      </c>
      <c r="H321" t="s">
        <v>97</v>
      </c>
      <c r="I321" s="12" t="s">
        <v>112</v>
      </c>
      <c r="J321" s="13">
        <v>43281</v>
      </c>
      <c r="K321">
        <f t="shared" ca="1" si="71"/>
        <v>7</v>
      </c>
      <c r="L321" t="str">
        <f t="shared" ca="1" si="72"/>
        <v>5-10 years</v>
      </c>
      <c r="M321" s="13">
        <v>43281</v>
      </c>
      <c r="N321">
        <f t="shared" ca="1" si="73"/>
        <v>7</v>
      </c>
      <c r="O321" t="str">
        <f t="shared" ca="1" si="74"/>
        <v>5-10 years</v>
      </c>
      <c r="P321" s="13">
        <v>27395</v>
      </c>
      <c r="Q321">
        <f t="shared" ca="1" si="75"/>
        <v>50</v>
      </c>
      <c r="R321" t="str">
        <f t="shared" ca="1" si="76"/>
        <v>45-54</v>
      </c>
      <c r="S321" t="s">
        <v>109</v>
      </c>
      <c r="V321">
        <v>1</v>
      </c>
      <c r="X321">
        <v>1</v>
      </c>
      <c r="Z321">
        <v>1</v>
      </c>
      <c r="BR321">
        <f t="shared" si="68"/>
        <v>3</v>
      </c>
      <c r="BS321" t="str">
        <f t="shared" si="69"/>
        <v>Non Loan</v>
      </c>
      <c r="BT321" t="s">
        <v>99</v>
      </c>
      <c r="BU321" t="s">
        <v>117</v>
      </c>
      <c r="BV321" t="s">
        <v>125</v>
      </c>
      <c r="BW321" s="13" t="s">
        <v>96</v>
      </c>
      <c r="BX321" s="14" t="str">
        <f t="shared" ca="1" si="77"/>
        <v/>
      </c>
      <c r="BY321" s="15" t="str">
        <f t="shared" ca="1" si="78"/>
        <v/>
      </c>
      <c r="BZ321" s="12">
        <f t="shared" ca="1" si="79"/>
        <v>1885878</v>
      </c>
      <c r="CA321" s="12"/>
      <c r="CB321" s="12">
        <f t="shared" ca="1" si="80"/>
        <v>1885878</v>
      </c>
      <c r="CC321" s="12"/>
      <c r="CD321" s="12"/>
      <c r="CE321" s="12" t="str">
        <f t="shared" ca="1" si="81"/>
        <v/>
      </c>
      <c r="CF321" s="12" t="str">
        <f t="shared" ca="1" si="82"/>
        <v/>
      </c>
      <c r="CG321" s="16" t="str">
        <f t="shared" ca="1" si="83"/>
        <v/>
      </c>
      <c r="CH321" s="12" t="str">
        <f t="shared" ca="1" si="84"/>
        <v/>
      </c>
      <c r="CI321" s="12" t="s">
        <v>97</v>
      </c>
    </row>
    <row r="322" spans="1:87" x14ac:dyDescent="0.2">
      <c r="A322" s="6">
        <v>11429</v>
      </c>
      <c r="B322" s="6" t="s">
        <v>94</v>
      </c>
      <c r="C322" s="18">
        <v>0.3</v>
      </c>
      <c r="D322" s="6" t="s">
        <v>95</v>
      </c>
      <c r="E322" s="6" t="s">
        <v>95</v>
      </c>
      <c r="F322" s="18">
        <v>0.15</v>
      </c>
      <c r="G322" s="18" t="str">
        <f t="shared" si="70"/>
        <v>No</v>
      </c>
      <c r="H322" s="6" t="s">
        <v>97</v>
      </c>
      <c r="I322" s="7" t="s">
        <v>103</v>
      </c>
      <c r="J322" s="8">
        <v>43101</v>
      </c>
      <c r="K322" s="6">
        <f t="shared" ca="1" si="71"/>
        <v>7</v>
      </c>
      <c r="L322" s="6" t="str">
        <f t="shared" ca="1" si="72"/>
        <v>5-10 years</v>
      </c>
      <c r="M322" s="8">
        <v>43101</v>
      </c>
      <c r="N322" s="6">
        <f t="shared" ca="1" si="73"/>
        <v>7</v>
      </c>
      <c r="O322" s="6" t="str">
        <f t="shared" ca="1" si="74"/>
        <v>5-10 years</v>
      </c>
      <c r="P322" s="8">
        <v>25569</v>
      </c>
      <c r="Q322" s="6">
        <f t="shared" ca="1" si="75"/>
        <v>55</v>
      </c>
      <c r="R322" s="6" t="str">
        <f t="shared" ca="1" si="76"/>
        <v>55-64</v>
      </c>
      <c r="S322" s="6" t="s">
        <v>98</v>
      </c>
      <c r="T322" s="6"/>
      <c r="U322" s="6">
        <v>1</v>
      </c>
      <c r="V322" s="6">
        <v>1</v>
      </c>
      <c r="W322" s="6">
        <v>1</v>
      </c>
      <c r="X322" s="6">
        <v>1</v>
      </c>
      <c r="Y322" s="6"/>
      <c r="Z322" s="6"/>
      <c r="AA322" s="6"/>
      <c r="AB322" s="6"/>
      <c r="AC322" s="6"/>
      <c r="AD322" s="6"/>
      <c r="AE322" s="6"/>
      <c r="AF322" s="6"/>
      <c r="AG322" s="6"/>
      <c r="AH322" s="6"/>
      <c r="AI322" s="6"/>
      <c r="AJ322" s="6"/>
      <c r="AK322" s="6"/>
      <c r="AL322" s="6"/>
      <c r="AM322" s="6"/>
      <c r="AN322" s="6"/>
      <c r="AO322" s="6"/>
      <c r="AP322" s="6"/>
      <c r="AQ322" s="6"/>
      <c r="AR322" s="6"/>
      <c r="AS322" s="6"/>
      <c r="AT322" s="6"/>
      <c r="AU322" s="6"/>
      <c r="AV322" s="6"/>
      <c r="AW322" s="6"/>
      <c r="AX322" s="6"/>
      <c r="AY322" s="6"/>
      <c r="AZ322" s="6"/>
      <c r="BA322" s="6"/>
      <c r="BB322" s="6"/>
      <c r="BC322" s="6"/>
      <c r="BD322" s="6"/>
      <c r="BE322" s="6"/>
      <c r="BF322" s="6"/>
      <c r="BG322" s="6"/>
      <c r="BH322" s="6"/>
      <c r="BI322" s="6"/>
      <c r="BJ322" s="6"/>
      <c r="BK322" s="6"/>
      <c r="BL322" s="6"/>
      <c r="BM322" s="6"/>
      <c r="BN322" s="6"/>
      <c r="BO322" s="6"/>
      <c r="BP322" s="6"/>
      <c r="BQ322" s="6"/>
      <c r="BR322" s="6">
        <f t="shared" si="68"/>
        <v>4</v>
      </c>
      <c r="BS322" s="6" t="str">
        <f t="shared" si="69"/>
        <v>Non Loan</v>
      </c>
      <c r="BT322" s="6" t="s">
        <v>99</v>
      </c>
      <c r="BU322" s="6" t="s">
        <v>117</v>
      </c>
      <c r="BV322" s="6" t="s">
        <v>118</v>
      </c>
      <c r="BW322" s="8" t="s">
        <v>96</v>
      </c>
      <c r="BX322" s="9" t="str">
        <f t="shared" ca="1" si="77"/>
        <v/>
      </c>
      <c r="BY322" s="10" t="str">
        <f t="shared" ca="1" si="78"/>
        <v/>
      </c>
      <c r="BZ322" s="7">
        <f t="shared" ca="1" si="79"/>
        <v>1347378</v>
      </c>
      <c r="CA322" s="7"/>
      <c r="CB322" s="7">
        <f t="shared" ca="1" si="80"/>
        <v>1347378</v>
      </c>
      <c r="CC322" s="7"/>
      <c r="CD322" s="7"/>
      <c r="CE322" s="7" t="str">
        <f t="shared" ca="1" si="81"/>
        <v/>
      </c>
      <c r="CF322" s="7" t="str">
        <f t="shared" ca="1" si="82"/>
        <v/>
      </c>
      <c r="CG322" s="11" t="str">
        <f t="shared" ca="1" si="83"/>
        <v/>
      </c>
      <c r="CH322" s="7" t="str">
        <f t="shared" ca="1" si="84"/>
        <v/>
      </c>
      <c r="CI322" s="7" t="s">
        <v>97</v>
      </c>
    </row>
    <row r="323" spans="1:87" x14ac:dyDescent="0.2">
      <c r="A323">
        <v>11430</v>
      </c>
      <c r="B323" t="s">
        <v>110</v>
      </c>
      <c r="C323" s="17">
        <v>0.4</v>
      </c>
      <c r="D323" t="s">
        <v>96</v>
      </c>
      <c r="E323" t="s">
        <v>95</v>
      </c>
      <c r="F323" s="17">
        <v>0.3</v>
      </c>
      <c r="G323" s="17" t="str">
        <f t="shared" si="70"/>
        <v>No</v>
      </c>
      <c r="H323" t="s">
        <v>111</v>
      </c>
      <c r="I323" s="12" t="s">
        <v>119</v>
      </c>
      <c r="J323" s="13">
        <v>42916</v>
      </c>
      <c r="K323">
        <f t="shared" ca="1" si="71"/>
        <v>8</v>
      </c>
      <c r="L323" t="str">
        <f t="shared" ca="1" si="72"/>
        <v>5-10 years</v>
      </c>
      <c r="M323" s="13">
        <v>42916</v>
      </c>
      <c r="N323">
        <f t="shared" ca="1" si="73"/>
        <v>8</v>
      </c>
      <c r="O323" t="str">
        <f t="shared" ca="1" si="74"/>
        <v>5-10 years</v>
      </c>
      <c r="P323" s="13">
        <v>23743</v>
      </c>
      <c r="Q323">
        <f t="shared" ca="1" si="75"/>
        <v>60</v>
      </c>
      <c r="R323" t="str">
        <f t="shared" ca="1" si="76"/>
        <v>55-64</v>
      </c>
      <c r="S323" t="s">
        <v>98</v>
      </c>
      <c r="T323">
        <v>1</v>
      </c>
      <c r="V323">
        <v>1</v>
      </c>
      <c r="X323">
        <v>1</v>
      </c>
      <c r="Z323">
        <v>1</v>
      </c>
      <c r="BR323">
        <f t="shared" si="68"/>
        <v>4</v>
      </c>
      <c r="BS323" t="str">
        <f t="shared" si="69"/>
        <v>Loan</v>
      </c>
      <c r="BT323" t="s">
        <v>99</v>
      </c>
      <c r="BU323" t="s">
        <v>104</v>
      </c>
      <c r="BV323" t="s">
        <v>101</v>
      </c>
      <c r="BW323" s="13" t="s">
        <v>96</v>
      </c>
      <c r="BX323" s="14">
        <f t="shared" ca="1" si="77"/>
        <v>1436992</v>
      </c>
      <c r="BY323" s="15" t="str">
        <f t="shared" ca="1" si="78"/>
        <v>750k-5 mil</v>
      </c>
      <c r="BZ323" s="12">
        <f t="shared" ca="1" si="79"/>
        <v>552942</v>
      </c>
      <c r="CA323" s="12"/>
      <c r="CB323" s="12">
        <f t="shared" ca="1" si="80"/>
        <v>552942</v>
      </c>
      <c r="CC323" s="12" t="s">
        <v>114</v>
      </c>
      <c r="CD323" s="12" t="s">
        <v>106</v>
      </c>
      <c r="CE323" s="12">
        <f t="shared" ca="1" si="81"/>
        <v>8</v>
      </c>
      <c r="CF323" s="12">
        <f t="shared" ca="1" si="82"/>
        <v>179624</v>
      </c>
      <c r="CG323" s="16">
        <f t="shared" ca="1" si="83"/>
        <v>2.5988114485786937</v>
      </c>
      <c r="CH323" s="12" t="str">
        <f t="shared" ca="1" si="84"/>
        <v>1-5x</v>
      </c>
      <c r="CI323" s="12" t="s">
        <v>107</v>
      </c>
    </row>
    <row r="324" spans="1:87" x14ac:dyDescent="0.2">
      <c r="A324" s="6">
        <v>11431</v>
      </c>
      <c r="B324" s="6" t="s">
        <v>94</v>
      </c>
      <c r="C324" s="18">
        <v>0.5</v>
      </c>
      <c r="D324" s="6" t="s">
        <v>95</v>
      </c>
      <c r="E324" s="6" t="s">
        <v>96</v>
      </c>
      <c r="F324" s="18"/>
      <c r="G324" s="18" t="str">
        <f t="shared" si="70"/>
        <v>Yes</v>
      </c>
      <c r="H324" s="6" t="s">
        <v>97</v>
      </c>
      <c r="I324" s="7" t="s">
        <v>112</v>
      </c>
      <c r="J324" s="8">
        <v>42736</v>
      </c>
      <c r="K324" s="6">
        <f t="shared" ca="1" si="71"/>
        <v>8</v>
      </c>
      <c r="L324" s="6" t="str">
        <f t="shared" ca="1" si="72"/>
        <v>5-10 years</v>
      </c>
      <c r="M324" s="8">
        <v>42736</v>
      </c>
      <c r="N324" s="6">
        <f t="shared" ca="1" si="73"/>
        <v>8</v>
      </c>
      <c r="O324" s="6" t="str">
        <f t="shared" ca="1" si="74"/>
        <v>5-10 years</v>
      </c>
      <c r="P324" s="8">
        <v>36526</v>
      </c>
      <c r="Q324" s="6">
        <f t="shared" ca="1" si="75"/>
        <v>25</v>
      </c>
      <c r="R324" s="6" t="str">
        <f t="shared" ca="1" si="76"/>
        <v>25-34</v>
      </c>
      <c r="S324" s="6" t="s">
        <v>98</v>
      </c>
      <c r="T324" s="6"/>
      <c r="U324" s="6">
        <v>1</v>
      </c>
      <c r="V324" s="6"/>
      <c r="W324" s="6">
        <v>1</v>
      </c>
      <c r="X324" s="6"/>
      <c r="Y324" s="6">
        <v>1</v>
      </c>
      <c r="Z324" s="6"/>
      <c r="AA324" s="6"/>
      <c r="AB324" s="6"/>
      <c r="AC324" s="6"/>
      <c r="AD324" s="6"/>
      <c r="AE324" s="6"/>
      <c r="AF324" s="6"/>
      <c r="AG324" s="6"/>
      <c r="AH324" s="6"/>
      <c r="AI324" s="6"/>
      <c r="AJ324" s="6"/>
      <c r="AK324" s="6"/>
      <c r="AL324" s="6"/>
      <c r="AM324" s="6"/>
      <c r="AN324" s="6"/>
      <c r="AO324" s="6"/>
      <c r="AP324" s="6"/>
      <c r="AQ324" s="6"/>
      <c r="AR324" s="6"/>
      <c r="AS324" s="6"/>
      <c r="AT324" s="6"/>
      <c r="AU324" s="6"/>
      <c r="AV324" s="6"/>
      <c r="AW324" s="6"/>
      <c r="AX324" s="6"/>
      <c r="AY324" s="6"/>
      <c r="AZ324" s="6"/>
      <c r="BA324" s="6"/>
      <c r="BB324" s="6"/>
      <c r="BC324" s="6"/>
      <c r="BD324" s="6"/>
      <c r="BE324" s="6"/>
      <c r="BF324" s="6"/>
      <c r="BG324" s="6"/>
      <c r="BH324" s="6"/>
      <c r="BI324" s="6"/>
      <c r="BJ324" s="6"/>
      <c r="BK324" s="6"/>
      <c r="BL324" s="6"/>
      <c r="BM324" s="6"/>
      <c r="BN324" s="6"/>
      <c r="BO324" s="6"/>
      <c r="BP324" s="6"/>
      <c r="BQ324" s="6"/>
      <c r="BR324" s="6">
        <f t="shared" ref="BR324:BR387" si="85">SUM(T324:BQ324)</f>
        <v>3</v>
      </c>
      <c r="BS324" s="6" t="str">
        <f t="shared" ref="BS324:BS387" si="86">IF(T324=1,"Loan","Non Loan")</f>
        <v>Non Loan</v>
      </c>
      <c r="BT324" s="6" t="s">
        <v>99</v>
      </c>
      <c r="BU324" s="6" t="s">
        <v>117</v>
      </c>
      <c r="BV324" s="6" t="s">
        <v>118</v>
      </c>
      <c r="BW324" s="8" t="s">
        <v>96</v>
      </c>
      <c r="BX324" s="9" t="str">
        <f t="shared" ca="1" si="77"/>
        <v/>
      </c>
      <c r="BY324" s="10" t="str">
        <f t="shared" ca="1" si="78"/>
        <v/>
      </c>
      <c r="BZ324" s="7">
        <f t="shared" ca="1" si="79"/>
        <v>89530</v>
      </c>
      <c r="CA324" s="7"/>
      <c r="CB324" s="7">
        <f t="shared" ca="1" si="80"/>
        <v>89530</v>
      </c>
      <c r="CC324" s="7"/>
      <c r="CD324" s="7"/>
      <c r="CE324" s="7" t="str">
        <f t="shared" ca="1" si="81"/>
        <v/>
      </c>
      <c r="CF324" s="7" t="str">
        <f t="shared" ca="1" si="82"/>
        <v/>
      </c>
      <c r="CG324" s="11" t="str">
        <f t="shared" ca="1" si="83"/>
        <v/>
      </c>
      <c r="CH324" s="7" t="str">
        <f t="shared" ca="1" si="84"/>
        <v/>
      </c>
      <c r="CI324" s="7" t="s">
        <v>97</v>
      </c>
    </row>
    <row r="325" spans="1:87" x14ac:dyDescent="0.2">
      <c r="A325">
        <v>11432</v>
      </c>
      <c r="B325" t="s">
        <v>94</v>
      </c>
      <c r="C325" s="17">
        <v>0.6</v>
      </c>
      <c r="D325" t="s">
        <v>96</v>
      </c>
      <c r="E325" t="s">
        <v>96</v>
      </c>
      <c r="G325" s="17" t="str">
        <f t="shared" ref="G325:G388" si="87">IF(OR(C325&gt;=51%, AND(C325&gt;=20%, D325="Yes", E325="No"), AND(C325&gt;=20%, D325="Yes", E325="Yes", F325&gt;=30%)), "Yes", "No")</f>
        <v>Yes</v>
      </c>
      <c r="H325" t="s">
        <v>111</v>
      </c>
      <c r="I325" s="12" t="s">
        <v>119</v>
      </c>
      <c r="J325" s="13">
        <v>42551</v>
      </c>
      <c r="K325">
        <f t="shared" ref="K325:K388" ca="1" si="88">ROUNDDOWN(((TODAY()-J325)/365),0)</f>
        <v>9</v>
      </c>
      <c r="L325" t="str">
        <f t="shared" ref="L325:L388" ca="1" si="89">IF(ISBLANK(J325),"",IF(DATEDIF(J325,TODAY(),"Y")&lt;1,"&lt;12 months",
IF(DATEDIF(J325,TODAY(),"Y")&lt;3,"1-3 years",IF(DATEDIF(J325,TODAY(),"Y")&lt;5,"3-5 years",IF(DATEDIF(J325,TODAY(),"Y")&lt;10,"5-10 years",IF(DATEDIF(J325,TODAY(),"Y")&lt;20,"10-20 years","&gt;20 years"))))))</f>
        <v>5-10 years</v>
      </c>
      <c r="M325" s="13">
        <v>42551</v>
      </c>
      <c r="N325">
        <f t="shared" ref="N325:N388" ca="1" si="90">ROUNDDOWN(((TODAY()-M325)/365),0)</f>
        <v>9</v>
      </c>
      <c r="O325" t="str">
        <f t="shared" ref="O325:O388" ca="1" si="91">IF(ISBLANK(M325),"",IF(DATEDIF(M325,TODAY(),"Y")&lt;1,"&lt;12 months",
IF(DATEDIF(M325,TODAY(),"Y")&lt;3,"1-3 years",IF(DATEDIF(M325,TODAY(),"Y")&lt;5,"3-5 years",IF(DATEDIF(M325,TODAY(),"Y")&lt;10,"5-10 years",IF(DATEDIF(M325,TODAY(),"Y")&lt;20,"10-20 years","&gt;20 years"))))))</f>
        <v>5-10 years</v>
      </c>
      <c r="P325" s="13">
        <v>34700</v>
      </c>
      <c r="Q325">
        <f t="shared" ref="Q325:Q388" ca="1" si="92">ROUNDDOWN(((TODAY()-P325)/365),0)</f>
        <v>30</v>
      </c>
      <c r="R325" t="str">
        <f t="shared" ref="R325:R388" ca="1" si="93">IF(Q325="","",IF(Q325&lt;18,"&lt;18",IF(Q325&lt;=24,"18-24",IF(Q325&lt;=34,"25-34",IF(Q325&lt;=44,"35-44",IF(Q325&lt;=54,"45-54",IF(Q325&lt;=64,"55-64","64+")))))))</f>
        <v>25-34</v>
      </c>
      <c r="S325" t="s">
        <v>98</v>
      </c>
      <c r="T325">
        <v>1</v>
      </c>
      <c r="V325">
        <v>1</v>
      </c>
      <c r="X325">
        <v>1</v>
      </c>
      <c r="Z325">
        <v>1</v>
      </c>
      <c r="BR325">
        <f t="shared" si="85"/>
        <v>4</v>
      </c>
      <c r="BS325" t="str">
        <f t="shared" si="86"/>
        <v>Loan</v>
      </c>
      <c r="BT325" t="s">
        <v>99</v>
      </c>
      <c r="BU325" t="s">
        <v>100</v>
      </c>
      <c r="BV325" t="s">
        <v>101</v>
      </c>
      <c r="BW325" s="13" t="s">
        <v>96</v>
      </c>
      <c r="BX325" s="14">
        <f t="shared" ref="BX325:BX388" ca="1" si="94">IF(T325=1,RANDBETWEEN(0,5000000),"")</f>
        <v>3426412</v>
      </c>
      <c r="BY325" s="15" t="str">
        <f t="shared" ref="BY325:BY388" ca="1" si="95">IF(OR(BX325="",ISBLANK(BX325)),"",IF(BX325&gt;5000000,"&gt;5 mil",
IF(BX325&lt;=50000,"&lt;=50k",
IF(AND(BX325&gt;50000,BX325&lt;=100000),"50k-100k",
IF(AND(BX325&gt;100000,BX325&lt;=250000),"100k-250k",
IF(AND(BX325&gt;250000,BX325&lt;=750000),"250k-750k",
IF(AND(BX325&gt;750000,BX325&lt;=5000000),"750k-5 mil","Unknown")))))))</f>
        <v>750k-5 mil</v>
      </c>
      <c r="BZ325" s="12">
        <f t="shared" ref="BZ325:BZ388" ca="1" si="96">RANDBETWEEN(0,2000000)</f>
        <v>1418082</v>
      </c>
      <c r="CA325" s="12"/>
      <c r="CB325" s="12">
        <f t="shared" ref="CB325:CB388" ca="1" si="97">BZ325+CA325</f>
        <v>1418082</v>
      </c>
      <c r="CC325" s="12" t="s">
        <v>105</v>
      </c>
      <c r="CD325" s="12" t="s">
        <v>106</v>
      </c>
      <c r="CE325" s="12">
        <f t="shared" ref="CE325:CE388" ca="1" si="98">IF(T325=1,RANDBETWEEN(1,10),"")</f>
        <v>1</v>
      </c>
      <c r="CF325" s="12">
        <f t="shared" ref="CF325:CF388" ca="1" si="99">IF(OR(BX325="", ISBLANK(BX325)), "", BX325/CE325)</f>
        <v>3426412</v>
      </c>
      <c r="CG325" s="16">
        <f t="shared" ref="CG325:CG388" ca="1" si="100">IF(OR(ISBLANK(BX325), BX325=""), "",
   IF(OR(ISBLANK(CB325), CB325=0), "no deposits", BX325/CB325))</f>
        <v>2.4162298089955305</v>
      </c>
      <c r="CH325" s="12" t="str">
        <f t="shared" ref="CH325:CH388" ca="1" si="101">IF(CG325="","",IF(ISERROR(CG325),"no deposits",IF(CG325&lt;100%,"1x",IF(CG325&lt;500%,"1-5x",IF(CG325&lt;1000%,"5-10x",IF(CG325&lt;2000%,"10-20x",IF(CG325&lt;5000%,"20-50x",IF(CG325&lt;10000%,"50-100x",IF(CG325&lt;50000%,"100-500x","&gt;500x")))))))))</f>
        <v>1-5x</v>
      </c>
      <c r="CI325" s="12" t="s">
        <v>107</v>
      </c>
    </row>
    <row r="326" spans="1:87" x14ac:dyDescent="0.2">
      <c r="A326" s="6">
        <v>11433</v>
      </c>
      <c r="B326" s="6" t="s">
        <v>134</v>
      </c>
      <c r="C326" s="18">
        <v>0.7</v>
      </c>
      <c r="D326" s="6" t="s">
        <v>95</v>
      </c>
      <c r="E326" s="6" t="s">
        <v>95</v>
      </c>
      <c r="F326" s="18">
        <v>0.4</v>
      </c>
      <c r="G326" s="18" t="str">
        <f t="shared" si="87"/>
        <v>Yes</v>
      </c>
      <c r="H326" s="6" t="s">
        <v>97</v>
      </c>
      <c r="I326" s="7" t="s">
        <v>112</v>
      </c>
      <c r="J326" s="8">
        <v>42370</v>
      </c>
      <c r="K326" s="6">
        <f t="shared" ca="1" si="88"/>
        <v>9</v>
      </c>
      <c r="L326" s="6" t="str">
        <f t="shared" ca="1" si="89"/>
        <v>5-10 years</v>
      </c>
      <c r="M326" s="8">
        <v>42370</v>
      </c>
      <c r="N326" s="6">
        <f t="shared" ca="1" si="90"/>
        <v>9</v>
      </c>
      <c r="O326" s="6" t="str">
        <f t="shared" ca="1" si="91"/>
        <v>5-10 years</v>
      </c>
      <c r="P326" s="8">
        <v>32874</v>
      </c>
      <c r="Q326" s="6">
        <f t="shared" ca="1" si="92"/>
        <v>35</v>
      </c>
      <c r="R326" s="6" t="str">
        <f t="shared" ca="1" si="93"/>
        <v>35-44</v>
      </c>
      <c r="S326" s="6" t="s">
        <v>128</v>
      </c>
      <c r="T326" s="6"/>
      <c r="U326" s="6">
        <v>1</v>
      </c>
      <c r="V326" s="6">
        <v>1</v>
      </c>
      <c r="W326" s="6">
        <v>1</v>
      </c>
      <c r="X326" s="6">
        <v>1</v>
      </c>
      <c r="Y326" s="6">
        <v>1</v>
      </c>
      <c r="Z326" s="6">
        <v>1</v>
      </c>
      <c r="AA326" s="6"/>
      <c r="AB326" s="6"/>
      <c r="AC326" s="6"/>
      <c r="AD326" s="6"/>
      <c r="AE326" s="6"/>
      <c r="AF326" s="6"/>
      <c r="AG326" s="6"/>
      <c r="AH326" s="6"/>
      <c r="AI326" s="6"/>
      <c r="AJ326" s="6"/>
      <c r="AK326" s="6"/>
      <c r="AL326" s="6"/>
      <c r="AM326" s="6"/>
      <c r="AN326" s="6"/>
      <c r="AO326" s="6"/>
      <c r="AP326" s="6"/>
      <c r="AQ326" s="6"/>
      <c r="AR326" s="6"/>
      <c r="AS326" s="6"/>
      <c r="AT326" s="6"/>
      <c r="AU326" s="6"/>
      <c r="AV326" s="6"/>
      <c r="AW326" s="6"/>
      <c r="AX326" s="6"/>
      <c r="AY326" s="6"/>
      <c r="AZ326" s="6"/>
      <c r="BA326" s="6"/>
      <c r="BB326" s="6"/>
      <c r="BC326" s="6"/>
      <c r="BD326" s="6"/>
      <c r="BE326" s="6"/>
      <c r="BF326" s="6"/>
      <c r="BG326" s="6"/>
      <c r="BH326" s="6"/>
      <c r="BI326" s="6"/>
      <c r="BJ326" s="6"/>
      <c r="BK326" s="6"/>
      <c r="BL326" s="6"/>
      <c r="BM326" s="6"/>
      <c r="BN326" s="6"/>
      <c r="BO326" s="6"/>
      <c r="BP326" s="6"/>
      <c r="BQ326" s="6"/>
      <c r="BR326" s="6">
        <f t="shared" si="85"/>
        <v>6</v>
      </c>
      <c r="BS326" s="6" t="str">
        <f t="shared" si="86"/>
        <v>Non Loan</v>
      </c>
      <c r="BT326" s="6" t="s">
        <v>99</v>
      </c>
      <c r="BU326" s="6" t="s">
        <v>117</v>
      </c>
      <c r="BV326" s="6" t="s">
        <v>118</v>
      </c>
      <c r="BW326" s="8" t="s">
        <v>96</v>
      </c>
      <c r="BX326" s="9" t="str">
        <f t="shared" ca="1" si="94"/>
        <v/>
      </c>
      <c r="BY326" s="10" t="str">
        <f t="shared" ca="1" si="95"/>
        <v/>
      </c>
      <c r="BZ326" s="7">
        <f t="shared" ca="1" si="96"/>
        <v>1520769</v>
      </c>
      <c r="CA326" s="7"/>
      <c r="CB326" s="7">
        <f t="shared" ca="1" si="97"/>
        <v>1520769</v>
      </c>
      <c r="CC326" s="7"/>
      <c r="CD326" s="7"/>
      <c r="CE326" s="7" t="str">
        <f t="shared" ca="1" si="98"/>
        <v/>
      </c>
      <c r="CF326" s="7" t="str">
        <f t="shared" ca="1" si="99"/>
        <v/>
      </c>
      <c r="CG326" s="11" t="str">
        <f t="shared" ca="1" si="100"/>
        <v/>
      </c>
      <c r="CH326" s="7" t="str">
        <f t="shared" ca="1" si="101"/>
        <v/>
      </c>
      <c r="CI326" s="7" t="s">
        <v>97</v>
      </c>
    </row>
    <row r="327" spans="1:87" x14ac:dyDescent="0.2">
      <c r="A327">
        <v>11434</v>
      </c>
      <c r="B327" t="s">
        <v>157</v>
      </c>
      <c r="C327" s="17">
        <v>0.8</v>
      </c>
      <c r="D327" t="s">
        <v>96</v>
      </c>
      <c r="E327" t="s">
        <v>95</v>
      </c>
      <c r="F327" s="17">
        <v>0.75</v>
      </c>
      <c r="G327" s="17" t="str">
        <f t="shared" si="87"/>
        <v>Yes</v>
      </c>
      <c r="H327" t="s">
        <v>97</v>
      </c>
      <c r="I327" s="12" t="s">
        <v>112</v>
      </c>
      <c r="J327" s="13">
        <v>42185</v>
      </c>
      <c r="K327">
        <f t="shared" ca="1" si="88"/>
        <v>10</v>
      </c>
      <c r="L327" t="str">
        <f t="shared" ca="1" si="89"/>
        <v>10-20 years</v>
      </c>
      <c r="M327" s="13">
        <v>42185</v>
      </c>
      <c r="N327">
        <f t="shared" ca="1" si="90"/>
        <v>10</v>
      </c>
      <c r="O327" t="str">
        <f t="shared" ca="1" si="91"/>
        <v>10-20 years</v>
      </c>
      <c r="P327" s="13">
        <v>31048</v>
      </c>
      <c r="Q327">
        <f t="shared" ca="1" si="92"/>
        <v>40</v>
      </c>
      <c r="R327" t="str">
        <f t="shared" ca="1" si="93"/>
        <v>35-44</v>
      </c>
      <c r="S327" t="s">
        <v>121</v>
      </c>
      <c r="V327">
        <v>1</v>
      </c>
      <c r="X327">
        <v>1</v>
      </c>
      <c r="Z327">
        <v>1</v>
      </c>
      <c r="BR327">
        <f t="shared" si="85"/>
        <v>3</v>
      </c>
      <c r="BS327" t="str">
        <f t="shared" si="86"/>
        <v>Non Loan</v>
      </c>
      <c r="BT327" t="s">
        <v>99</v>
      </c>
      <c r="BU327" t="s">
        <v>117</v>
      </c>
      <c r="BV327" t="s">
        <v>129</v>
      </c>
      <c r="BW327" s="13" t="s">
        <v>96</v>
      </c>
      <c r="BX327" s="14" t="str">
        <f t="shared" ca="1" si="94"/>
        <v/>
      </c>
      <c r="BY327" s="15" t="str">
        <f t="shared" ca="1" si="95"/>
        <v/>
      </c>
      <c r="BZ327" s="12">
        <f t="shared" ca="1" si="96"/>
        <v>1939463</v>
      </c>
      <c r="CA327" s="12"/>
      <c r="CB327" s="12">
        <f t="shared" ca="1" si="97"/>
        <v>1939463</v>
      </c>
      <c r="CC327" s="12"/>
      <c r="CD327" s="12"/>
      <c r="CE327" s="12" t="str">
        <f t="shared" ca="1" si="98"/>
        <v/>
      </c>
      <c r="CF327" s="12" t="str">
        <f t="shared" ca="1" si="99"/>
        <v/>
      </c>
      <c r="CG327" s="16" t="str">
        <f t="shared" ca="1" si="100"/>
        <v/>
      </c>
      <c r="CH327" s="12" t="str">
        <f t="shared" ca="1" si="101"/>
        <v/>
      </c>
      <c r="CI327" s="12" t="s">
        <v>97</v>
      </c>
    </row>
    <row r="328" spans="1:87" x14ac:dyDescent="0.2">
      <c r="A328" s="6">
        <v>11435</v>
      </c>
      <c r="B328" s="6" t="s">
        <v>131</v>
      </c>
      <c r="C328" s="18">
        <v>0.75</v>
      </c>
      <c r="D328" s="6" t="s">
        <v>95</v>
      </c>
      <c r="E328" s="6" t="s">
        <v>96</v>
      </c>
      <c r="F328" s="18"/>
      <c r="G328" s="18" t="str">
        <f t="shared" si="87"/>
        <v>Yes</v>
      </c>
      <c r="H328" s="6" t="s">
        <v>97</v>
      </c>
      <c r="I328" s="7" t="s">
        <v>112</v>
      </c>
      <c r="J328" s="8">
        <v>42005</v>
      </c>
      <c r="K328" s="6">
        <f t="shared" ca="1" si="88"/>
        <v>10</v>
      </c>
      <c r="L328" s="6" t="str">
        <f t="shared" ca="1" si="89"/>
        <v>10-20 years</v>
      </c>
      <c r="M328" s="8">
        <v>42005</v>
      </c>
      <c r="N328" s="6">
        <f t="shared" ca="1" si="90"/>
        <v>10</v>
      </c>
      <c r="O328" s="6" t="str">
        <f t="shared" ca="1" si="91"/>
        <v>10-20 years</v>
      </c>
      <c r="P328" s="8">
        <v>29221</v>
      </c>
      <c r="Q328" s="6">
        <f t="shared" ca="1" si="92"/>
        <v>45</v>
      </c>
      <c r="R328" s="6" t="str">
        <f t="shared" ca="1" si="93"/>
        <v>45-54</v>
      </c>
      <c r="S328" s="6" t="s">
        <v>136</v>
      </c>
      <c r="T328" s="6"/>
      <c r="U328" s="6">
        <v>1</v>
      </c>
      <c r="V328" s="6">
        <v>1</v>
      </c>
      <c r="W328" s="6">
        <v>1</v>
      </c>
      <c r="X328" s="6">
        <v>1</v>
      </c>
      <c r="Y328" s="6"/>
      <c r="Z328" s="6"/>
      <c r="AA328" s="6"/>
      <c r="AB328" s="6"/>
      <c r="AC328" s="6"/>
      <c r="AD328" s="6"/>
      <c r="AE328" s="6"/>
      <c r="AF328" s="6"/>
      <c r="AG328" s="6"/>
      <c r="AH328" s="6"/>
      <c r="AI328" s="6"/>
      <c r="AJ328" s="6"/>
      <c r="AK328" s="6"/>
      <c r="AL328" s="6"/>
      <c r="AM328" s="6"/>
      <c r="AN328" s="6"/>
      <c r="AO328" s="6"/>
      <c r="AP328" s="6"/>
      <c r="AQ328" s="6"/>
      <c r="AR328" s="6"/>
      <c r="AS328" s="6"/>
      <c r="AT328" s="6"/>
      <c r="AU328" s="6"/>
      <c r="AV328" s="6"/>
      <c r="AW328" s="6"/>
      <c r="AX328" s="6"/>
      <c r="AY328" s="6"/>
      <c r="AZ328" s="6"/>
      <c r="BA328" s="6"/>
      <c r="BB328" s="6"/>
      <c r="BC328" s="6"/>
      <c r="BD328" s="6"/>
      <c r="BE328" s="6"/>
      <c r="BF328" s="6"/>
      <c r="BG328" s="6"/>
      <c r="BH328" s="6"/>
      <c r="BI328" s="6"/>
      <c r="BJ328" s="6"/>
      <c r="BK328" s="6"/>
      <c r="BL328" s="6"/>
      <c r="BM328" s="6"/>
      <c r="BN328" s="6"/>
      <c r="BO328" s="6"/>
      <c r="BP328" s="6"/>
      <c r="BQ328" s="6"/>
      <c r="BR328" s="6">
        <f t="shared" si="85"/>
        <v>4</v>
      </c>
      <c r="BS328" s="6" t="str">
        <f t="shared" si="86"/>
        <v>Non Loan</v>
      </c>
      <c r="BT328" s="6" t="s">
        <v>99</v>
      </c>
      <c r="BU328" s="6" t="s">
        <v>117</v>
      </c>
      <c r="BV328" s="6" t="s">
        <v>129</v>
      </c>
      <c r="BW328" s="8" t="s">
        <v>96</v>
      </c>
      <c r="BX328" s="9" t="str">
        <f t="shared" ca="1" si="94"/>
        <v/>
      </c>
      <c r="BY328" s="10" t="str">
        <f t="shared" ca="1" si="95"/>
        <v/>
      </c>
      <c r="BZ328" s="7">
        <f t="shared" ca="1" si="96"/>
        <v>667644</v>
      </c>
      <c r="CA328" s="7"/>
      <c r="CB328" s="7">
        <f t="shared" ca="1" si="97"/>
        <v>667644</v>
      </c>
      <c r="CC328" s="7"/>
      <c r="CD328" s="7"/>
      <c r="CE328" s="7" t="str">
        <f t="shared" ca="1" si="98"/>
        <v/>
      </c>
      <c r="CF328" s="7" t="str">
        <f t="shared" ca="1" si="99"/>
        <v/>
      </c>
      <c r="CG328" s="11" t="str">
        <f t="shared" ca="1" si="100"/>
        <v/>
      </c>
      <c r="CH328" s="7" t="str">
        <f t="shared" ca="1" si="101"/>
        <v/>
      </c>
      <c r="CI328" s="7" t="s">
        <v>97</v>
      </c>
    </row>
    <row r="329" spans="1:87" x14ac:dyDescent="0.2">
      <c r="A329">
        <v>11436</v>
      </c>
      <c r="B329" t="s">
        <v>94</v>
      </c>
      <c r="C329" s="17">
        <v>1</v>
      </c>
      <c r="D329" t="s">
        <v>96</v>
      </c>
      <c r="E329" t="s">
        <v>96</v>
      </c>
      <c r="G329" s="17" t="str">
        <f t="shared" si="87"/>
        <v>Yes</v>
      </c>
      <c r="H329" t="s">
        <v>97</v>
      </c>
      <c r="I329" s="12" t="s">
        <v>112</v>
      </c>
      <c r="J329" s="13">
        <v>41640</v>
      </c>
      <c r="K329">
        <f t="shared" ca="1" si="88"/>
        <v>11</v>
      </c>
      <c r="L329" t="str">
        <f t="shared" ca="1" si="89"/>
        <v>10-20 years</v>
      </c>
      <c r="M329" s="13">
        <v>41640</v>
      </c>
      <c r="N329">
        <f t="shared" ca="1" si="90"/>
        <v>11</v>
      </c>
      <c r="O329" t="str">
        <f t="shared" ca="1" si="91"/>
        <v>10-20 years</v>
      </c>
      <c r="P329" s="13">
        <v>27395</v>
      </c>
      <c r="Q329">
        <f t="shared" ca="1" si="92"/>
        <v>50</v>
      </c>
      <c r="R329" t="str">
        <f t="shared" ca="1" si="93"/>
        <v>45-54</v>
      </c>
      <c r="S329" t="s">
        <v>116</v>
      </c>
      <c r="V329">
        <v>1</v>
      </c>
      <c r="X329">
        <v>1</v>
      </c>
      <c r="Z329">
        <v>1</v>
      </c>
      <c r="BR329">
        <f t="shared" si="85"/>
        <v>3</v>
      </c>
      <c r="BS329" t="str">
        <f t="shared" si="86"/>
        <v>Non Loan</v>
      </c>
      <c r="BT329" t="s">
        <v>99</v>
      </c>
      <c r="BU329" t="s">
        <v>117</v>
      </c>
      <c r="BV329" t="s">
        <v>118</v>
      </c>
      <c r="BW329" s="13" t="s">
        <v>96</v>
      </c>
      <c r="BX329" s="14" t="str">
        <f t="shared" ca="1" si="94"/>
        <v/>
      </c>
      <c r="BY329" s="15" t="str">
        <f t="shared" ca="1" si="95"/>
        <v/>
      </c>
      <c r="BZ329" s="12">
        <f t="shared" ca="1" si="96"/>
        <v>1371380</v>
      </c>
      <c r="CA329" s="12"/>
      <c r="CB329" s="12">
        <f t="shared" ca="1" si="97"/>
        <v>1371380</v>
      </c>
      <c r="CC329" s="12"/>
      <c r="CD329" s="12"/>
      <c r="CE329" s="12" t="str">
        <f t="shared" ca="1" si="98"/>
        <v/>
      </c>
      <c r="CF329" s="12" t="str">
        <f t="shared" ca="1" si="99"/>
        <v/>
      </c>
      <c r="CG329" s="16" t="str">
        <f t="shared" ca="1" si="100"/>
        <v/>
      </c>
      <c r="CH329" s="12" t="str">
        <f t="shared" ca="1" si="101"/>
        <v/>
      </c>
      <c r="CI329" s="12" t="s">
        <v>97</v>
      </c>
    </row>
    <row r="330" spans="1:87" x14ac:dyDescent="0.2">
      <c r="A330" s="6">
        <v>11437</v>
      </c>
      <c r="B330" s="6" t="s">
        <v>94</v>
      </c>
      <c r="C330" s="18">
        <v>0</v>
      </c>
      <c r="D330" s="6" t="s">
        <v>95</v>
      </c>
      <c r="E330" s="6" t="s">
        <v>95</v>
      </c>
      <c r="F330" s="18">
        <v>0.15</v>
      </c>
      <c r="G330" s="18" t="str">
        <f t="shared" si="87"/>
        <v>No</v>
      </c>
      <c r="H330" s="6" t="s">
        <v>102</v>
      </c>
      <c r="I330" s="7" t="s">
        <v>103</v>
      </c>
      <c r="J330" s="8">
        <v>41275</v>
      </c>
      <c r="K330" s="6">
        <f t="shared" ca="1" si="88"/>
        <v>12</v>
      </c>
      <c r="L330" s="6" t="str">
        <f t="shared" ca="1" si="89"/>
        <v>10-20 years</v>
      </c>
      <c r="M330" s="8">
        <v>41275</v>
      </c>
      <c r="N330" s="6">
        <f t="shared" ca="1" si="90"/>
        <v>12</v>
      </c>
      <c r="O330" s="6" t="str">
        <f t="shared" ca="1" si="91"/>
        <v>10-20 years</v>
      </c>
      <c r="P330" s="8">
        <v>25569</v>
      </c>
      <c r="Q330" s="6">
        <f t="shared" ca="1" si="92"/>
        <v>55</v>
      </c>
      <c r="R330" s="6" t="str">
        <f t="shared" ca="1" si="93"/>
        <v>55-64</v>
      </c>
      <c r="S330" s="6" t="s">
        <v>136</v>
      </c>
      <c r="T330" s="6">
        <v>1</v>
      </c>
      <c r="U330" s="6">
        <v>1</v>
      </c>
      <c r="V330" s="6"/>
      <c r="W330" s="6">
        <v>1</v>
      </c>
      <c r="X330" s="6"/>
      <c r="Y330" s="6">
        <v>1</v>
      </c>
      <c r="Z330" s="6"/>
      <c r="AA330" s="6"/>
      <c r="AB330" s="6"/>
      <c r="AC330" s="6"/>
      <c r="AD330" s="6"/>
      <c r="AE330" s="6"/>
      <c r="AF330" s="6"/>
      <c r="AG330" s="6"/>
      <c r="AH330" s="6"/>
      <c r="AI330" s="6"/>
      <c r="AJ330" s="6"/>
      <c r="AK330" s="6"/>
      <c r="AL330" s="6"/>
      <c r="AM330" s="6"/>
      <c r="AN330" s="6"/>
      <c r="AO330" s="6"/>
      <c r="AP330" s="6"/>
      <c r="AQ330" s="6"/>
      <c r="AR330" s="6"/>
      <c r="AS330" s="6"/>
      <c r="AT330" s="6"/>
      <c r="AU330" s="6"/>
      <c r="AV330" s="6"/>
      <c r="AW330" s="6"/>
      <c r="AX330" s="6"/>
      <c r="AY330" s="6"/>
      <c r="AZ330" s="6"/>
      <c r="BA330" s="6"/>
      <c r="BB330" s="6"/>
      <c r="BC330" s="6"/>
      <c r="BD330" s="6"/>
      <c r="BE330" s="6"/>
      <c r="BF330" s="6"/>
      <c r="BG330" s="6"/>
      <c r="BH330" s="6"/>
      <c r="BI330" s="6"/>
      <c r="BJ330" s="6"/>
      <c r="BK330" s="6"/>
      <c r="BL330" s="6"/>
      <c r="BM330" s="6"/>
      <c r="BN330" s="6"/>
      <c r="BO330" s="6"/>
      <c r="BP330" s="6"/>
      <c r="BQ330" s="6"/>
      <c r="BR330" s="6">
        <f t="shared" si="85"/>
        <v>4</v>
      </c>
      <c r="BS330" s="6" t="str">
        <f t="shared" si="86"/>
        <v>Loan</v>
      </c>
      <c r="BT330" s="6" t="s">
        <v>99</v>
      </c>
      <c r="BU330" s="6" t="s">
        <v>100</v>
      </c>
      <c r="BV330" s="6" t="s">
        <v>101</v>
      </c>
      <c r="BW330" s="8" t="s">
        <v>96</v>
      </c>
      <c r="BX330" s="9">
        <f t="shared" ca="1" si="94"/>
        <v>2903904</v>
      </c>
      <c r="BY330" s="10" t="str">
        <f t="shared" ca="1" si="95"/>
        <v>750k-5 mil</v>
      </c>
      <c r="BZ330" s="7">
        <f t="shared" ca="1" si="96"/>
        <v>1102543</v>
      </c>
      <c r="CA330" s="7"/>
      <c r="CB330" s="7">
        <f t="shared" ca="1" si="97"/>
        <v>1102543</v>
      </c>
      <c r="CC330" s="7" t="s">
        <v>114</v>
      </c>
      <c r="CD330" s="7" t="s">
        <v>120</v>
      </c>
      <c r="CE330" s="7">
        <f t="shared" ca="1" si="98"/>
        <v>4</v>
      </c>
      <c r="CF330" s="7">
        <f t="shared" ca="1" si="99"/>
        <v>725976</v>
      </c>
      <c r="CG330" s="11">
        <f t="shared" ca="1" si="100"/>
        <v>2.6338238055114402</v>
      </c>
      <c r="CH330" s="7" t="str">
        <f t="shared" ca="1" si="101"/>
        <v>1-5x</v>
      </c>
      <c r="CI330" s="7" t="s">
        <v>107</v>
      </c>
    </row>
    <row r="331" spans="1:87" x14ac:dyDescent="0.2">
      <c r="A331">
        <v>11438</v>
      </c>
      <c r="B331" t="s">
        <v>94</v>
      </c>
      <c r="C331" s="17">
        <v>0.4</v>
      </c>
      <c r="D331" t="s">
        <v>96</v>
      </c>
      <c r="E331" t="s">
        <v>95</v>
      </c>
      <c r="F331" s="17">
        <v>0.5</v>
      </c>
      <c r="G331" s="17" t="str">
        <f t="shared" si="87"/>
        <v>No</v>
      </c>
      <c r="H331" t="s">
        <v>97</v>
      </c>
      <c r="I331" s="12" t="s">
        <v>97</v>
      </c>
      <c r="J331" s="13">
        <v>40909</v>
      </c>
      <c r="K331">
        <f t="shared" ca="1" si="88"/>
        <v>13</v>
      </c>
      <c r="L331" t="str">
        <f t="shared" ca="1" si="89"/>
        <v>10-20 years</v>
      </c>
      <c r="M331" s="13">
        <v>40909</v>
      </c>
      <c r="N331">
        <f t="shared" ca="1" si="90"/>
        <v>13</v>
      </c>
      <c r="O331" t="str">
        <f t="shared" ca="1" si="91"/>
        <v>10-20 years</v>
      </c>
      <c r="P331" s="13">
        <v>23743</v>
      </c>
      <c r="Q331">
        <f t="shared" ca="1" si="92"/>
        <v>60</v>
      </c>
      <c r="R331" t="str">
        <f t="shared" ca="1" si="93"/>
        <v>55-64</v>
      </c>
      <c r="S331" t="s">
        <v>146</v>
      </c>
      <c r="V331">
        <v>1</v>
      </c>
      <c r="X331">
        <v>1</v>
      </c>
      <c r="Z331">
        <v>1</v>
      </c>
      <c r="BR331">
        <f t="shared" si="85"/>
        <v>3</v>
      </c>
      <c r="BS331" t="str">
        <f t="shared" si="86"/>
        <v>Non Loan</v>
      </c>
      <c r="BT331" t="s">
        <v>99</v>
      </c>
      <c r="BU331" t="s">
        <v>104</v>
      </c>
      <c r="BV331" t="s">
        <v>101</v>
      </c>
      <c r="BW331" s="13" t="s">
        <v>96</v>
      </c>
      <c r="BX331" s="14" t="str">
        <f t="shared" ca="1" si="94"/>
        <v/>
      </c>
      <c r="BY331" s="15" t="str">
        <f t="shared" ca="1" si="95"/>
        <v/>
      </c>
      <c r="BZ331" s="12">
        <f t="shared" ca="1" si="96"/>
        <v>247888</v>
      </c>
      <c r="CA331" s="12"/>
      <c r="CB331" s="12">
        <f t="shared" ca="1" si="97"/>
        <v>247888</v>
      </c>
      <c r="CC331" s="12"/>
      <c r="CD331" s="12"/>
      <c r="CE331" s="12" t="str">
        <f t="shared" ca="1" si="98"/>
        <v/>
      </c>
      <c r="CF331" s="12" t="str">
        <f t="shared" ca="1" si="99"/>
        <v/>
      </c>
      <c r="CG331" s="16" t="str">
        <f t="shared" ca="1" si="100"/>
        <v/>
      </c>
      <c r="CH331" s="12" t="str">
        <f t="shared" ca="1" si="101"/>
        <v/>
      </c>
      <c r="CI331" s="12" t="s">
        <v>97</v>
      </c>
    </row>
    <row r="332" spans="1:87" x14ac:dyDescent="0.2">
      <c r="A332" s="6">
        <v>11439</v>
      </c>
      <c r="B332" s="6" t="s">
        <v>94</v>
      </c>
      <c r="C332" s="18">
        <v>0.15</v>
      </c>
      <c r="D332" s="6" t="s">
        <v>95</v>
      </c>
      <c r="E332" s="6" t="s">
        <v>96</v>
      </c>
      <c r="F332" s="18"/>
      <c r="G332" s="18" t="str">
        <f t="shared" si="87"/>
        <v>No</v>
      </c>
      <c r="H332" s="6" t="s">
        <v>97</v>
      </c>
      <c r="I332" s="7" t="s">
        <v>112</v>
      </c>
      <c r="J332" s="8">
        <v>40544</v>
      </c>
      <c r="K332" s="6">
        <f t="shared" ca="1" si="88"/>
        <v>14</v>
      </c>
      <c r="L332" s="6" t="str">
        <f t="shared" ca="1" si="89"/>
        <v>10-20 years</v>
      </c>
      <c r="M332" s="8">
        <v>40544</v>
      </c>
      <c r="N332" s="6">
        <f t="shared" ca="1" si="90"/>
        <v>14</v>
      </c>
      <c r="O332" s="6" t="str">
        <f t="shared" ca="1" si="91"/>
        <v>10-20 years</v>
      </c>
      <c r="P332" s="8">
        <v>36526</v>
      </c>
      <c r="Q332" s="6">
        <f t="shared" ca="1" si="92"/>
        <v>25</v>
      </c>
      <c r="R332" s="6" t="str">
        <f t="shared" ca="1" si="93"/>
        <v>25-34</v>
      </c>
      <c r="S332" s="6" t="s">
        <v>128</v>
      </c>
      <c r="T332" s="6"/>
      <c r="U332" s="6">
        <v>1</v>
      </c>
      <c r="V332" s="6">
        <v>1</v>
      </c>
      <c r="W332" s="6">
        <v>1</v>
      </c>
      <c r="X332" s="6">
        <v>1</v>
      </c>
      <c r="Y332" s="6">
        <v>1</v>
      </c>
      <c r="Z332" s="6">
        <v>1</v>
      </c>
      <c r="AA332" s="6"/>
      <c r="AB332" s="6"/>
      <c r="AC332" s="6"/>
      <c r="AD332" s="6"/>
      <c r="AE332" s="6"/>
      <c r="AF332" s="6"/>
      <c r="AG332" s="6"/>
      <c r="AH332" s="6"/>
      <c r="AI332" s="6"/>
      <c r="AJ332" s="6"/>
      <c r="AK332" s="6"/>
      <c r="AL332" s="6"/>
      <c r="AM332" s="6"/>
      <c r="AN332" s="6"/>
      <c r="AO332" s="6"/>
      <c r="AP332" s="6"/>
      <c r="AQ332" s="6"/>
      <c r="AR332" s="6"/>
      <c r="AS332" s="6"/>
      <c r="AT332" s="6"/>
      <c r="AU332" s="6"/>
      <c r="AV332" s="6"/>
      <c r="AW332" s="6"/>
      <c r="AX332" s="6"/>
      <c r="AY332" s="6"/>
      <c r="AZ332" s="6"/>
      <c r="BA332" s="6"/>
      <c r="BB332" s="6"/>
      <c r="BC332" s="6"/>
      <c r="BD332" s="6"/>
      <c r="BE332" s="6"/>
      <c r="BF332" s="6"/>
      <c r="BG332" s="6"/>
      <c r="BH332" s="6"/>
      <c r="BI332" s="6"/>
      <c r="BJ332" s="6"/>
      <c r="BK332" s="6"/>
      <c r="BL332" s="6"/>
      <c r="BM332" s="6"/>
      <c r="BN332" s="6"/>
      <c r="BO332" s="6"/>
      <c r="BP332" s="6"/>
      <c r="BQ332" s="6"/>
      <c r="BR332" s="6">
        <f t="shared" si="85"/>
        <v>6</v>
      </c>
      <c r="BS332" s="6" t="str">
        <f t="shared" si="86"/>
        <v>Non Loan</v>
      </c>
      <c r="BT332" s="6" t="s">
        <v>99</v>
      </c>
      <c r="BU332" s="6" t="s">
        <v>117</v>
      </c>
      <c r="BV332" s="6" t="s">
        <v>129</v>
      </c>
      <c r="BW332" s="8" t="s">
        <v>96</v>
      </c>
      <c r="BX332" s="9" t="str">
        <f t="shared" ca="1" si="94"/>
        <v/>
      </c>
      <c r="BY332" s="10" t="str">
        <f t="shared" ca="1" si="95"/>
        <v/>
      </c>
      <c r="BZ332" s="7">
        <f t="shared" ca="1" si="96"/>
        <v>1432575</v>
      </c>
      <c r="CA332" s="7"/>
      <c r="CB332" s="7">
        <f t="shared" ca="1" si="97"/>
        <v>1432575</v>
      </c>
      <c r="CC332" s="7"/>
      <c r="CD332" s="7"/>
      <c r="CE332" s="7" t="str">
        <f t="shared" ca="1" si="98"/>
        <v/>
      </c>
      <c r="CF332" s="7" t="str">
        <f t="shared" ca="1" si="99"/>
        <v/>
      </c>
      <c r="CG332" s="11" t="str">
        <f t="shared" ca="1" si="100"/>
        <v/>
      </c>
      <c r="CH332" s="7" t="str">
        <f t="shared" ca="1" si="101"/>
        <v/>
      </c>
      <c r="CI332" s="7" t="s">
        <v>97</v>
      </c>
    </row>
    <row r="333" spans="1:87" x14ac:dyDescent="0.2">
      <c r="A333">
        <v>11440</v>
      </c>
      <c r="B333" t="s">
        <v>94</v>
      </c>
      <c r="C333" s="17">
        <v>0.2</v>
      </c>
      <c r="D333" t="s">
        <v>96</v>
      </c>
      <c r="E333" t="s">
        <v>96</v>
      </c>
      <c r="G333" s="17" t="str">
        <f t="shared" si="87"/>
        <v>No</v>
      </c>
      <c r="H333" t="s">
        <v>111</v>
      </c>
      <c r="I333" s="12" t="s">
        <v>112</v>
      </c>
      <c r="J333" s="13">
        <v>40179</v>
      </c>
      <c r="K333">
        <f t="shared" ca="1" si="88"/>
        <v>15</v>
      </c>
      <c r="L333" t="str">
        <f t="shared" ca="1" si="89"/>
        <v>10-20 years</v>
      </c>
      <c r="M333" s="13">
        <v>40179</v>
      </c>
      <c r="N333">
        <f t="shared" ca="1" si="90"/>
        <v>15</v>
      </c>
      <c r="O333" t="str">
        <f t="shared" ca="1" si="91"/>
        <v>10-20 years</v>
      </c>
      <c r="P333" s="13">
        <v>34700</v>
      </c>
      <c r="Q333">
        <f t="shared" ca="1" si="92"/>
        <v>30</v>
      </c>
      <c r="R333" t="str">
        <f t="shared" ca="1" si="93"/>
        <v>25-34</v>
      </c>
      <c r="S333" t="s">
        <v>98</v>
      </c>
      <c r="T333">
        <v>1</v>
      </c>
      <c r="V333">
        <v>1</v>
      </c>
      <c r="X333">
        <v>1</v>
      </c>
      <c r="Z333">
        <v>1</v>
      </c>
      <c r="BR333">
        <f t="shared" si="85"/>
        <v>4</v>
      </c>
      <c r="BS333" t="str">
        <f t="shared" si="86"/>
        <v>Loan</v>
      </c>
      <c r="BT333" t="s">
        <v>99</v>
      </c>
      <c r="BU333" t="s">
        <v>117</v>
      </c>
      <c r="BV333" t="s">
        <v>118</v>
      </c>
      <c r="BW333" s="13" t="s">
        <v>96</v>
      </c>
      <c r="BX333" s="14">
        <f t="shared" ca="1" si="94"/>
        <v>4779297</v>
      </c>
      <c r="BY333" s="15" t="str">
        <f t="shared" ca="1" si="95"/>
        <v>750k-5 mil</v>
      </c>
      <c r="BZ333" s="12">
        <f t="shared" ca="1" si="96"/>
        <v>1670134</v>
      </c>
      <c r="CA333" s="12"/>
      <c r="CB333" s="12">
        <f t="shared" ca="1" si="97"/>
        <v>1670134</v>
      </c>
      <c r="CC333" s="12" t="s">
        <v>105</v>
      </c>
      <c r="CD333" s="12" t="s">
        <v>106</v>
      </c>
      <c r="CE333" s="12">
        <f t="shared" ca="1" si="98"/>
        <v>2</v>
      </c>
      <c r="CF333" s="12">
        <f t="shared" ca="1" si="99"/>
        <v>2389648.5</v>
      </c>
      <c r="CG333" s="16">
        <f t="shared" ca="1" si="100"/>
        <v>2.8616248756087836</v>
      </c>
      <c r="CH333" s="12" t="str">
        <f t="shared" ca="1" si="101"/>
        <v>1-5x</v>
      </c>
      <c r="CI333" s="12" t="s">
        <v>107</v>
      </c>
    </row>
    <row r="334" spans="1:87" x14ac:dyDescent="0.2">
      <c r="A334" s="6">
        <v>11441</v>
      </c>
      <c r="B334" s="6" t="s">
        <v>94</v>
      </c>
      <c r="C334" s="18">
        <v>0.3</v>
      </c>
      <c r="D334" s="6" t="s">
        <v>95</v>
      </c>
      <c r="E334" s="6" t="s">
        <v>95</v>
      </c>
      <c r="F334" s="18">
        <v>0.15</v>
      </c>
      <c r="G334" s="18" t="str">
        <f t="shared" si="87"/>
        <v>No</v>
      </c>
      <c r="H334" s="6" t="s">
        <v>97</v>
      </c>
      <c r="I334" s="7" t="s">
        <v>97</v>
      </c>
      <c r="J334" s="8">
        <v>39814</v>
      </c>
      <c r="K334" s="6">
        <f t="shared" ca="1" si="88"/>
        <v>16</v>
      </c>
      <c r="L334" s="6" t="str">
        <f t="shared" ca="1" si="89"/>
        <v>10-20 years</v>
      </c>
      <c r="M334" s="8">
        <v>39814</v>
      </c>
      <c r="N334" s="6">
        <f t="shared" ca="1" si="90"/>
        <v>16</v>
      </c>
      <c r="O334" s="6" t="str">
        <f t="shared" ca="1" si="91"/>
        <v>10-20 years</v>
      </c>
      <c r="P334" s="8">
        <v>32874</v>
      </c>
      <c r="Q334" s="6">
        <f t="shared" ca="1" si="92"/>
        <v>35</v>
      </c>
      <c r="R334" s="6" t="str">
        <f t="shared" ca="1" si="93"/>
        <v>35-44</v>
      </c>
      <c r="S334" s="6" t="s">
        <v>116</v>
      </c>
      <c r="T334" s="6"/>
      <c r="U334" s="6">
        <v>1</v>
      </c>
      <c r="V334" s="6">
        <v>1</v>
      </c>
      <c r="W334" s="6">
        <v>1</v>
      </c>
      <c r="X334" s="6">
        <v>1</v>
      </c>
      <c r="Y334" s="6"/>
      <c r="Z334" s="6"/>
      <c r="AA334" s="6"/>
      <c r="AB334" s="6"/>
      <c r="AC334" s="6"/>
      <c r="AD334" s="6"/>
      <c r="AE334" s="6"/>
      <c r="AF334" s="6"/>
      <c r="AG334" s="6"/>
      <c r="AH334" s="6"/>
      <c r="AI334" s="6"/>
      <c r="AJ334" s="6"/>
      <c r="AK334" s="6"/>
      <c r="AL334" s="6"/>
      <c r="AM334" s="6"/>
      <c r="AN334" s="6"/>
      <c r="AO334" s="6"/>
      <c r="AP334" s="6"/>
      <c r="AQ334" s="6"/>
      <c r="AR334" s="6"/>
      <c r="AS334" s="6"/>
      <c r="AT334" s="6"/>
      <c r="AU334" s="6"/>
      <c r="AV334" s="6"/>
      <c r="AW334" s="6"/>
      <c r="AX334" s="6"/>
      <c r="AY334" s="6"/>
      <c r="AZ334" s="6"/>
      <c r="BA334" s="6"/>
      <c r="BB334" s="6"/>
      <c r="BC334" s="6"/>
      <c r="BD334" s="6"/>
      <c r="BE334" s="6"/>
      <c r="BF334" s="6"/>
      <c r="BG334" s="6"/>
      <c r="BH334" s="6"/>
      <c r="BI334" s="6"/>
      <c r="BJ334" s="6"/>
      <c r="BK334" s="6"/>
      <c r="BL334" s="6"/>
      <c r="BM334" s="6"/>
      <c r="BN334" s="6"/>
      <c r="BO334" s="6"/>
      <c r="BP334" s="6"/>
      <c r="BQ334" s="6"/>
      <c r="BR334" s="6">
        <f t="shared" si="85"/>
        <v>4</v>
      </c>
      <c r="BS334" s="6" t="str">
        <f t="shared" si="86"/>
        <v>Non Loan</v>
      </c>
      <c r="BT334" s="6" t="s">
        <v>99</v>
      </c>
      <c r="BU334" s="6" t="s">
        <v>100</v>
      </c>
      <c r="BV334" s="6" t="s">
        <v>101</v>
      </c>
      <c r="BW334" s="8" t="s">
        <v>96</v>
      </c>
      <c r="BX334" s="9" t="str">
        <f t="shared" ca="1" si="94"/>
        <v/>
      </c>
      <c r="BY334" s="10" t="str">
        <f t="shared" ca="1" si="95"/>
        <v/>
      </c>
      <c r="BZ334" s="7">
        <f t="shared" ca="1" si="96"/>
        <v>821953</v>
      </c>
      <c r="CA334" s="7"/>
      <c r="CB334" s="7">
        <f t="shared" ca="1" si="97"/>
        <v>821953</v>
      </c>
      <c r="CC334" s="7"/>
      <c r="CD334" s="7"/>
      <c r="CE334" s="7" t="str">
        <f t="shared" ca="1" si="98"/>
        <v/>
      </c>
      <c r="CF334" s="7" t="str">
        <f t="shared" ca="1" si="99"/>
        <v/>
      </c>
      <c r="CG334" s="11" t="str">
        <f t="shared" ca="1" si="100"/>
        <v/>
      </c>
      <c r="CH334" s="7" t="str">
        <f t="shared" ca="1" si="101"/>
        <v/>
      </c>
      <c r="CI334" s="7" t="s">
        <v>97</v>
      </c>
    </row>
    <row r="335" spans="1:87" x14ac:dyDescent="0.2">
      <c r="A335">
        <v>11442</v>
      </c>
      <c r="B335" t="s">
        <v>94</v>
      </c>
      <c r="C335" s="17">
        <v>0.4</v>
      </c>
      <c r="D335" t="s">
        <v>96</v>
      </c>
      <c r="E335" t="s">
        <v>95</v>
      </c>
      <c r="F335" s="17">
        <v>0.3</v>
      </c>
      <c r="G335" s="17" t="str">
        <f t="shared" si="87"/>
        <v>No</v>
      </c>
      <c r="H335" t="s">
        <v>97</v>
      </c>
      <c r="I335" s="12" t="s">
        <v>103</v>
      </c>
      <c r="J335" s="13">
        <v>39448</v>
      </c>
      <c r="K335">
        <f t="shared" ca="1" si="88"/>
        <v>17</v>
      </c>
      <c r="L335" t="str">
        <f t="shared" ca="1" si="89"/>
        <v>10-20 years</v>
      </c>
      <c r="M335" s="13">
        <v>39448</v>
      </c>
      <c r="N335">
        <f t="shared" ca="1" si="90"/>
        <v>17</v>
      </c>
      <c r="O335" t="str">
        <f t="shared" ca="1" si="91"/>
        <v>10-20 years</v>
      </c>
      <c r="P335" s="13">
        <v>31048</v>
      </c>
      <c r="Q335">
        <f t="shared" ca="1" si="92"/>
        <v>40</v>
      </c>
      <c r="R335" t="str">
        <f t="shared" ca="1" si="93"/>
        <v>35-44</v>
      </c>
      <c r="S335" t="s">
        <v>98</v>
      </c>
      <c r="V335">
        <v>1</v>
      </c>
      <c r="X335">
        <v>1</v>
      </c>
      <c r="Z335">
        <v>1</v>
      </c>
      <c r="BR335">
        <f t="shared" si="85"/>
        <v>3</v>
      </c>
      <c r="BS335" t="str">
        <f t="shared" si="86"/>
        <v>Non Loan</v>
      </c>
      <c r="BT335" t="s">
        <v>99</v>
      </c>
      <c r="BU335" t="s">
        <v>117</v>
      </c>
      <c r="BV335" t="s">
        <v>118</v>
      </c>
      <c r="BW335" s="13" t="s">
        <v>96</v>
      </c>
      <c r="BX335" s="14" t="str">
        <f t="shared" ca="1" si="94"/>
        <v/>
      </c>
      <c r="BY335" s="15" t="str">
        <f t="shared" ca="1" si="95"/>
        <v/>
      </c>
      <c r="BZ335" s="12">
        <f t="shared" ca="1" si="96"/>
        <v>266155</v>
      </c>
      <c r="CA335" s="12"/>
      <c r="CB335" s="12">
        <f t="shared" ca="1" si="97"/>
        <v>266155</v>
      </c>
      <c r="CC335" s="12"/>
      <c r="CD335" s="12"/>
      <c r="CE335" s="12" t="str">
        <f t="shared" ca="1" si="98"/>
        <v/>
      </c>
      <c r="CF335" s="12" t="str">
        <f t="shared" ca="1" si="99"/>
        <v/>
      </c>
      <c r="CG335" s="16" t="str">
        <f t="shared" ca="1" si="100"/>
        <v/>
      </c>
      <c r="CH335" s="12" t="str">
        <f t="shared" ca="1" si="101"/>
        <v/>
      </c>
      <c r="CI335" s="12" t="s">
        <v>97</v>
      </c>
    </row>
    <row r="336" spans="1:87" x14ac:dyDescent="0.2">
      <c r="A336" s="6">
        <v>11443</v>
      </c>
      <c r="B336" s="6" t="s">
        <v>94</v>
      </c>
      <c r="C336" s="18">
        <v>0.5</v>
      </c>
      <c r="D336" s="6" t="s">
        <v>95</v>
      </c>
      <c r="E336" s="6" t="s">
        <v>96</v>
      </c>
      <c r="F336" s="18"/>
      <c r="G336" s="18" t="str">
        <f t="shared" si="87"/>
        <v>Yes</v>
      </c>
      <c r="H336" s="6" t="s">
        <v>111</v>
      </c>
      <c r="I336" s="7" t="s">
        <v>103</v>
      </c>
      <c r="J336" s="8">
        <v>39083</v>
      </c>
      <c r="K336" s="6">
        <f t="shared" ca="1" si="88"/>
        <v>18</v>
      </c>
      <c r="L336" s="6" t="str">
        <f t="shared" ca="1" si="89"/>
        <v>10-20 years</v>
      </c>
      <c r="M336" s="8">
        <v>39083</v>
      </c>
      <c r="N336" s="6">
        <f t="shared" ca="1" si="90"/>
        <v>18</v>
      </c>
      <c r="O336" s="6" t="str">
        <f t="shared" ca="1" si="91"/>
        <v>10-20 years</v>
      </c>
      <c r="P336" s="8">
        <v>29221</v>
      </c>
      <c r="Q336" s="6">
        <f t="shared" ca="1" si="92"/>
        <v>45</v>
      </c>
      <c r="R336" s="6" t="str">
        <f t="shared" ca="1" si="93"/>
        <v>45-54</v>
      </c>
      <c r="S336" s="6" t="s">
        <v>121</v>
      </c>
      <c r="T336" s="6"/>
      <c r="U336" s="6">
        <v>1</v>
      </c>
      <c r="V336" s="6"/>
      <c r="W336" s="6">
        <v>1</v>
      </c>
      <c r="X336" s="6"/>
      <c r="Y336" s="6">
        <v>1</v>
      </c>
      <c r="Z336" s="6"/>
      <c r="AA336" s="6"/>
      <c r="AB336" s="6"/>
      <c r="AC336" s="6"/>
      <c r="AD336" s="6"/>
      <c r="AE336" s="6"/>
      <c r="AF336" s="6"/>
      <c r="AG336" s="6"/>
      <c r="AH336" s="6"/>
      <c r="AI336" s="6"/>
      <c r="AJ336" s="6"/>
      <c r="AK336" s="6"/>
      <c r="AL336" s="6"/>
      <c r="AM336" s="6"/>
      <c r="AN336" s="6"/>
      <c r="AO336" s="6"/>
      <c r="AP336" s="6"/>
      <c r="AQ336" s="6"/>
      <c r="AR336" s="6"/>
      <c r="AS336" s="6"/>
      <c r="AT336" s="6"/>
      <c r="AU336" s="6"/>
      <c r="AV336" s="6"/>
      <c r="AW336" s="6"/>
      <c r="AX336" s="6"/>
      <c r="AY336" s="6"/>
      <c r="AZ336" s="6"/>
      <c r="BA336" s="6"/>
      <c r="BB336" s="6"/>
      <c r="BC336" s="6"/>
      <c r="BD336" s="6"/>
      <c r="BE336" s="6"/>
      <c r="BF336" s="6"/>
      <c r="BG336" s="6"/>
      <c r="BH336" s="6"/>
      <c r="BI336" s="6"/>
      <c r="BJ336" s="6"/>
      <c r="BK336" s="6"/>
      <c r="BL336" s="6"/>
      <c r="BM336" s="6"/>
      <c r="BN336" s="6"/>
      <c r="BO336" s="6"/>
      <c r="BP336" s="6"/>
      <c r="BQ336" s="6"/>
      <c r="BR336" s="6">
        <f t="shared" si="85"/>
        <v>3</v>
      </c>
      <c r="BS336" s="6" t="str">
        <f t="shared" si="86"/>
        <v>Non Loan</v>
      </c>
      <c r="BT336" s="6" t="s">
        <v>99</v>
      </c>
      <c r="BU336" s="6" t="s">
        <v>104</v>
      </c>
      <c r="BV336" s="6" t="s">
        <v>101</v>
      </c>
      <c r="BW336" s="8" t="s">
        <v>96</v>
      </c>
      <c r="BX336" s="9" t="str">
        <f t="shared" ca="1" si="94"/>
        <v/>
      </c>
      <c r="BY336" s="10" t="str">
        <f t="shared" ca="1" si="95"/>
        <v/>
      </c>
      <c r="BZ336" s="7">
        <f t="shared" ca="1" si="96"/>
        <v>320902</v>
      </c>
      <c r="CA336" s="7"/>
      <c r="CB336" s="7">
        <f t="shared" ca="1" si="97"/>
        <v>320902</v>
      </c>
      <c r="CC336" s="7"/>
      <c r="CD336" s="7"/>
      <c r="CE336" s="7" t="str">
        <f t="shared" ca="1" si="98"/>
        <v/>
      </c>
      <c r="CF336" s="7" t="str">
        <f t="shared" ca="1" si="99"/>
        <v/>
      </c>
      <c r="CG336" s="11" t="str">
        <f t="shared" ca="1" si="100"/>
        <v/>
      </c>
      <c r="CH336" s="7" t="str">
        <f t="shared" ca="1" si="101"/>
        <v/>
      </c>
      <c r="CI336" s="7" t="s">
        <v>97</v>
      </c>
    </row>
    <row r="337" spans="1:87" x14ac:dyDescent="0.2">
      <c r="A337">
        <v>11444</v>
      </c>
      <c r="B337" t="s">
        <v>131</v>
      </c>
      <c r="C337" s="17">
        <v>0.6</v>
      </c>
      <c r="D337" t="s">
        <v>96</v>
      </c>
      <c r="E337" t="s">
        <v>96</v>
      </c>
      <c r="G337" s="17" t="str">
        <f t="shared" si="87"/>
        <v>Yes</v>
      </c>
      <c r="H337" t="s">
        <v>111</v>
      </c>
      <c r="I337" s="12" t="s">
        <v>112</v>
      </c>
      <c r="J337" s="13">
        <v>38718</v>
      </c>
      <c r="K337">
        <f t="shared" ca="1" si="88"/>
        <v>19</v>
      </c>
      <c r="L337" t="str">
        <f t="shared" ca="1" si="89"/>
        <v>10-20 years</v>
      </c>
      <c r="M337" s="13">
        <v>38718</v>
      </c>
      <c r="N337">
        <f t="shared" ca="1" si="90"/>
        <v>19</v>
      </c>
      <c r="O337" t="str">
        <f t="shared" ca="1" si="91"/>
        <v>10-20 years</v>
      </c>
      <c r="P337" s="13">
        <v>27395</v>
      </c>
      <c r="Q337">
        <f t="shared" ca="1" si="92"/>
        <v>50</v>
      </c>
      <c r="R337" t="str">
        <f t="shared" ca="1" si="93"/>
        <v>45-54</v>
      </c>
      <c r="S337" t="s">
        <v>98</v>
      </c>
      <c r="T337">
        <v>1</v>
      </c>
      <c r="V337">
        <v>1</v>
      </c>
      <c r="X337">
        <v>1</v>
      </c>
      <c r="Z337">
        <v>1</v>
      </c>
      <c r="BR337">
        <f t="shared" si="85"/>
        <v>4</v>
      </c>
      <c r="BS337" t="str">
        <f t="shared" si="86"/>
        <v>Loan</v>
      </c>
      <c r="BT337" t="s">
        <v>99</v>
      </c>
      <c r="BU337" t="s">
        <v>104</v>
      </c>
      <c r="BV337" t="s">
        <v>101</v>
      </c>
      <c r="BW337" s="13" t="s">
        <v>96</v>
      </c>
      <c r="BX337" s="14">
        <f t="shared" ca="1" si="94"/>
        <v>86420</v>
      </c>
      <c r="BY337" s="15" t="str">
        <f t="shared" ca="1" si="95"/>
        <v>50k-100k</v>
      </c>
      <c r="BZ337" s="12">
        <f t="shared" ca="1" si="96"/>
        <v>1002670</v>
      </c>
      <c r="CA337" s="12"/>
      <c r="CB337" s="12">
        <f t="shared" ca="1" si="97"/>
        <v>1002670</v>
      </c>
      <c r="CC337" s="12" t="s">
        <v>105</v>
      </c>
      <c r="CD337" s="12" t="s">
        <v>106</v>
      </c>
      <c r="CE337" s="12">
        <f t="shared" ca="1" si="98"/>
        <v>6</v>
      </c>
      <c r="CF337" s="12">
        <f t="shared" ca="1" si="99"/>
        <v>14403.333333333334</v>
      </c>
      <c r="CG337" s="16">
        <f t="shared" ca="1" si="100"/>
        <v>8.6189873038985912E-2</v>
      </c>
      <c r="CH337" s="12" t="str">
        <f t="shared" ca="1" si="101"/>
        <v>1x</v>
      </c>
      <c r="CI337" s="12" t="s">
        <v>107</v>
      </c>
    </row>
    <row r="338" spans="1:87" x14ac:dyDescent="0.2">
      <c r="A338" s="6">
        <v>11445</v>
      </c>
      <c r="B338" s="6" t="s">
        <v>94</v>
      </c>
      <c r="C338" s="18">
        <v>0.7</v>
      </c>
      <c r="D338" s="6" t="s">
        <v>95</v>
      </c>
      <c r="E338" s="6" t="s">
        <v>95</v>
      </c>
      <c r="F338" s="18">
        <v>0.4</v>
      </c>
      <c r="G338" s="18" t="str">
        <f t="shared" si="87"/>
        <v>Yes</v>
      </c>
      <c r="H338" s="6" t="s">
        <v>97</v>
      </c>
      <c r="I338" s="7" t="s">
        <v>97</v>
      </c>
      <c r="J338" s="8">
        <v>38353</v>
      </c>
      <c r="K338" s="6">
        <f t="shared" ca="1" si="88"/>
        <v>20</v>
      </c>
      <c r="L338" s="6" t="str">
        <f t="shared" ca="1" si="89"/>
        <v>&gt;20 years</v>
      </c>
      <c r="M338" s="8">
        <v>38353</v>
      </c>
      <c r="N338" s="6">
        <f t="shared" ca="1" si="90"/>
        <v>20</v>
      </c>
      <c r="O338" s="6" t="str">
        <f t="shared" ca="1" si="91"/>
        <v>&gt;20 years</v>
      </c>
      <c r="P338" s="8">
        <v>25569</v>
      </c>
      <c r="Q338" s="6">
        <f t="shared" ca="1" si="92"/>
        <v>55</v>
      </c>
      <c r="R338" s="6" t="str">
        <f t="shared" ca="1" si="93"/>
        <v>55-64</v>
      </c>
      <c r="S338" s="6" t="s">
        <v>136</v>
      </c>
      <c r="T338" s="6"/>
      <c r="U338" s="6">
        <v>1</v>
      </c>
      <c r="V338" s="6">
        <v>1</v>
      </c>
      <c r="W338" s="6">
        <v>1</v>
      </c>
      <c r="X338" s="6">
        <v>1</v>
      </c>
      <c r="Y338" s="6">
        <v>1</v>
      </c>
      <c r="Z338" s="6">
        <v>1</v>
      </c>
      <c r="AA338" s="6"/>
      <c r="AB338" s="6"/>
      <c r="AC338" s="6"/>
      <c r="AD338" s="6"/>
      <c r="AE338" s="6"/>
      <c r="AF338" s="6"/>
      <c r="AG338" s="6"/>
      <c r="AH338" s="6"/>
      <c r="AI338" s="6"/>
      <c r="AJ338" s="6"/>
      <c r="AK338" s="6"/>
      <c r="AL338" s="6"/>
      <c r="AM338" s="6"/>
      <c r="AN338" s="6"/>
      <c r="AO338" s="6"/>
      <c r="AP338" s="6"/>
      <c r="AQ338" s="6"/>
      <c r="AR338" s="6"/>
      <c r="AS338" s="6"/>
      <c r="AT338" s="6"/>
      <c r="AU338" s="6"/>
      <c r="AV338" s="6"/>
      <c r="AW338" s="6"/>
      <c r="AX338" s="6"/>
      <c r="AY338" s="6"/>
      <c r="AZ338" s="6"/>
      <c r="BA338" s="6"/>
      <c r="BB338" s="6"/>
      <c r="BC338" s="6"/>
      <c r="BD338" s="6"/>
      <c r="BE338" s="6"/>
      <c r="BF338" s="6"/>
      <c r="BG338" s="6"/>
      <c r="BH338" s="6"/>
      <c r="BI338" s="6"/>
      <c r="BJ338" s="6"/>
      <c r="BK338" s="6"/>
      <c r="BL338" s="6"/>
      <c r="BM338" s="6"/>
      <c r="BN338" s="6"/>
      <c r="BO338" s="6"/>
      <c r="BP338" s="6"/>
      <c r="BQ338" s="6"/>
      <c r="BR338" s="6">
        <f t="shared" si="85"/>
        <v>6</v>
      </c>
      <c r="BS338" s="6" t="str">
        <f t="shared" si="86"/>
        <v>Non Loan</v>
      </c>
      <c r="BT338" s="6" t="s">
        <v>99</v>
      </c>
      <c r="BU338" s="6" t="s">
        <v>100</v>
      </c>
      <c r="BV338" s="6" t="s">
        <v>101</v>
      </c>
      <c r="BW338" s="8" t="s">
        <v>96</v>
      </c>
      <c r="BX338" s="9" t="str">
        <f t="shared" ca="1" si="94"/>
        <v/>
      </c>
      <c r="BY338" s="10" t="str">
        <f t="shared" ca="1" si="95"/>
        <v/>
      </c>
      <c r="BZ338" s="7">
        <f t="shared" ca="1" si="96"/>
        <v>591482</v>
      </c>
      <c r="CA338" s="7"/>
      <c r="CB338" s="7">
        <f t="shared" ca="1" si="97"/>
        <v>591482</v>
      </c>
      <c r="CC338" s="7"/>
      <c r="CD338" s="7"/>
      <c r="CE338" s="7" t="str">
        <f t="shared" ca="1" si="98"/>
        <v/>
      </c>
      <c r="CF338" s="7" t="str">
        <f t="shared" ca="1" si="99"/>
        <v/>
      </c>
      <c r="CG338" s="11" t="str">
        <f t="shared" ca="1" si="100"/>
        <v/>
      </c>
      <c r="CH338" s="7" t="str">
        <f t="shared" ca="1" si="101"/>
        <v/>
      </c>
      <c r="CI338" s="7" t="s">
        <v>97</v>
      </c>
    </row>
    <row r="339" spans="1:87" x14ac:dyDescent="0.2">
      <c r="A339">
        <v>11446</v>
      </c>
      <c r="B339" t="s">
        <v>94</v>
      </c>
      <c r="C339" s="17">
        <v>0.8</v>
      </c>
      <c r="D339" t="s">
        <v>96</v>
      </c>
      <c r="E339" t="s">
        <v>95</v>
      </c>
      <c r="F339" s="17">
        <v>0.75</v>
      </c>
      <c r="G339" s="17" t="str">
        <f t="shared" si="87"/>
        <v>Yes</v>
      </c>
      <c r="H339" t="s">
        <v>97</v>
      </c>
      <c r="I339" s="12" t="s">
        <v>97</v>
      </c>
      <c r="J339" s="13">
        <v>37987</v>
      </c>
      <c r="K339">
        <f t="shared" ca="1" si="88"/>
        <v>21</v>
      </c>
      <c r="L339" t="str">
        <f t="shared" ca="1" si="89"/>
        <v>&gt;20 years</v>
      </c>
      <c r="M339" s="13">
        <v>37987</v>
      </c>
      <c r="N339">
        <f t="shared" ca="1" si="90"/>
        <v>21</v>
      </c>
      <c r="O339" t="str">
        <f t="shared" ca="1" si="91"/>
        <v>&gt;20 years</v>
      </c>
      <c r="P339" s="13">
        <v>23743</v>
      </c>
      <c r="Q339">
        <f t="shared" ca="1" si="92"/>
        <v>60</v>
      </c>
      <c r="R339" t="str">
        <f t="shared" ca="1" si="93"/>
        <v>55-64</v>
      </c>
      <c r="S339" t="s">
        <v>98</v>
      </c>
      <c r="T339">
        <v>1</v>
      </c>
      <c r="V339">
        <v>1</v>
      </c>
      <c r="X339">
        <v>1</v>
      </c>
      <c r="Z339">
        <v>1</v>
      </c>
      <c r="BR339">
        <f t="shared" si="85"/>
        <v>4</v>
      </c>
      <c r="BS339" t="str">
        <f t="shared" si="86"/>
        <v>Loan</v>
      </c>
      <c r="BT339" t="s">
        <v>99</v>
      </c>
      <c r="BU339" t="s">
        <v>100</v>
      </c>
      <c r="BV339" t="s">
        <v>101</v>
      </c>
      <c r="BW339" s="13" t="s">
        <v>96</v>
      </c>
      <c r="BX339" s="14">
        <f t="shared" ca="1" si="94"/>
        <v>4827337</v>
      </c>
      <c r="BY339" s="15" t="str">
        <f t="shared" ca="1" si="95"/>
        <v>750k-5 mil</v>
      </c>
      <c r="BZ339" s="12">
        <f t="shared" ca="1" si="96"/>
        <v>805922</v>
      </c>
      <c r="CA339" s="12"/>
      <c r="CB339" s="12">
        <f t="shared" ca="1" si="97"/>
        <v>805922</v>
      </c>
      <c r="CC339" s="12" t="s">
        <v>114</v>
      </c>
      <c r="CD339" s="12" t="s">
        <v>106</v>
      </c>
      <c r="CE339" s="12">
        <f t="shared" ca="1" si="98"/>
        <v>5</v>
      </c>
      <c r="CF339" s="12">
        <f t="shared" ca="1" si="99"/>
        <v>965467.4</v>
      </c>
      <c r="CG339" s="16">
        <f t="shared" ca="1" si="100"/>
        <v>5.9898315221572309</v>
      </c>
      <c r="CH339" s="12" t="str">
        <f t="shared" ca="1" si="101"/>
        <v>5-10x</v>
      </c>
      <c r="CI339" s="12" t="s">
        <v>97</v>
      </c>
    </row>
    <row r="340" spans="1:87" x14ac:dyDescent="0.2">
      <c r="A340" s="6">
        <v>11447</v>
      </c>
      <c r="B340" s="6" t="s">
        <v>124</v>
      </c>
      <c r="C340" s="18">
        <v>0.75</v>
      </c>
      <c r="D340" s="6" t="s">
        <v>95</v>
      </c>
      <c r="E340" s="6" t="s">
        <v>96</v>
      </c>
      <c r="F340" s="18"/>
      <c r="G340" s="18" t="str">
        <f t="shared" si="87"/>
        <v>Yes</v>
      </c>
      <c r="H340" s="6" t="s">
        <v>97</v>
      </c>
      <c r="I340" s="7" t="s">
        <v>97</v>
      </c>
      <c r="J340" s="8">
        <v>37622</v>
      </c>
      <c r="K340" s="6">
        <f t="shared" ca="1" si="88"/>
        <v>22</v>
      </c>
      <c r="L340" s="6" t="str">
        <f t="shared" ca="1" si="89"/>
        <v>&gt;20 years</v>
      </c>
      <c r="M340" s="8">
        <v>37622</v>
      </c>
      <c r="N340" s="6">
        <f t="shared" ca="1" si="90"/>
        <v>22</v>
      </c>
      <c r="O340" s="6" t="str">
        <f t="shared" ca="1" si="91"/>
        <v>&gt;20 years</v>
      </c>
      <c r="P340" s="8">
        <v>36526</v>
      </c>
      <c r="Q340" s="6">
        <f t="shared" ca="1" si="92"/>
        <v>25</v>
      </c>
      <c r="R340" s="6" t="str">
        <f t="shared" ca="1" si="93"/>
        <v>25-34</v>
      </c>
      <c r="S340" s="6" t="s">
        <v>109</v>
      </c>
      <c r="T340" s="6">
        <v>1</v>
      </c>
      <c r="U340" s="6">
        <v>1</v>
      </c>
      <c r="V340" s="6">
        <v>1</v>
      </c>
      <c r="W340" s="6">
        <v>1</v>
      </c>
      <c r="X340" s="6">
        <v>1</v>
      </c>
      <c r="Y340" s="6"/>
      <c r="Z340" s="6"/>
      <c r="AA340" s="6"/>
      <c r="AB340" s="6"/>
      <c r="AC340" s="6"/>
      <c r="AD340" s="6"/>
      <c r="AE340" s="6"/>
      <c r="AF340" s="6"/>
      <c r="AG340" s="6"/>
      <c r="AH340" s="6"/>
      <c r="AI340" s="6"/>
      <c r="AJ340" s="6"/>
      <c r="AK340" s="6"/>
      <c r="AL340" s="6"/>
      <c r="AM340" s="6"/>
      <c r="AN340" s="6"/>
      <c r="AO340" s="6"/>
      <c r="AP340" s="6"/>
      <c r="AQ340" s="6"/>
      <c r="AR340" s="6"/>
      <c r="AS340" s="6"/>
      <c r="AT340" s="6"/>
      <c r="AU340" s="6"/>
      <c r="AV340" s="6"/>
      <c r="AW340" s="6"/>
      <c r="AX340" s="6"/>
      <c r="AY340" s="6"/>
      <c r="AZ340" s="6"/>
      <c r="BA340" s="6"/>
      <c r="BB340" s="6"/>
      <c r="BC340" s="6"/>
      <c r="BD340" s="6"/>
      <c r="BE340" s="6"/>
      <c r="BF340" s="6"/>
      <c r="BG340" s="6"/>
      <c r="BH340" s="6"/>
      <c r="BI340" s="6"/>
      <c r="BJ340" s="6"/>
      <c r="BK340" s="6"/>
      <c r="BL340" s="6"/>
      <c r="BM340" s="6"/>
      <c r="BN340" s="6"/>
      <c r="BO340" s="6"/>
      <c r="BP340" s="6"/>
      <c r="BQ340" s="6"/>
      <c r="BR340" s="6">
        <f t="shared" si="85"/>
        <v>5</v>
      </c>
      <c r="BS340" s="6" t="str">
        <f t="shared" si="86"/>
        <v>Loan</v>
      </c>
      <c r="BT340" s="6" t="s">
        <v>99</v>
      </c>
      <c r="BU340" s="6" t="s">
        <v>104</v>
      </c>
      <c r="BV340" s="6" t="s">
        <v>101</v>
      </c>
      <c r="BW340" s="8" t="s">
        <v>96</v>
      </c>
      <c r="BX340" s="9">
        <f t="shared" ca="1" si="94"/>
        <v>2677178</v>
      </c>
      <c r="BY340" s="10" t="str">
        <f t="shared" ca="1" si="95"/>
        <v>750k-5 mil</v>
      </c>
      <c r="BZ340" s="7">
        <f t="shared" ca="1" si="96"/>
        <v>1038118</v>
      </c>
      <c r="CA340" s="7"/>
      <c r="CB340" s="7">
        <f t="shared" ca="1" si="97"/>
        <v>1038118</v>
      </c>
      <c r="CC340" s="7" t="s">
        <v>105</v>
      </c>
      <c r="CD340" s="7" t="s">
        <v>120</v>
      </c>
      <c r="CE340" s="7">
        <f t="shared" ca="1" si="98"/>
        <v>6</v>
      </c>
      <c r="CF340" s="7">
        <f t="shared" ca="1" si="99"/>
        <v>446196.33333333331</v>
      </c>
      <c r="CG340" s="11">
        <f t="shared" ca="1" si="100"/>
        <v>2.5788763897745728</v>
      </c>
      <c r="CH340" s="7" t="str">
        <f t="shared" ca="1" si="101"/>
        <v>1-5x</v>
      </c>
      <c r="CI340" s="7" t="s">
        <v>107</v>
      </c>
    </row>
    <row r="341" spans="1:87" x14ac:dyDescent="0.2">
      <c r="A341">
        <v>11448</v>
      </c>
      <c r="B341" t="s">
        <v>137</v>
      </c>
      <c r="C341" s="17">
        <v>1</v>
      </c>
      <c r="D341" t="s">
        <v>96</v>
      </c>
      <c r="E341" t="s">
        <v>96</v>
      </c>
      <c r="G341" s="17" t="str">
        <f t="shared" si="87"/>
        <v>Yes</v>
      </c>
      <c r="H341" t="s">
        <v>97</v>
      </c>
      <c r="I341" s="12" t="s">
        <v>112</v>
      </c>
      <c r="J341" s="13">
        <v>37257</v>
      </c>
      <c r="K341">
        <f t="shared" ca="1" si="88"/>
        <v>23</v>
      </c>
      <c r="L341" t="str">
        <f t="shared" ca="1" si="89"/>
        <v>&gt;20 years</v>
      </c>
      <c r="M341" s="13">
        <v>37257</v>
      </c>
      <c r="N341">
        <f t="shared" ca="1" si="90"/>
        <v>23</v>
      </c>
      <c r="O341" t="str">
        <f t="shared" ca="1" si="91"/>
        <v>&gt;20 years</v>
      </c>
      <c r="P341" s="13">
        <v>34700</v>
      </c>
      <c r="Q341">
        <f t="shared" ca="1" si="92"/>
        <v>30</v>
      </c>
      <c r="R341" t="str">
        <f t="shared" ca="1" si="93"/>
        <v>25-34</v>
      </c>
      <c r="S341" t="s">
        <v>132</v>
      </c>
      <c r="T341">
        <v>1</v>
      </c>
      <c r="V341">
        <v>1</v>
      </c>
      <c r="X341">
        <v>1</v>
      </c>
      <c r="Z341">
        <v>1</v>
      </c>
      <c r="BR341">
        <f t="shared" si="85"/>
        <v>4</v>
      </c>
      <c r="BS341" t="str">
        <f t="shared" si="86"/>
        <v>Loan</v>
      </c>
      <c r="BT341" t="s">
        <v>99</v>
      </c>
      <c r="BU341" t="s">
        <v>117</v>
      </c>
      <c r="BV341" t="s">
        <v>118</v>
      </c>
      <c r="BW341" s="13" t="s">
        <v>96</v>
      </c>
      <c r="BX341" s="14">
        <f t="shared" ca="1" si="94"/>
        <v>1500521</v>
      </c>
      <c r="BY341" s="15" t="str">
        <f t="shared" ca="1" si="95"/>
        <v>750k-5 mil</v>
      </c>
      <c r="BZ341" s="12">
        <f t="shared" ca="1" si="96"/>
        <v>1336436</v>
      </c>
      <c r="CA341" s="12"/>
      <c r="CB341" s="12">
        <f t="shared" ca="1" si="97"/>
        <v>1336436</v>
      </c>
      <c r="CC341" s="12" t="s">
        <v>105</v>
      </c>
      <c r="CD341" s="12" t="s">
        <v>106</v>
      </c>
      <c r="CE341" s="12">
        <f t="shared" ca="1" si="98"/>
        <v>4</v>
      </c>
      <c r="CF341" s="12">
        <f t="shared" ca="1" si="99"/>
        <v>375130.25</v>
      </c>
      <c r="CG341" s="16">
        <f t="shared" ca="1" si="100"/>
        <v>1.1227780454881491</v>
      </c>
      <c r="CH341" s="12" t="str">
        <f t="shared" ca="1" si="101"/>
        <v>1-5x</v>
      </c>
      <c r="CI341" s="12" t="s">
        <v>107</v>
      </c>
    </row>
    <row r="342" spans="1:87" x14ac:dyDescent="0.2">
      <c r="A342" s="6">
        <v>11449</v>
      </c>
      <c r="B342" s="6" t="s">
        <v>110</v>
      </c>
      <c r="C342" s="18">
        <v>0</v>
      </c>
      <c r="D342" s="6" t="s">
        <v>95</v>
      </c>
      <c r="E342" s="6" t="s">
        <v>95</v>
      </c>
      <c r="F342" s="18">
        <v>0.15</v>
      </c>
      <c r="G342" s="18" t="str">
        <f t="shared" si="87"/>
        <v>No</v>
      </c>
      <c r="H342" s="6" t="s">
        <v>145</v>
      </c>
      <c r="I342" s="7" t="s">
        <v>97</v>
      </c>
      <c r="J342" s="8">
        <v>36892</v>
      </c>
      <c r="K342" s="6">
        <f t="shared" ca="1" si="88"/>
        <v>24</v>
      </c>
      <c r="L342" s="6" t="str">
        <f t="shared" ca="1" si="89"/>
        <v>&gt;20 years</v>
      </c>
      <c r="M342" s="8">
        <v>36892</v>
      </c>
      <c r="N342" s="6">
        <f t="shared" ca="1" si="90"/>
        <v>24</v>
      </c>
      <c r="O342" s="6" t="str">
        <f t="shared" ca="1" si="91"/>
        <v>&gt;20 years</v>
      </c>
      <c r="P342" s="8">
        <v>32874</v>
      </c>
      <c r="Q342" s="6">
        <f t="shared" ca="1" si="92"/>
        <v>35</v>
      </c>
      <c r="R342" s="6" t="str">
        <f t="shared" ca="1" si="93"/>
        <v>35-44</v>
      </c>
      <c r="S342" s="6" t="s">
        <v>98</v>
      </c>
      <c r="T342" s="6">
        <v>1</v>
      </c>
      <c r="U342" s="6">
        <v>1</v>
      </c>
      <c r="V342" s="6"/>
      <c r="W342" s="6">
        <v>1</v>
      </c>
      <c r="X342" s="6"/>
      <c r="Y342" s="6">
        <v>1</v>
      </c>
      <c r="Z342" s="6"/>
      <c r="AA342" s="6"/>
      <c r="AB342" s="6"/>
      <c r="AC342" s="6"/>
      <c r="AD342" s="6"/>
      <c r="AE342" s="6"/>
      <c r="AF342" s="6"/>
      <c r="AG342" s="6"/>
      <c r="AH342" s="6"/>
      <c r="AI342" s="6"/>
      <c r="AJ342" s="6"/>
      <c r="AK342" s="6"/>
      <c r="AL342" s="6"/>
      <c r="AM342" s="6"/>
      <c r="AN342" s="6"/>
      <c r="AO342" s="6"/>
      <c r="AP342" s="6"/>
      <c r="AQ342" s="6"/>
      <c r="AR342" s="6"/>
      <c r="AS342" s="6"/>
      <c r="AT342" s="6"/>
      <c r="AU342" s="6"/>
      <c r="AV342" s="6"/>
      <c r="AW342" s="6"/>
      <c r="AX342" s="6"/>
      <c r="AY342" s="6"/>
      <c r="AZ342" s="6"/>
      <c r="BA342" s="6"/>
      <c r="BB342" s="6"/>
      <c r="BC342" s="6"/>
      <c r="BD342" s="6"/>
      <c r="BE342" s="6"/>
      <c r="BF342" s="6"/>
      <c r="BG342" s="6"/>
      <c r="BH342" s="6"/>
      <c r="BI342" s="6"/>
      <c r="BJ342" s="6"/>
      <c r="BK342" s="6"/>
      <c r="BL342" s="6"/>
      <c r="BM342" s="6"/>
      <c r="BN342" s="6"/>
      <c r="BO342" s="6"/>
      <c r="BP342" s="6"/>
      <c r="BQ342" s="6"/>
      <c r="BR342" s="6">
        <f t="shared" si="85"/>
        <v>4</v>
      </c>
      <c r="BS342" s="6" t="str">
        <f t="shared" si="86"/>
        <v>Loan</v>
      </c>
      <c r="BT342" s="6" t="s">
        <v>99</v>
      </c>
      <c r="BU342" s="6" t="s">
        <v>100</v>
      </c>
      <c r="BV342" s="6" t="s">
        <v>101</v>
      </c>
      <c r="BW342" s="8" t="s">
        <v>96</v>
      </c>
      <c r="BX342" s="9">
        <f t="shared" ca="1" si="94"/>
        <v>2108553</v>
      </c>
      <c r="BY342" s="10" t="str">
        <f t="shared" ca="1" si="95"/>
        <v>750k-5 mil</v>
      </c>
      <c r="BZ342" s="7">
        <f t="shared" ca="1" si="96"/>
        <v>516640</v>
      </c>
      <c r="CA342" s="7"/>
      <c r="CB342" s="7">
        <f t="shared" ca="1" si="97"/>
        <v>516640</v>
      </c>
      <c r="CC342" s="7" t="s">
        <v>114</v>
      </c>
      <c r="CD342" s="7" t="s">
        <v>120</v>
      </c>
      <c r="CE342" s="7">
        <f t="shared" ca="1" si="98"/>
        <v>3</v>
      </c>
      <c r="CF342" s="7">
        <f t="shared" ca="1" si="99"/>
        <v>702851</v>
      </c>
      <c r="CG342" s="11">
        <f t="shared" ca="1" si="100"/>
        <v>4.0812809693403533</v>
      </c>
      <c r="CH342" s="7" t="str">
        <f t="shared" ca="1" si="101"/>
        <v>1-5x</v>
      </c>
      <c r="CI342" s="7" t="s">
        <v>107</v>
      </c>
    </row>
    <row r="343" spans="1:87" x14ac:dyDescent="0.2">
      <c r="A343">
        <v>11450</v>
      </c>
      <c r="B343" t="s">
        <v>110</v>
      </c>
      <c r="C343" s="17">
        <v>0.4</v>
      </c>
      <c r="D343" t="s">
        <v>96</v>
      </c>
      <c r="E343" t="s">
        <v>95</v>
      </c>
      <c r="F343" s="17">
        <v>0.5</v>
      </c>
      <c r="G343" s="17" t="str">
        <f t="shared" si="87"/>
        <v>No</v>
      </c>
      <c r="H343" t="s">
        <v>102</v>
      </c>
      <c r="I343" s="12" t="s">
        <v>112</v>
      </c>
      <c r="J343" s="13">
        <v>36526</v>
      </c>
      <c r="K343">
        <f t="shared" ca="1" si="88"/>
        <v>25</v>
      </c>
      <c r="L343" t="str">
        <f t="shared" ca="1" si="89"/>
        <v>&gt;20 years</v>
      </c>
      <c r="M343" s="13">
        <v>36526</v>
      </c>
      <c r="N343">
        <f t="shared" ca="1" si="90"/>
        <v>25</v>
      </c>
      <c r="O343" t="str">
        <f t="shared" ca="1" si="91"/>
        <v>&gt;20 years</v>
      </c>
      <c r="P343" s="13">
        <v>31048</v>
      </c>
      <c r="Q343">
        <f t="shared" ca="1" si="92"/>
        <v>40</v>
      </c>
      <c r="R343" t="str">
        <f t="shared" ca="1" si="93"/>
        <v>35-44</v>
      </c>
      <c r="S343" t="s">
        <v>154</v>
      </c>
      <c r="T343">
        <v>1</v>
      </c>
      <c r="V343">
        <v>1</v>
      </c>
      <c r="X343">
        <v>1</v>
      </c>
      <c r="Z343">
        <v>1</v>
      </c>
      <c r="BR343">
        <f t="shared" si="85"/>
        <v>4</v>
      </c>
      <c r="BS343" t="str">
        <f t="shared" si="86"/>
        <v>Loan</v>
      </c>
      <c r="BT343" t="s">
        <v>99</v>
      </c>
      <c r="BU343" t="s">
        <v>100</v>
      </c>
      <c r="BV343" t="s">
        <v>101</v>
      </c>
      <c r="BW343" s="13" t="s">
        <v>96</v>
      </c>
      <c r="BX343" s="14">
        <f t="shared" ca="1" si="94"/>
        <v>3147036</v>
      </c>
      <c r="BY343" s="15" t="str">
        <f t="shared" ca="1" si="95"/>
        <v>750k-5 mil</v>
      </c>
      <c r="BZ343" s="12">
        <f t="shared" ca="1" si="96"/>
        <v>1984288</v>
      </c>
      <c r="CA343" s="12"/>
      <c r="CB343" s="12">
        <f t="shared" ca="1" si="97"/>
        <v>1984288</v>
      </c>
      <c r="CC343" s="12" t="s">
        <v>114</v>
      </c>
      <c r="CD343" s="12" t="s">
        <v>106</v>
      </c>
      <c r="CE343" s="12">
        <f t="shared" ca="1" si="98"/>
        <v>9</v>
      </c>
      <c r="CF343" s="12">
        <f t="shared" ca="1" si="99"/>
        <v>349670.66666666669</v>
      </c>
      <c r="CG343" s="16">
        <f t="shared" ca="1" si="100"/>
        <v>1.5859774387588899</v>
      </c>
      <c r="CH343" s="12" t="str">
        <f t="shared" ca="1" si="101"/>
        <v>1-5x</v>
      </c>
      <c r="CI343" s="12" t="s">
        <v>107</v>
      </c>
    </row>
    <row r="344" spans="1:87" x14ac:dyDescent="0.2">
      <c r="A344" s="6">
        <v>11451</v>
      </c>
      <c r="B344" s="6" t="s">
        <v>94</v>
      </c>
      <c r="C344" s="18">
        <v>0.15</v>
      </c>
      <c r="D344" s="6" t="s">
        <v>95</v>
      </c>
      <c r="E344" s="6" t="s">
        <v>96</v>
      </c>
      <c r="F344" s="18"/>
      <c r="G344" s="18" t="str">
        <f t="shared" si="87"/>
        <v>No</v>
      </c>
      <c r="H344" s="6" t="s">
        <v>97</v>
      </c>
      <c r="I344" s="7" t="s">
        <v>112</v>
      </c>
      <c r="J344" s="8">
        <v>36161</v>
      </c>
      <c r="K344" s="6">
        <f t="shared" ca="1" si="88"/>
        <v>26</v>
      </c>
      <c r="L344" s="6" t="str">
        <f t="shared" ca="1" si="89"/>
        <v>&gt;20 years</v>
      </c>
      <c r="M344" s="8">
        <v>36161</v>
      </c>
      <c r="N344" s="6">
        <f t="shared" ca="1" si="90"/>
        <v>26</v>
      </c>
      <c r="O344" s="6" t="str">
        <f t="shared" ca="1" si="91"/>
        <v>&gt;20 years</v>
      </c>
      <c r="P344" s="8">
        <v>29221</v>
      </c>
      <c r="Q344" s="6">
        <f t="shared" ca="1" si="92"/>
        <v>45</v>
      </c>
      <c r="R344" s="6" t="str">
        <f t="shared" ca="1" si="93"/>
        <v>45-54</v>
      </c>
      <c r="S344" s="6" t="s">
        <v>136</v>
      </c>
      <c r="T344" s="6"/>
      <c r="U344" s="6">
        <v>1</v>
      </c>
      <c r="V344" s="6">
        <v>1</v>
      </c>
      <c r="W344" s="6">
        <v>1</v>
      </c>
      <c r="X344" s="6">
        <v>1</v>
      </c>
      <c r="Y344" s="6">
        <v>1</v>
      </c>
      <c r="Z344" s="6">
        <v>1</v>
      </c>
      <c r="AA344" s="6"/>
      <c r="AB344" s="6"/>
      <c r="AC344" s="6"/>
      <c r="AD344" s="6"/>
      <c r="AE344" s="6"/>
      <c r="AF344" s="6"/>
      <c r="AG344" s="6"/>
      <c r="AH344" s="6"/>
      <c r="AI344" s="6"/>
      <c r="AJ344" s="6"/>
      <c r="AK344" s="6"/>
      <c r="AL344" s="6"/>
      <c r="AM344" s="6"/>
      <c r="AN344" s="6"/>
      <c r="AO344" s="6"/>
      <c r="AP344" s="6"/>
      <c r="AQ344" s="6"/>
      <c r="AR344" s="6"/>
      <c r="AS344" s="6"/>
      <c r="AT344" s="6"/>
      <c r="AU344" s="6"/>
      <c r="AV344" s="6"/>
      <c r="AW344" s="6"/>
      <c r="AX344" s="6"/>
      <c r="AY344" s="6"/>
      <c r="AZ344" s="6"/>
      <c r="BA344" s="6"/>
      <c r="BB344" s="6"/>
      <c r="BC344" s="6"/>
      <c r="BD344" s="6"/>
      <c r="BE344" s="6"/>
      <c r="BF344" s="6"/>
      <c r="BG344" s="6"/>
      <c r="BH344" s="6"/>
      <c r="BI344" s="6"/>
      <c r="BJ344" s="6"/>
      <c r="BK344" s="6"/>
      <c r="BL344" s="6"/>
      <c r="BM344" s="6"/>
      <c r="BN344" s="6"/>
      <c r="BO344" s="6"/>
      <c r="BP344" s="6"/>
      <c r="BQ344" s="6"/>
      <c r="BR344" s="6">
        <f t="shared" si="85"/>
        <v>6</v>
      </c>
      <c r="BS344" s="6" t="str">
        <f t="shared" si="86"/>
        <v>Non Loan</v>
      </c>
      <c r="BT344" s="6" t="s">
        <v>99</v>
      </c>
      <c r="BU344" s="6" t="s">
        <v>117</v>
      </c>
      <c r="BV344" s="6" t="s">
        <v>118</v>
      </c>
      <c r="BW344" s="8" t="s">
        <v>96</v>
      </c>
      <c r="BX344" s="9" t="str">
        <f t="shared" ca="1" si="94"/>
        <v/>
      </c>
      <c r="BY344" s="10" t="str">
        <f t="shared" ca="1" si="95"/>
        <v/>
      </c>
      <c r="BZ344" s="7">
        <f t="shared" ca="1" si="96"/>
        <v>48844</v>
      </c>
      <c r="CA344" s="7"/>
      <c r="CB344" s="7">
        <f t="shared" ca="1" si="97"/>
        <v>48844</v>
      </c>
      <c r="CC344" s="7"/>
      <c r="CD344" s="7"/>
      <c r="CE344" s="7" t="str">
        <f t="shared" ca="1" si="98"/>
        <v/>
      </c>
      <c r="CF344" s="7" t="str">
        <f t="shared" ca="1" si="99"/>
        <v/>
      </c>
      <c r="CG344" s="11" t="str">
        <f t="shared" ca="1" si="100"/>
        <v/>
      </c>
      <c r="CH344" s="7" t="str">
        <f t="shared" ca="1" si="101"/>
        <v/>
      </c>
      <c r="CI344" s="7" t="s">
        <v>97</v>
      </c>
    </row>
    <row r="345" spans="1:87" x14ac:dyDescent="0.2">
      <c r="A345">
        <v>11452</v>
      </c>
      <c r="B345" t="s">
        <v>158</v>
      </c>
      <c r="C345" s="17">
        <v>0.2</v>
      </c>
      <c r="D345" t="s">
        <v>96</v>
      </c>
      <c r="E345" t="s">
        <v>96</v>
      </c>
      <c r="G345" s="17" t="str">
        <f t="shared" si="87"/>
        <v>No</v>
      </c>
      <c r="H345" t="s">
        <v>102</v>
      </c>
      <c r="I345" s="12" t="s">
        <v>112</v>
      </c>
      <c r="J345" s="13">
        <v>45658</v>
      </c>
      <c r="K345">
        <f t="shared" ca="1" si="88"/>
        <v>0</v>
      </c>
      <c r="L345" t="str">
        <f t="shared" ca="1" si="89"/>
        <v>&lt;12 months</v>
      </c>
      <c r="M345" s="13">
        <v>45658</v>
      </c>
      <c r="N345">
        <f t="shared" ca="1" si="90"/>
        <v>0</v>
      </c>
      <c r="O345" t="str">
        <f t="shared" ca="1" si="91"/>
        <v>&lt;12 months</v>
      </c>
      <c r="P345" s="13">
        <v>27395</v>
      </c>
      <c r="Q345">
        <f t="shared" ca="1" si="92"/>
        <v>50</v>
      </c>
      <c r="R345" t="str">
        <f t="shared" ca="1" si="93"/>
        <v>45-54</v>
      </c>
      <c r="S345" t="s">
        <v>132</v>
      </c>
      <c r="T345">
        <v>1</v>
      </c>
      <c r="V345">
        <v>1</v>
      </c>
      <c r="X345">
        <v>1</v>
      </c>
      <c r="Z345">
        <v>1</v>
      </c>
      <c r="BR345">
        <f t="shared" si="85"/>
        <v>4</v>
      </c>
      <c r="BS345" t="str">
        <f t="shared" si="86"/>
        <v>Loan</v>
      </c>
      <c r="BT345" t="s">
        <v>99</v>
      </c>
      <c r="BU345" t="s">
        <v>117</v>
      </c>
      <c r="BV345" t="s">
        <v>118</v>
      </c>
      <c r="BW345" s="13" t="s">
        <v>96</v>
      </c>
      <c r="BX345" s="14">
        <f t="shared" ca="1" si="94"/>
        <v>1893070</v>
      </c>
      <c r="BY345" s="15" t="str">
        <f t="shared" ca="1" si="95"/>
        <v>750k-5 mil</v>
      </c>
      <c r="BZ345" s="12">
        <f t="shared" ca="1" si="96"/>
        <v>277089</v>
      </c>
      <c r="CA345" s="12"/>
      <c r="CB345" s="12">
        <f t="shared" ca="1" si="97"/>
        <v>277089</v>
      </c>
      <c r="CC345" s="12" t="s">
        <v>105</v>
      </c>
      <c r="CD345" s="12" t="s">
        <v>106</v>
      </c>
      <c r="CE345" s="12">
        <f t="shared" ca="1" si="98"/>
        <v>1</v>
      </c>
      <c r="CF345" s="12">
        <f t="shared" ca="1" si="99"/>
        <v>1893070</v>
      </c>
      <c r="CG345" s="16">
        <f t="shared" ca="1" si="100"/>
        <v>6.8319926088729614</v>
      </c>
      <c r="CH345" s="12" t="str">
        <f t="shared" ca="1" si="101"/>
        <v>5-10x</v>
      </c>
      <c r="CI345" s="12" t="s">
        <v>107</v>
      </c>
    </row>
    <row r="346" spans="1:87" x14ac:dyDescent="0.2">
      <c r="A346" s="6">
        <v>11453</v>
      </c>
      <c r="B346" s="6" t="s">
        <v>122</v>
      </c>
      <c r="C346" s="18">
        <v>0.3</v>
      </c>
      <c r="D346" s="6" t="s">
        <v>95</v>
      </c>
      <c r="E346" s="6" t="s">
        <v>95</v>
      </c>
      <c r="F346" s="18">
        <v>0.15</v>
      </c>
      <c r="G346" s="18" t="str">
        <f t="shared" si="87"/>
        <v>No</v>
      </c>
      <c r="H346" s="6" t="s">
        <v>111</v>
      </c>
      <c r="I346" s="7" t="s">
        <v>112</v>
      </c>
      <c r="J346" s="8">
        <v>45658</v>
      </c>
      <c r="K346" s="6">
        <f t="shared" ca="1" si="88"/>
        <v>0</v>
      </c>
      <c r="L346" s="6" t="str">
        <f t="shared" ca="1" si="89"/>
        <v>&lt;12 months</v>
      </c>
      <c r="M346" s="8">
        <v>45658</v>
      </c>
      <c r="N346" s="6">
        <f t="shared" ca="1" si="90"/>
        <v>0</v>
      </c>
      <c r="O346" s="6" t="str">
        <f t="shared" ca="1" si="91"/>
        <v>&lt;12 months</v>
      </c>
      <c r="P346" s="8">
        <v>25569</v>
      </c>
      <c r="Q346" s="6">
        <f t="shared" ca="1" si="92"/>
        <v>55</v>
      </c>
      <c r="R346" s="6" t="str">
        <f t="shared" ca="1" si="93"/>
        <v>55-64</v>
      </c>
      <c r="S346" s="6" t="s">
        <v>128</v>
      </c>
      <c r="T346" s="6">
        <v>1</v>
      </c>
      <c r="U346" s="6">
        <v>1</v>
      </c>
      <c r="V346" s="6">
        <v>1</v>
      </c>
      <c r="W346" s="6">
        <v>1</v>
      </c>
      <c r="X346" s="6">
        <v>1</v>
      </c>
      <c r="Y346" s="6"/>
      <c r="Z346" s="6"/>
      <c r="AA346" s="6"/>
      <c r="AB346" s="6"/>
      <c r="AC346" s="6"/>
      <c r="AD346" s="6"/>
      <c r="AE346" s="6"/>
      <c r="AF346" s="6"/>
      <c r="AG346" s="6"/>
      <c r="AH346" s="6"/>
      <c r="AI346" s="6"/>
      <c r="AJ346" s="6"/>
      <c r="AK346" s="6"/>
      <c r="AL346" s="6"/>
      <c r="AM346" s="6"/>
      <c r="AN346" s="6"/>
      <c r="AO346" s="6"/>
      <c r="AP346" s="6"/>
      <c r="AQ346" s="6"/>
      <c r="AR346" s="6"/>
      <c r="AS346" s="6"/>
      <c r="AT346" s="6"/>
      <c r="AU346" s="6"/>
      <c r="AV346" s="6"/>
      <c r="AW346" s="6"/>
      <c r="AX346" s="6"/>
      <c r="AY346" s="6"/>
      <c r="AZ346" s="6"/>
      <c r="BA346" s="6"/>
      <c r="BB346" s="6"/>
      <c r="BC346" s="6"/>
      <c r="BD346" s="6"/>
      <c r="BE346" s="6"/>
      <c r="BF346" s="6"/>
      <c r="BG346" s="6"/>
      <c r="BH346" s="6"/>
      <c r="BI346" s="6"/>
      <c r="BJ346" s="6"/>
      <c r="BK346" s="6"/>
      <c r="BL346" s="6"/>
      <c r="BM346" s="6"/>
      <c r="BN346" s="6"/>
      <c r="BO346" s="6"/>
      <c r="BP346" s="6"/>
      <c r="BQ346" s="6"/>
      <c r="BR346" s="6">
        <f t="shared" si="85"/>
        <v>5</v>
      </c>
      <c r="BS346" s="6" t="str">
        <f t="shared" si="86"/>
        <v>Loan</v>
      </c>
      <c r="BT346" s="6" t="s">
        <v>99</v>
      </c>
      <c r="BU346" s="6" t="s">
        <v>117</v>
      </c>
      <c r="BV346" s="6" t="s">
        <v>118</v>
      </c>
      <c r="BW346" s="8" t="s">
        <v>96</v>
      </c>
      <c r="BX346" s="9">
        <f t="shared" ca="1" si="94"/>
        <v>3684999</v>
      </c>
      <c r="BY346" s="10" t="str">
        <f t="shared" ca="1" si="95"/>
        <v>750k-5 mil</v>
      </c>
      <c r="BZ346" s="7">
        <f t="shared" ca="1" si="96"/>
        <v>1494562</v>
      </c>
      <c r="CA346" s="7"/>
      <c r="CB346" s="7">
        <f t="shared" ca="1" si="97"/>
        <v>1494562</v>
      </c>
      <c r="CC346" s="7" t="s">
        <v>114</v>
      </c>
      <c r="CD346" s="7" t="s">
        <v>120</v>
      </c>
      <c r="CE346" s="7">
        <f t="shared" ca="1" si="98"/>
        <v>9</v>
      </c>
      <c r="CF346" s="7">
        <f t="shared" ca="1" si="99"/>
        <v>409444.33333333331</v>
      </c>
      <c r="CG346" s="11">
        <f t="shared" ca="1" si="100"/>
        <v>2.4656046386834403</v>
      </c>
      <c r="CH346" s="7" t="str">
        <f t="shared" ca="1" si="101"/>
        <v>1-5x</v>
      </c>
      <c r="CI346" s="7" t="s">
        <v>107</v>
      </c>
    </row>
    <row r="347" spans="1:87" x14ac:dyDescent="0.2">
      <c r="A347">
        <v>11454</v>
      </c>
      <c r="B347" t="s">
        <v>94</v>
      </c>
      <c r="C347" s="17">
        <v>0.4</v>
      </c>
      <c r="D347" t="s">
        <v>96</v>
      </c>
      <c r="E347" t="s">
        <v>95</v>
      </c>
      <c r="F347" s="17">
        <v>0.3</v>
      </c>
      <c r="G347" s="17" t="str">
        <f t="shared" si="87"/>
        <v>No</v>
      </c>
      <c r="H347" t="s">
        <v>111</v>
      </c>
      <c r="I347" s="12" t="s">
        <v>112</v>
      </c>
      <c r="J347" s="13">
        <v>45473</v>
      </c>
      <c r="K347">
        <f t="shared" ca="1" si="88"/>
        <v>1</v>
      </c>
      <c r="L347" t="str">
        <f t="shared" ca="1" si="89"/>
        <v>1-3 years</v>
      </c>
      <c r="M347" s="13">
        <v>45473</v>
      </c>
      <c r="N347">
        <f t="shared" ca="1" si="90"/>
        <v>1</v>
      </c>
      <c r="O347" t="str">
        <f t="shared" ca="1" si="91"/>
        <v>1-3 years</v>
      </c>
      <c r="P347" s="13">
        <v>23743</v>
      </c>
      <c r="Q347">
        <f t="shared" ca="1" si="92"/>
        <v>60</v>
      </c>
      <c r="R347" t="str">
        <f t="shared" ca="1" si="93"/>
        <v>55-64</v>
      </c>
      <c r="S347" t="s">
        <v>98</v>
      </c>
      <c r="T347">
        <v>1</v>
      </c>
      <c r="V347">
        <v>1</v>
      </c>
      <c r="X347">
        <v>1</v>
      </c>
      <c r="Z347">
        <v>1</v>
      </c>
      <c r="BR347">
        <f t="shared" si="85"/>
        <v>4</v>
      </c>
      <c r="BS347" t="str">
        <f t="shared" si="86"/>
        <v>Loan</v>
      </c>
      <c r="BT347" t="s">
        <v>99</v>
      </c>
      <c r="BU347" t="s">
        <v>117</v>
      </c>
      <c r="BV347" t="s">
        <v>118</v>
      </c>
      <c r="BW347" s="13" t="s">
        <v>96</v>
      </c>
      <c r="BX347" s="14">
        <f t="shared" ca="1" si="94"/>
        <v>1096917</v>
      </c>
      <c r="BY347" s="15" t="str">
        <f t="shared" ca="1" si="95"/>
        <v>750k-5 mil</v>
      </c>
      <c r="BZ347" s="12">
        <f t="shared" ca="1" si="96"/>
        <v>1465458</v>
      </c>
      <c r="CA347" s="12"/>
      <c r="CB347" s="12">
        <f t="shared" ca="1" si="97"/>
        <v>1465458</v>
      </c>
      <c r="CC347" s="12" t="s">
        <v>114</v>
      </c>
      <c r="CD347" s="12" t="s">
        <v>106</v>
      </c>
      <c r="CE347" s="12">
        <f t="shared" ca="1" si="98"/>
        <v>8</v>
      </c>
      <c r="CF347" s="12">
        <f t="shared" ca="1" si="99"/>
        <v>137114.625</v>
      </c>
      <c r="CG347" s="16">
        <f t="shared" ca="1" si="100"/>
        <v>0.74851479878645444</v>
      </c>
      <c r="CH347" s="12" t="str">
        <f t="shared" ca="1" si="101"/>
        <v>1x</v>
      </c>
      <c r="CI347" s="12" t="s">
        <v>107</v>
      </c>
    </row>
    <row r="348" spans="1:87" x14ac:dyDescent="0.2">
      <c r="A348" s="6">
        <v>11455</v>
      </c>
      <c r="B348" s="6" t="s">
        <v>94</v>
      </c>
      <c r="C348" s="18">
        <v>0.5</v>
      </c>
      <c r="D348" s="6" t="s">
        <v>95</v>
      </c>
      <c r="E348" s="6" t="s">
        <v>96</v>
      </c>
      <c r="F348" s="18"/>
      <c r="G348" s="18" t="str">
        <f t="shared" si="87"/>
        <v>Yes</v>
      </c>
      <c r="H348" s="6" t="s">
        <v>111</v>
      </c>
      <c r="I348" s="7" t="s">
        <v>112</v>
      </c>
      <c r="J348" s="8">
        <v>45292</v>
      </c>
      <c r="K348" s="6">
        <f t="shared" ca="1" si="88"/>
        <v>1</v>
      </c>
      <c r="L348" s="6" t="str">
        <f t="shared" ca="1" si="89"/>
        <v>1-3 years</v>
      </c>
      <c r="M348" s="8">
        <v>45292</v>
      </c>
      <c r="N348" s="6">
        <f t="shared" ca="1" si="90"/>
        <v>1</v>
      </c>
      <c r="O348" s="6" t="str">
        <f t="shared" ca="1" si="91"/>
        <v>1-3 years</v>
      </c>
      <c r="P348" s="8">
        <v>36526</v>
      </c>
      <c r="Q348" s="6">
        <f t="shared" ca="1" si="92"/>
        <v>25</v>
      </c>
      <c r="R348" s="6" t="str">
        <f t="shared" ca="1" si="93"/>
        <v>25-34</v>
      </c>
      <c r="S348" s="6" t="s">
        <v>98</v>
      </c>
      <c r="T348" s="6">
        <v>1</v>
      </c>
      <c r="U348" s="6">
        <v>1</v>
      </c>
      <c r="V348" s="6"/>
      <c r="W348" s="6">
        <v>1</v>
      </c>
      <c r="X348" s="6"/>
      <c r="Y348" s="6">
        <v>1</v>
      </c>
      <c r="Z348" s="6"/>
      <c r="AA348" s="6"/>
      <c r="AB348" s="6"/>
      <c r="AC348" s="6"/>
      <c r="AD348" s="6"/>
      <c r="AE348" s="6"/>
      <c r="AF348" s="6"/>
      <c r="AG348" s="6"/>
      <c r="AH348" s="6"/>
      <c r="AI348" s="6"/>
      <c r="AJ348" s="6"/>
      <c r="AK348" s="6"/>
      <c r="AL348" s="6"/>
      <c r="AM348" s="6"/>
      <c r="AN348" s="6"/>
      <c r="AO348" s="6"/>
      <c r="AP348" s="6"/>
      <c r="AQ348" s="6"/>
      <c r="AR348" s="6"/>
      <c r="AS348" s="6"/>
      <c r="AT348" s="6"/>
      <c r="AU348" s="6"/>
      <c r="AV348" s="6"/>
      <c r="AW348" s="6"/>
      <c r="AX348" s="6"/>
      <c r="AY348" s="6"/>
      <c r="AZ348" s="6"/>
      <c r="BA348" s="6"/>
      <c r="BB348" s="6"/>
      <c r="BC348" s="6"/>
      <c r="BD348" s="6"/>
      <c r="BE348" s="6"/>
      <c r="BF348" s="6"/>
      <c r="BG348" s="6"/>
      <c r="BH348" s="6"/>
      <c r="BI348" s="6"/>
      <c r="BJ348" s="6"/>
      <c r="BK348" s="6"/>
      <c r="BL348" s="6"/>
      <c r="BM348" s="6"/>
      <c r="BN348" s="6"/>
      <c r="BO348" s="6"/>
      <c r="BP348" s="6"/>
      <c r="BQ348" s="6"/>
      <c r="BR348" s="6">
        <f t="shared" si="85"/>
        <v>4</v>
      </c>
      <c r="BS348" s="6" t="str">
        <f t="shared" si="86"/>
        <v>Loan</v>
      </c>
      <c r="BT348" s="6" t="s">
        <v>99</v>
      </c>
      <c r="BU348" s="6" t="s">
        <v>117</v>
      </c>
      <c r="BV348" s="6" t="s">
        <v>118</v>
      </c>
      <c r="BW348" s="8" t="s">
        <v>96</v>
      </c>
      <c r="BX348" s="9">
        <f t="shared" ca="1" si="94"/>
        <v>3599211</v>
      </c>
      <c r="BY348" s="10" t="str">
        <f t="shared" ca="1" si="95"/>
        <v>750k-5 mil</v>
      </c>
      <c r="BZ348" s="7">
        <f t="shared" ca="1" si="96"/>
        <v>40426</v>
      </c>
      <c r="CA348" s="7"/>
      <c r="CB348" s="7">
        <f t="shared" ca="1" si="97"/>
        <v>40426</v>
      </c>
      <c r="CC348" s="7" t="s">
        <v>105</v>
      </c>
      <c r="CD348" s="7" t="s">
        <v>120</v>
      </c>
      <c r="CE348" s="7">
        <f t="shared" ca="1" si="98"/>
        <v>1</v>
      </c>
      <c r="CF348" s="7">
        <f t="shared" ca="1" si="99"/>
        <v>3599211</v>
      </c>
      <c r="CG348" s="11">
        <f t="shared" ca="1" si="100"/>
        <v>89.032083312719536</v>
      </c>
      <c r="CH348" s="7" t="str">
        <f t="shared" ca="1" si="101"/>
        <v>50-100x</v>
      </c>
      <c r="CI348" s="7" t="s">
        <v>107</v>
      </c>
    </row>
    <row r="349" spans="1:87" x14ac:dyDescent="0.2">
      <c r="A349">
        <v>11456</v>
      </c>
      <c r="B349" t="s">
        <v>134</v>
      </c>
      <c r="C349" s="17">
        <v>0.6</v>
      </c>
      <c r="D349" t="s">
        <v>96</v>
      </c>
      <c r="E349" t="s">
        <v>96</v>
      </c>
      <c r="G349" s="17" t="str">
        <f t="shared" si="87"/>
        <v>Yes</v>
      </c>
      <c r="H349" t="s">
        <v>97</v>
      </c>
      <c r="I349" s="12" t="s">
        <v>97</v>
      </c>
      <c r="J349" s="13">
        <v>45107</v>
      </c>
      <c r="K349">
        <f t="shared" ca="1" si="88"/>
        <v>2</v>
      </c>
      <c r="L349" t="str">
        <f t="shared" ca="1" si="89"/>
        <v>1-3 years</v>
      </c>
      <c r="M349" s="13">
        <v>45107</v>
      </c>
      <c r="N349">
        <f t="shared" ca="1" si="90"/>
        <v>2</v>
      </c>
      <c r="O349" t="str">
        <f t="shared" ca="1" si="91"/>
        <v>1-3 years</v>
      </c>
      <c r="P349" s="13">
        <v>34700</v>
      </c>
      <c r="Q349">
        <f t="shared" ca="1" si="92"/>
        <v>30</v>
      </c>
      <c r="R349" t="str">
        <f t="shared" ca="1" si="93"/>
        <v>25-34</v>
      </c>
      <c r="S349" t="s">
        <v>132</v>
      </c>
      <c r="T349">
        <v>1</v>
      </c>
      <c r="V349">
        <v>1</v>
      </c>
      <c r="X349">
        <v>1</v>
      </c>
      <c r="Z349">
        <v>1</v>
      </c>
      <c r="BR349">
        <f t="shared" si="85"/>
        <v>4</v>
      </c>
      <c r="BS349" t="str">
        <f t="shared" si="86"/>
        <v>Loan</v>
      </c>
      <c r="BT349" t="s">
        <v>99</v>
      </c>
      <c r="BU349" t="s">
        <v>117</v>
      </c>
      <c r="BV349" t="s">
        <v>118</v>
      </c>
      <c r="BW349" s="13" t="s">
        <v>96</v>
      </c>
      <c r="BX349" s="14">
        <f t="shared" ca="1" si="94"/>
        <v>3691413</v>
      </c>
      <c r="BY349" s="15" t="str">
        <f t="shared" ca="1" si="95"/>
        <v>750k-5 mil</v>
      </c>
      <c r="BZ349" s="12">
        <f t="shared" ca="1" si="96"/>
        <v>1633380</v>
      </c>
      <c r="CA349" s="12"/>
      <c r="CB349" s="12">
        <f t="shared" ca="1" si="97"/>
        <v>1633380</v>
      </c>
      <c r="CC349" s="12" t="s">
        <v>105</v>
      </c>
      <c r="CD349" s="12" t="s">
        <v>106</v>
      </c>
      <c r="CE349" s="12">
        <f t="shared" ca="1" si="98"/>
        <v>4</v>
      </c>
      <c r="CF349" s="12">
        <f t="shared" ca="1" si="99"/>
        <v>922853.25</v>
      </c>
      <c r="CG349" s="16">
        <f t="shared" ca="1" si="100"/>
        <v>2.2599842045329317</v>
      </c>
      <c r="CH349" s="12" t="str">
        <f t="shared" ca="1" si="101"/>
        <v>1-5x</v>
      </c>
      <c r="CI349" s="12" t="s">
        <v>107</v>
      </c>
    </row>
    <row r="350" spans="1:87" x14ac:dyDescent="0.2">
      <c r="A350" s="6">
        <v>11457</v>
      </c>
      <c r="B350" s="6" t="s">
        <v>94</v>
      </c>
      <c r="C350" s="18">
        <v>0.7</v>
      </c>
      <c r="D350" s="6" t="s">
        <v>95</v>
      </c>
      <c r="E350" s="6" t="s">
        <v>95</v>
      </c>
      <c r="F350" s="18">
        <v>0.4</v>
      </c>
      <c r="G350" s="18" t="str">
        <f t="shared" si="87"/>
        <v>Yes</v>
      </c>
      <c r="H350" s="6" t="s">
        <v>111</v>
      </c>
      <c r="I350" s="7" t="s">
        <v>112</v>
      </c>
      <c r="J350" s="8">
        <v>44927</v>
      </c>
      <c r="K350" s="6">
        <f t="shared" ca="1" si="88"/>
        <v>2</v>
      </c>
      <c r="L350" s="6" t="str">
        <f t="shared" ca="1" si="89"/>
        <v>1-3 years</v>
      </c>
      <c r="M350" s="8">
        <v>44927</v>
      </c>
      <c r="N350" s="6">
        <f t="shared" ca="1" si="90"/>
        <v>2</v>
      </c>
      <c r="O350" s="6" t="str">
        <f t="shared" ca="1" si="91"/>
        <v>1-3 years</v>
      </c>
      <c r="P350" s="8">
        <v>32874</v>
      </c>
      <c r="Q350" s="6">
        <f t="shared" ca="1" si="92"/>
        <v>35</v>
      </c>
      <c r="R350" s="6" t="str">
        <f t="shared" ca="1" si="93"/>
        <v>35-44</v>
      </c>
      <c r="S350" s="6" t="s">
        <v>116</v>
      </c>
      <c r="T350" s="6">
        <v>1</v>
      </c>
      <c r="U350" s="6">
        <v>1</v>
      </c>
      <c r="V350" s="6">
        <v>1</v>
      </c>
      <c r="W350" s="6">
        <v>1</v>
      </c>
      <c r="X350" s="6">
        <v>1</v>
      </c>
      <c r="Y350" s="6">
        <v>1</v>
      </c>
      <c r="Z350" s="6">
        <v>1</v>
      </c>
      <c r="AA350" s="6"/>
      <c r="AB350" s="6"/>
      <c r="AC350" s="6"/>
      <c r="AD350" s="6"/>
      <c r="AE350" s="6"/>
      <c r="AF350" s="6"/>
      <c r="AG350" s="6"/>
      <c r="AH350" s="6"/>
      <c r="AI350" s="6"/>
      <c r="AJ350" s="6"/>
      <c r="AK350" s="6"/>
      <c r="AL350" s="6"/>
      <c r="AM350" s="6"/>
      <c r="AN350" s="6"/>
      <c r="AO350" s="6"/>
      <c r="AP350" s="6"/>
      <c r="AQ350" s="6"/>
      <c r="AR350" s="6"/>
      <c r="AS350" s="6"/>
      <c r="AT350" s="6"/>
      <c r="AU350" s="6"/>
      <c r="AV350" s="6"/>
      <c r="AW350" s="6"/>
      <c r="AX350" s="6"/>
      <c r="AY350" s="6"/>
      <c r="AZ350" s="6"/>
      <c r="BA350" s="6"/>
      <c r="BB350" s="6"/>
      <c r="BC350" s="6"/>
      <c r="BD350" s="6"/>
      <c r="BE350" s="6"/>
      <c r="BF350" s="6"/>
      <c r="BG350" s="6"/>
      <c r="BH350" s="6"/>
      <c r="BI350" s="6"/>
      <c r="BJ350" s="6"/>
      <c r="BK350" s="6"/>
      <c r="BL350" s="6"/>
      <c r="BM350" s="6"/>
      <c r="BN350" s="6"/>
      <c r="BO350" s="6"/>
      <c r="BP350" s="6"/>
      <c r="BQ350" s="6"/>
      <c r="BR350" s="6">
        <f t="shared" si="85"/>
        <v>7</v>
      </c>
      <c r="BS350" s="6" t="str">
        <f t="shared" si="86"/>
        <v>Loan</v>
      </c>
      <c r="BT350" s="6" t="s">
        <v>99</v>
      </c>
      <c r="BU350" s="6" t="s">
        <v>100</v>
      </c>
      <c r="BV350" s="6" t="s">
        <v>101</v>
      </c>
      <c r="BW350" s="8" t="s">
        <v>96</v>
      </c>
      <c r="BX350" s="9">
        <f t="shared" ca="1" si="94"/>
        <v>128869</v>
      </c>
      <c r="BY350" s="10" t="str">
        <f t="shared" ca="1" si="95"/>
        <v>100k-250k</v>
      </c>
      <c r="BZ350" s="7">
        <f t="shared" ca="1" si="96"/>
        <v>151409</v>
      </c>
      <c r="CA350" s="7"/>
      <c r="CB350" s="7">
        <f t="shared" ca="1" si="97"/>
        <v>151409</v>
      </c>
      <c r="CC350" s="7" t="s">
        <v>114</v>
      </c>
      <c r="CD350" s="7" t="s">
        <v>120</v>
      </c>
      <c r="CE350" s="7">
        <f t="shared" ca="1" si="98"/>
        <v>5</v>
      </c>
      <c r="CF350" s="7">
        <f t="shared" ca="1" si="99"/>
        <v>25773.8</v>
      </c>
      <c r="CG350" s="11">
        <f t="shared" ca="1" si="100"/>
        <v>0.85113170287103146</v>
      </c>
      <c r="CH350" s="7" t="str">
        <f t="shared" ca="1" si="101"/>
        <v>1x</v>
      </c>
      <c r="CI350" s="7" t="s">
        <v>107</v>
      </c>
    </row>
    <row r="351" spans="1:87" x14ac:dyDescent="0.2">
      <c r="A351">
        <v>11458</v>
      </c>
      <c r="B351" t="s">
        <v>110</v>
      </c>
      <c r="C351" s="17">
        <v>0.8</v>
      </c>
      <c r="D351" t="s">
        <v>96</v>
      </c>
      <c r="E351" t="s">
        <v>95</v>
      </c>
      <c r="F351" s="17">
        <v>0.75</v>
      </c>
      <c r="G351" s="17" t="str">
        <f t="shared" si="87"/>
        <v>Yes</v>
      </c>
      <c r="H351" t="s">
        <v>97</v>
      </c>
      <c r="I351" s="12" t="s">
        <v>112</v>
      </c>
      <c r="J351" s="13">
        <v>44742</v>
      </c>
      <c r="K351">
        <f t="shared" ca="1" si="88"/>
        <v>3</v>
      </c>
      <c r="L351" t="str">
        <f t="shared" ca="1" si="89"/>
        <v>3-5 years</v>
      </c>
      <c r="M351" s="13">
        <v>44742</v>
      </c>
      <c r="N351">
        <f t="shared" ca="1" si="90"/>
        <v>3</v>
      </c>
      <c r="O351" t="str">
        <f t="shared" ca="1" si="91"/>
        <v>3-5 years</v>
      </c>
      <c r="P351" s="13">
        <v>31048</v>
      </c>
      <c r="Q351">
        <f t="shared" ca="1" si="92"/>
        <v>40</v>
      </c>
      <c r="R351" t="str">
        <f t="shared" ca="1" si="93"/>
        <v>35-44</v>
      </c>
      <c r="S351" t="s">
        <v>121</v>
      </c>
      <c r="V351">
        <v>1</v>
      </c>
      <c r="X351">
        <v>1</v>
      </c>
      <c r="Z351">
        <v>1</v>
      </c>
      <c r="BR351">
        <f t="shared" si="85"/>
        <v>3</v>
      </c>
      <c r="BS351" t="str">
        <f t="shared" si="86"/>
        <v>Non Loan</v>
      </c>
      <c r="BT351" t="s">
        <v>99</v>
      </c>
      <c r="BU351" t="s">
        <v>117</v>
      </c>
      <c r="BV351" t="s">
        <v>118</v>
      </c>
      <c r="BW351" s="13" t="s">
        <v>96</v>
      </c>
      <c r="BX351" s="14" t="str">
        <f t="shared" ca="1" si="94"/>
        <v/>
      </c>
      <c r="BY351" s="15" t="str">
        <f t="shared" ca="1" si="95"/>
        <v/>
      </c>
      <c r="BZ351" s="12">
        <f t="shared" ca="1" si="96"/>
        <v>1531097</v>
      </c>
      <c r="CA351" s="12"/>
      <c r="CB351" s="12">
        <f t="shared" ca="1" si="97"/>
        <v>1531097</v>
      </c>
      <c r="CC351" s="12"/>
      <c r="CD351" s="12"/>
      <c r="CE351" s="12" t="str">
        <f t="shared" ca="1" si="98"/>
        <v/>
      </c>
      <c r="CF351" s="12" t="str">
        <f t="shared" ca="1" si="99"/>
        <v/>
      </c>
      <c r="CG351" s="16" t="str">
        <f t="shared" ca="1" si="100"/>
        <v/>
      </c>
      <c r="CH351" s="12" t="str">
        <f t="shared" ca="1" si="101"/>
        <v/>
      </c>
      <c r="CI351" s="12" t="s">
        <v>97</v>
      </c>
    </row>
    <row r="352" spans="1:87" x14ac:dyDescent="0.2">
      <c r="A352" s="6">
        <v>11459</v>
      </c>
      <c r="B352" s="6" t="s">
        <v>94</v>
      </c>
      <c r="C352" s="18">
        <v>0.75</v>
      </c>
      <c r="D352" s="6" t="s">
        <v>95</v>
      </c>
      <c r="E352" s="6" t="s">
        <v>96</v>
      </c>
      <c r="F352" s="18"/>
      <c r="G352" s="18" t="str">
        <f t="shared" si="87"/>
        <v>Yes</v>
      </c>
      <c r="H352" s="6" t="s">
        <v>111</v>
      </c>
      <c r="I352" s="7" t="s">
        <v>112</v>
      </c>
      <c r="J352" s="8">
        <v>44562</v>
      </c>
      <c r="K352" s="6">
        <f t="shared" ca="1" si="88"/>
        <v>3</v>
      </c>
      <c r="L352" s="6" t="str">
        <f t="shared" ca="1" si="89"/>
        <v>3-5 years</v>
      </c>
      <c r="M352" s="8">
        <v>44562</v>
      </c>
      <c r="N352" s="6">
        <f t="shared" ca="1" si="90"/>
        <v>3</v>
      </c>
      <c r="O352" s="6" t="str">
        <f t="shared" ca="1" si="91"/>
        <v>3-5 years</v>
      </c>
      <c r="P352" s="8">
        <v>29221</v>
      </c>
      <c r="Q352" s="6">
        <f t="shared" ca="1" si="92"/>
        <v>45</v>
      </c>
      <c r="R352" s="6" t="str">
        <f t="shared" ca="1" si="93"/>
        <v>45-54</v>
      </c>
      <c r="S352" s="6" t="s">
        <v>121</v>
      </c>
      <c r="T352" s="6">
        <v>1</v>
      </c>
      <c r="U352" s="6">
        <v>1</v>
      </c>
      <c r="V352" s="6">
        <v>1</v>
      </c>
      <c r="W352" s="6">
        <v>1</v>
      </c>
      <c r="X352" s="6">
        <v>1</v>
      </c>
      <c r="Y352" s="6"/>
      <c r="Z352" s="6"/>
      <c r="AA352" s="6"/>
      <c r="AB352" s="6"/>
      <c r="AC352" s="6"/>
      <c r="AD352" s="6"/>
      <c r="AE352" s="6"/>
      <c r="AF352" s="6"/>
      <c r="AG352" s="6"/>
      <c r="AH352" s="6"/>
      <c r="AI352" s="6"/>
      <c r="AJ352" s="6"/>
      <c r="AK352" s="6"/>
      <c r="AL352" s="6"/>
      <c r="AM352" s="6"/>
      <c r="AN352" s="6"/>
      <c r="AO352" s="6"/>
      <c r="AP352" s="6"/>
      <c r="AQ352" s="6"/>
      <c r="AR352" s="6"/>
      <c r="AS352" s="6"/>
      <c r="AT352" s="6"/>
      <c r="AU352" s="6"/>
      <c r="AV352" s="6"/>
      <c r="AW352" s="6"/>
      <c r="AX352" s="6"/>
      <c r="AY352" s="6"/>
      <c r="AZ352" s="6"/>
      <c r="BA352" s="6"/>
      <c r="BB352" s="6"/>
      <c r="BC352" s="6"/>
      <c r="BD352" s="6"/>
      <c r="BE352" s="6"/>
      <c r="BF352" s="6"/>
      <c r="BG352" s="6"/>
      <c r="BH352" s="6"/>
      <c r="BI352" s="6"/>
      <c r="BJ352" s="6"/>
      <c r="BK352" s="6"/>
      <c r="BL352" s="6"/>
      <c r="BM352" s="6"/>
      <c r="BN352" s="6"/>
      <c r="BO352" s="6"/>
      <c r="BP352" s="6"/>
      <c r="BQ352" s="6"/>
      <c r="BR352" s="6">
        <f t="shared" si="85"/>
        <v>5</v>
      </c>
      <c r="BS352" s="6" t="str">
        <f t="shared" si="86"/>
        <v>Loan</v>
      </c>
      <c r="BT352" s="6" t="s">
        <v>99</v>
      </c>
      <c r="BU352" s="6" t="s">
        <v>104</v>
      </c>
      <c r="BV352" s="6" t="s">
        <v>101</v>
      </c>
      <c r="BW352" s="8" t="s">
        <v>96</v>
      </c>
      <c r="BX352" s="9">
        <f t="shared" ca="1" si="94"/>
        <v>309864</v>
      </c>
      <c r="BY352" s="10" t="str">
        <f t="shared" ca="1" si="95"/>
        <v>250k-750k</v>
      </c>
      <c r="BZ352" s="7">
        <f t="shared" ca="1" si="96"/>
        <v>373965</v>
      </c>
      <c r="CA352" s="7"/>
      <c r="CB352" s="7">
        <f t="shared" ca="1" si="97"/>
        <v>373965</v>
      </c>
      <c r="CC352" s="7" t="s">
        <v>105</v>
      </c>
      <c r="CD352" s="7" t="s">
        <v>120</v>
      </c>
      <c r="CE352" s="7">
        <f t="shared" ca="1" si="98"/>
        <v>3</v>
      </c>
      <c r="CF352" s="7">
        <f t="shared" ca="1" si="99"/>
        <v>103288</v>
      </c>
      <c r="CG352" s="11">
        <f t="shared" ca="1" si="100"/>
        <v>0.82859091091412296</v>
      </c>
      <c r="CH352" s="7" t="str">
        <f t="shared" ca="1" si="101"/>
        <v>1x</v>
      </c>
      <c r="CI352" s="7" t="s">
        <v>107</v>
      </c>
    </row>
    <row r="353" spans="1:87" x14ac:dyDescent="0.2">
      <c r="A353">
        <v>11460</v>
      </c>
      <c r="B353" t="s">
        <v>131</v>
      </c>
      <c r="C353" s="17">
        <v>1</v>
      </c>
      <c r="D353" t="s">
        <v>96</v>
      </c>
      <c r="E353" t="s">
        <v>96</v>
      </c>
      <c r="G353" s="17" t="str">
        <f t="shared" si="87"/>
        <v>Yes</v>
      </c>
      <c r="H353" t="s">
        <v>97</v>
      </c>
      <c r="I353" s="12" t="s">
        <v>112</v>
      </c>
      <c r="J353" s="13">
        <v>44377</v>
      </c>
      <c r="K353">
        <f t="shared" ca="1" si="88"/>
        <v>4</v>
      </c>
      <c r="L353" t="str">
        <f t="shared" ca="1" si="89"/>
        <v>3-5 years</v>
      </c>
      <c r="M353" s="13">
        <v>44377</v>
      </c>
      <c r="N353">
        <f t="shared" ca="1" si="90"/>
        <v>4</v>
      </c>
      <c r="O353" t="str">
        <f t="shared" ca="1" si="91"/>
        <v>3-5 years</v>
      </c>
      <c r="P353" s="13">
        <v>27395</v>
      </c>
      <c r="Q353">
        <f t="shared" ca="1" si="92"/>
        <v>50</v>
      </c>
      <c r="R353" t="str">
        <f t="shared" ca="1" si="93"/>
        <v>45-54</v>
      </c>
      <c r="S353" t="s">
        <v>98</v>
      </c>
      <c r="V353">
        <v>1</v>
      </c>
      <c r="X353">
        <v>1</v>
      </c>
      <c r="Z353">
        <v>1</v>
      </c>
      <c r="BR353">
        <f t="shared" si="85"/>
        <v>3</v>
      </c>
      <c r="BS353" t="str">
        <f t="shared" si="86"/>
        <v>Non Loan</v>
      </c>
      <c r="BT353" t="s">
        <v>99</v>
      </c>
      <c r="BU353" t="s">
        <v>117</v>
      </c>
      <c r="BV353" t="s">
        <v>118</v>
      </c>
      <c r="BW353" s="13" t="s">
        <v>96</v>
      </c>
      <c r="BX353" s="14" t="str">
        <f t="shared" ca="1" si="94"/>
        <v/>
      </c>
      <c r="BY353" s="15" t="str">
        <f t="shared" ca="1" si="95"/>
        <v/>
      </c>
      <c r="BZ353" s="12">
        <f t="shared" ca="1" si="96"/>
        <v>763033</v>
      </c>
      <c r="CA353" s="12"/>
      <c r="CB353" s="12">
        <f t="shared" ca="1" si="97"/>
        <v>763033</v>
      </c>
      <c r="CC353" s="12"/>
      <c r="CD353" s="12"/>
      <c r="CE353" s="12" t="str">
        <f t="shared" ca="1" si="98"/>
        <v/>
      </c>
      <c r="CF353" s="12" t="str">
        <f t="shared" ca="1" si="99"/>
        <v/>
      </c>
      <c r="CG353" s="16" t="str">
        <f t="shared" ca="1" si="100"/>
        <v/>
      </c>
      <c r="CH353" s="12" t="str">
        <f t="shared" ca="1" si="101"/>
        <v/>
      </c>
      <c r="CI353" s="12" t="s">
        <v>97</v>
      </c>
    </row>
    <row r="354" spans="1:87" x14ac:dyDescent="0.2">
      <c r="A354" s="6">
        <v>11461</v>
      </c>
      <c r="B354" s="6" t="s">
        <v>137</v>
      </c>
      <c r="C354" s="18">
        <v>0</v>
      </c>
      <c r="D354" s="6" t="s">
        <v>95</v>
      </c>
      <c r="E354" s="6" t="s">
        <v>95</v>
      </c>
      <c r="F354" s="18">
        <v>0.15</v>
      </c>
      <c r="G354" s="18" t="str">
        <f t="shared" si="87"/>
        <v>No</v>
      </c>
      <c r="H354" s="6" t="s">
        <v>97</v>
      </c>
      <c r="I354" s="7" t="s">
        <v>112</v>
      </c>
      <c r="J354" s="8">
        <v>44197</v>
      </c>
      <c r="K354" s="6">
        <f t="shared" ca="1" si="88"/>
        <v>4</v>
      </c>
      <c r="L354" s="6" t="str">
        <f t="shared" ca="1" si="89"/>
        <v>3-5 years</v>
      </c>
      <c r="M354" s="8">
        <v>44197</v>
      </c>
      <c r="N354" s="6">
        <f t="shared" ca="1" si="90"/>
        <v>4</v>
      </c>
      <c r="O354" s="6" t="str">
        <f t="shared" ca="1" si="91"/>
        <v>3-5 years</v>
      </c>
      <c r="P354" s="8">
        <v>25569</v>
      </c>
      <c r="Q354" s="6">
        <f t="shared" ca="1" si="92"/>
        <v>55</v>
      </c>
      <c r="R354" s="6" t="str">
        <f t="shared" ca="1" si="93"/>
        <v>55-64</v>
      </c>
      <c r="S354" s="6" t="s">
        <v>132</v>
      </c>
      <c r="T354" s="6">
        <v>1</v>
      </c>
      <c r="U354" s="6">
        <v>1</v>
      </c>
      <c r="V354" s="6"/>
      <c r="W354" s="6">
        <v>1</v>
      </c>
      <c r="X354" s="6"/>
      <c r="Y354" s="6">
        <v>1</v>
      </c>
      <c r="Z354" s="6"/>
      <c r="AA354" s="6"/>
      <c r="AB354" s="6"/>
      <c r="AC354" s="6"/>
      <c r="AD354" s="6"/>
      <c r="AE354" s="6"/>
      <c r="AF354" s="6"/>
      <c r="AG354" s="6"/>
      <c r="AH354" s="6"/>
      <c r="AI354" s="6"/>
      <c r="AJ354" s="6"/>
      <c r="AK354" s="6"/>
      <c r="AL354" s="6"/>
      <c r="AM354" s="6"/>
      <c r="AN354" s="6"/>
      <c r="AO354" s="6"/>
      <c r="AP354" s="6"/>
      <c r="AQ354" s="6"/>
      <c r="AR354" s="6"/>
      <c r="AS354" s="6"/>
      <c r="AT354" s="6"/>
      <c r="AU354" s="6"/>
      <c r="AV354" s="6"/>
      <c r="AW354" s="6"/>
      <c r="AX354" s="6"/>
      <c r="AY354" s="6"/>
      <c r="AZ354" s="6"/>
      <c r="BA354" s="6"/>
      <c r="BB354" s="6"/>
      <c r="BC354" s="6"/>
      <c r="BD354" s="6"/>
      <c r="BE354" s="6"/>
      <c r="BF354" s="6"/>
      <c r="BG354" s="6"/>
      <c r="BH354" s="6"/>
      <c r="BI354" s="6"/>
      <c r="BJ354" s="6"/>
      <c r="BK354" s="6"/>
      <c r="BL354" s="6"/>
      <c r="BM354" s="6"/>
      <c r="BN354" s="6"/>
      <c r="BO354" s="6"/>
      <c r="BP354" s="6"/>
      <c r="BQ354" s="6"/>
      <c r="BR354" s="6">
        <f t="shared" si="85"/>
        <v>4</v>
      </c>
      <c r="BS354" s="6" t="str">
        <f t="shared" si="86"/>
        <v>Loan</v>
      </c>
      <c r="BT354" s="6" t="s">
        <v>99</v>
      </c>
      <c r="BU354" s="6" t="s">
        <v>117</v>
      </c>
      <c r="BV354" s="6" t="s">
        <v>118</v>
      </c>
      <c r="BW354" s="8" t="s">
        <v>96</v>
      </c>
      <c r="BX354" s="9">
        <f t="shared" ca="1" si="94"/>
        <v>4497324</v>
      </c>
      <c r="BY354" s="10" t="str">
        <f t="shared" ca="1" si="95"/>
        <v>750k-5 mil</v>
      </c>
      <c r="BZ354" s="7">
        <f t="shared" ca="1" si="96"/>
        <v>125968</v>
      </c>
      <c r="CA354" s="7"/>
      <c r="CB354" s="7">
        <f t="shared" ca="1" si="97"/>
        <v>125968</v>
      </c>
      <c r="CC354" s="7" t="s">
        <v>114</v>
      </c>
      <c r="CD354" s="7" t="s">
        <v>120</v>
      </c>
      <c r="CE354" s="7">
        <f t="shared" ca="1" si="98"/>
        <v>6</v>
      </c>
      <c r="CF354" s="7">
        <f t="shared" ca="1" si="99"/>
        <v>749554</v>
      </c>
      <c r="CG354" s="11">
        <f t="shared" ca="1" si="100"/>
        <v>35.702114822812142</v>
      </c>
      <c r="CH354" s="7" t="str">
        <f t="shared" ca="1" si="101"/>
        <v>20-50x</v>
      </c>
      <c r="CI354" s="7" t="s">
        <v>107</v>
      </c>
    </row>
    <row r="355" spans="1:87" x14ac:dyDescent="0.2">
      <c r="A355">
        <v>11462</v>
      </c>
      <c r="B355" t="s">
        <v>159</v>
      </c>
      <c r="C355" s="17">
        <v>0.4</v>
      </c>
      <c r="D355" t="s">
        <v>96</v>
      </c>
      <c r="E355" t="s">
        <v>95</v>
      </c>
      <c r="F355" s="17">
        <v>0.5</v>
      </c>
      <c r="G355" s="17" t="str">
        <f t="shared" si="87"/>
        <v>No</v>
      </c>
      <c r="H355" t="s">
        <v>102</v>
      </c>
      <c r="I355" s="12" t="s">
        <v>119</v>
      </c>
      <c r="J355" s="13">
        <v>44012</v>
      </c>
      <c r="K355">
        <f t="shared" ca="1" si="88"/>
        <v>5</v>
      </c>
      <c r="L355" t="str">
        <f t="shared" ca="1" si="89"/>
        <v>5-10 years</v>
      </c>
      <c r="M355" s="13">
        <v>44012</v>
      </c>
      <c r="N355">
        <f t="shared" ca="1" si="90"/>
        <v>5</v>
      </c>
      <c r="O355" t="str">
        <f t="shared" ca="1" si="91"/>
        <v>5-10 years</v>
      </c>
      <c r="P355" s="13">
        <v>23743</v>
      </c>
      <c r="Q355">
        <f t="shared" ca="1" si="92"/>
        <v>60</v>
      </c>
      <c r="R355" t="str">
        <f t="shared" ca="1" si="93"/>
        <v>55-64</v>
      </c>
      <c r="S355" t="s">
        <v>98</v>
      </c>
      <c r="T355">
        <v>1</v>
      </c>
      <c r="V355">
        <v>1</v>
      </c>
      <c r="X355">
        <v>1</v>
      </c>
      <c r="Z355">
        <v>1</v>
      </c>
      <c r="BR355">
        <f t="shared" si="85"/>
        <v>4</v>
      </c>
      <c r="BS355" t="str">
        <f t="shared" si="86"/>
        <v>Loan</v>
      </c>
      <c r="BT355" t="s">
        <v>99</v>
      </c>
      <c r="BU355" t="s">
        <v>117</v>
      </c>
      <c r="BV355" t="s">
        <v>118</v>
      </c>
      <c r="BW355" s="13" t="s">
        <v>96</v>
      </c>
      <c r="BX355" s="14">
        <f t="shared" ca="1" si="94"/>
        <v>3352004</v>
      </c>
      <c r="BY355" s="15" t="str">
        <f t="shared" ca="1" si="95"/>
        <v>750k-5 mil</v>
      </c>
      <c r="BZ355" s="12">
        <f t="shared" ca="1" si="96"/>
        <v>339269</v>
      </c>
      <c r="CA355" s="12"/>
      <c r="CB355" s="12">
        <f t="shared" ca="1" si="97"/>
        <v>339269</v>
      </c>
      <c r="CC355" s="12" t="s">
        <v>114</v>
      </c>
      <c r="CD355" s="12" t="s">
        <v>106</v>
      </c>
      <c r="CE355" s="12">
        <f t="shared" ca="1" si="98"/>
        <v>3</v>
      </c>
      <c r="CF355" s="12">
        <f t="shared" ca="1" si="99"/>
        <v>1117334.6666666667</v>
      </c>
      <c r="CG355" s="16">
        <f t="shared" ca="1" si="100"/>
        <v>9.880077460658061</v>
      </c>
      <c r="CH355" s="12" t="str">
        <f t="shared" ca="1" si="101"/>
        <v>5-10x</v>
      </c>
      <c r="CI355" s="12" t="s">
        <v>107</v>
      </c>
    </row>
    <row r="356" spans="1:87" x14ac:dyDescent="0.2">
      <c r="A356" s="6">
        <v>11463</v>
      </c>
      <c r="B356" s="6" t="s">
        <v>137</v>
      </c>
      <c r="C356" s="18">
        <v>0.15</v>
      </c>
      <c r="D356" s="6" t="s">
        <v>95</v>
      </c>
      <c r="E356" s="6" t="s">
        <v>96</v>
      </c>
      <c r="F356" s="18"/>
      <c r="G356" s="18" t="str">
        <f t="shared" si="87"/>
        <v>No</v>
      </c>
      <c r="H356" s="6" t="s">
        <v>97</v>
      </c>
      <c r="I356" s="7" t="s">
        <v>97</v>
      </c>
      <c r="J356" s="8">
        <v>43831</v>
      </c>
      <c r="K356" s="6">
        <f t="shared" ca="1" si="88"/>
        <v>5</v>
      </c>
      <c r="L356" s="6" t="str">
        <f t="shared" ca="1" si="89"/>
        <v>5-10 years</v>
      </c>
      <c r="M356" s="8">
        <v>43831</v>
      </c>
      <c r="N356" s="6">
        <f t="shared" ca="1" si="90"/>
        <v>5</v>
      </c>
      <c r="O356" s="6" t="str">
        <f t="shared" ca="1" si="91"/>
        <v>5-10 years</v>
      </c>
      <c r="P356" s="8">
        <v>36526</v>
      </c>
      <c r="Q356" s="6">
        <f t="shared" ca="1" si="92"/>
        <v>25</v>
      </c>
      <c r="R356" s="6" t="str">
        <f t="shared" ca="1" si="93"/>
        <v>25-34</v>
      </c>
      <c r="S356" s="6" t="s">
        <v>132</v>
      </c>
      <c r="T356" s="6">
        <v>1</v>
      </c>
      <c r="U356" s="6">
        <v>1</v>
      </c>
      <c r="V356" s="6">
        <v>1</v>
      </c>
      <c r="W356" s="6">
        <v>1</v>
      </c>
      <c r="X356" s="6">
        <v>1</v>
      </c>
      <c r="Y356" s="6">
        <v>1</v>
      </c>
      <c r="Z356" s="6">
        <v>1</v>
      </c>
      <c r="AA356" s="6"/>
      <c r="AB356" s="6"/>
      <c r="AC356" s="6"/>
      <c r="AD356" s="6"/>
      <c r="AE356" s="6"/>
      <c r="AF356" s="6"/>
      <c r="AG356" s="6"/>
      <c r="AH356" s="6"/>
      <c r="AI356" s="6"/>
      <c r="AJ356" s="6"/>
      <c r="AK356" s="6"/>
      <c r="AL356" s="6"/>
      <c r="AM356" s="6"/>
      <c r="AN356" s="6"/>
      <c r="AO356" s="6"/>
      <c r="AP356" s="6"/>
      <c r="AQ356" s="6"/>
      <c r="AR356" s="6"/>
      <c r="AS356" s="6"/>
      <c r="AT356" s="6"/>
      <c r="AU356" s="6"/>
      <c r="AV356" s="6"/>
      <c r="AW356" s="6"/>
      <c r="AX356" s="6"/>
      <c r="AY356" s="6"/>
      <c r="AZ356" s="6"/>
      <c r="BA356" s="6"/>
      <c r="BB356" s="6"/>
      <c r="BC356" s="6"/>
      <c r="BD356" s="6"/>
      <c r="BE356" s="6"/>
      <c r="BF356" s="6"/>
      <c r="BG356" s="6"/>
      <c r="BH356" s="6"/>
      <c r="BI356" s="6"/>
      <c r="BJ356" s="6"/>
      <c r="BK356" s="6"/>
      <c r="BL356" s="6"/>
      <c r="BM356" s="6"/>
      <c r="BN356" s="6"/>
      <c r="BO356" s="6"/>
      <c r="BP356" s="6"/>
      <c r="BQ356" s="6"/>
      <c r="BR356" s="6">
        <f t="shared" si="85"/>
        <v>7</v>
      </c>
      <c r="BS356" s="6" t="str">
        <f t="shared" si="86"/>
        <v>Loan</v>
      </c>
      <c r="BT356" s="6" t="s">
        <v>99</v>
      </c>
      <c r="BU356" s="6" t="s">
        <v>117</v>
      </c>
      <c r="BV356" s="6" t="s">
        <v>118</v>
      </c>
      <c r="BW356" s="8" t="s">
        <v>96</v>
      </c>
      <c r="BX356" s="9">
        <f t="shared" ca="1" si="94"/>
        <v>3734346</v>
      </c>
      <c r="BY356" s="10" t="str">
        <f t="shared" ca="1" si="95"/>
        <v>750k-5 mil</v>
      </c>
      <c r="BZ356" s="7">
        <f t="shared" ca="1" si="96"/>
        <v>345356</v>
      </c>
      <c r="CA356" s="7"/>
      <c r="CB356" s="7">
        <f t="shared" ca="1" si="97"/>
        <v>345356</v>
      </c>
      <c r="CC356" s="7" t="s">
        <v>105</v>
      </c>
      <c r="CD356" s="7" t="s">
        <v>120</v>
      </c>
      <c r="CE356" s="7">
        <f t="shared" ca="1" si="98"/>
        <v>2</v>
      </c>
      <c r="CF356" s="7">
        <f t="shared" ca="1" si="99"/>
        <v>1867173</v>
      </c>
      <c r="CG356" s="11">
        <f t="shared" ca="1" si="100"/>
        <v>10.813033507453179</v>
      </c>
      <c r="CH356" s="7" t="str">
        <f t="shared" ca="1" si="101"/>
        <v>10-20x</v>
      </c>
      <c r="CI356" s="7" t="s">
        <v>107</v>
      </c>
    </row>
    <row r="357" spans="1:87" x14ac:dyDescent="0.2">
      <c r="A357">
        <v>11464</v>
      </c>
      <c r="B357" t="s">
        <v>94</v>
      </c>
      <c r="C357" s="17">
        <v>0.2</v>
      </c>
      <c r="D357" t="s">
        <v>96</v>
      </c>
      <c r="E357" t="s">
        <v>96</v>
      </c>
      <c r="G357" s="17" t="str">
        <f t="shared" si="87"/>
        <v>No</v>
      </c>
      <c r="H357" t="s">
        <v>111</v>
      </c>
      <c r="I357" s="12" t="s">
        <v>119</v>
      </c>
      <c r="J357" s="13">
        <v>43646</v>
      </c>
      <c r="K357">
        <f t="shared" ca="1" si="88"/>
        <v>6</v>
      </c>
      <c r="L357" t="str">
        <f t="shared" ca="1" si="89"/>
        <v>5-10 years</v>
      </c>
      <c r="M357" s="13">
        <v>43646</v>
      </c>
      <c r="N357">
        <f t="shared" ca="1" si="90"/>
        <v>6</v>
      </c>
      <c r="O357" t="str">
        <f t="shared" ca="1" si="91"/>
        <v>5-10 years</v>
      </c>
      <c r="P357" s="13">
        <v>34700</v>
      </c>
      <c r="Q357">
        <f t="shared" ca="1" si="92"/>
        <v>30</v>
      </c>
      <c r="R357" t="str">
        <f t="shared" ca="1" si="93"/>
        <v>25-34</v>
      </c>
      <c r="S357" t="s">
        <v>121</v>
      </c>
      <c r="T357">
        <v>1</v>
      </c>
      <c r="V357">
        <v>1</v>
      </c>
      <c r="X357">
        <v>1</v>
      </c>
      <c r="Z357">
        <v>1</v>
      </c>
      <c r="BR357">
        <f t="shared" si="85"/>
        <v>4</v>
      </c>
      <c r="BS357" t="str">
        <f t="shared" si="86"/>
        <v>Loan</v>
      </c>
      <c r="BT357" t="s">
        <v>99</v>
      </c>
      <c r="BU357" t="s">
        <v>104</v>
      </c>
      <c r="BV357" t="s">
        <v>101</v>
      </c>
      <c r="BW357" s="13" t="s">
        <v>96</v>
      </c>
      <c r="BX357" s="14">
        <f t="shared" ca="1" si="94"/>
        <v>3995843</v>
      </c>
      <c r="BY357" s="15" t="str">
        <f t="shared" ca="1" si="95"/>
        <v>750k-5 mil</v>
      </c>
      <c r="BZ357" s="12">
        <f t="shared" ca="1" si="96"/>
        <v>617108</v>
      </c>
      <c r="CA357" s="12"/>
      <c r="CB357" s="12">
        <f t="shared" ca="1" si="97"/>
        <v>617108</v>
      </c>
      <c r="CC357" s="12" t="s">
        <v>105</v>
      </c>
      <c r="CD357" s="12" t="s">
        <v>106</v>
      </c>
      <c r="CE357" s="12">
        <f t="shared" ca="1" si="98"/>
        <v>5</v>
      </c>
      <c r="CF357" s="12">
        <f t="shared" ca="1" si="99"/>
        <v>799168.6</v>
      </c>
      <c r="CG357" s="16">
        <f t="shared" ca="1" si="100"/>
        <v>6.4751113257322865</v>
      </c>
      <c r="CH357" s="12" t="str">
        <f t="shared" ca="1" si="101"/>
        <v>5-10x</v>
      </c>
      <c r="CI357" s="12" t="s">
        <v>107</v>
      </c>
    </row>
    <row r="358" spans="1:87" x14ac:dyDescent="0.2">
      <c r="A358" s="6">
        <v>11465</v>
      </c>
      <c r="B358" s="6" t="s">
        <v>131</v>
      </c>
      <c r="C358" s="18">
        <v>0.3</v>
      </c>
      <c r="D358" s="6" t="s">
        <v>95</v>
      </c>
      <c r="E358" s="6" t="s">
        <v>95</v>
      </c>
      <c r="F358" s="18">
        <v>0.15</v>
      </c>
      <c r="G358" s="18" t="str">
        <f t="shared" si="87"/>
        <v>No</v>
      </c>
      <c r="H358" s="6" t="s">
        <v>97</v>
      </c>
      <c r="I358" s="7" t="s">
        <v>97</v>
      </c>
      <c r="J358" s="8">
        <v>43466</v>
      </c>
      <c r="K358" s="6">
        <f t="shared" ca="1" si="88"/>
        <v>6</v>
      </c>
      <c r="L358" s="6" t="str">
        <f t="shared" ca="1" si="89"/>
        <v>5-10 years</v>
      </c>
      <c r="M358" s="8">
        <v>43466</v>
      </c>
      <c r="N358" s="6">
        <f t="shared" ca="1" si="90"/>
        <v>6</v>
      </c>
      <c r="O358" s="6" t="str">
        <f t="shared" ca="1" si="91"/>
        <v>5-10 years</v>
      </c>
      <c r="P358" s="8">
        <v>32874</v>
      </c>
      <c r="Q358" s="6">
        <f t="shared" ca="1" si="92"/>
        <v>35</v>
      </c>
      <c r="R358" s="6" t="str">
        <f t="shared" ca="1" si="93"/>
        <v>35-44</v>
      </c>
      <c r="S358" s="6" t="s">
        <v>116</v>
      </c>
      <c r="T358" s="6"/>
      <c r="U358" s="6">
        <v>1</v>
      </c>
      <c r="V358" s="6">
        <v>1</v>
      </c>
      <c r="W358" s="6">
        <v>1</v>
      </c>
      <c r="X358" s="6">
        <v>1</v>
      </c>
      <c r="Y358" s="6"/>
      <c r="Z358" s="6"/>
      <c r="AA358" s="6"/>
      <c r="AB358" s="6"/>
      <c r="AC358" s="6"/>
      <c r="AD358" s="6"/>
      <c r="AE358" s="6"/>
      <c r="AF358" s="6"/>
      <c r="AG358" s="6"/>
      <c r="AH358" s="6"/>
      <c r="AI358" s="6"/>
      <c r="AJ358" s="6"/>
      <c r="AK358" s="6"/>
      <c r="AL358" s="6"/>
      <c r="AM358" s="6"/>
      <c r="AN358" s="6"/>
      <c r="AO358" s="6"/>
      <c r="AP358" s="6"/>
      <c r="AQ358" s="6"/>
      <c r="AR358" s="6"/>
      <c r="AS358" s="6"/>
      <c r="AT358" s="6"/>
      <c r="AU358" s="6"/>
      <c r="AV358" s="6"/>
      <c r="AW358" s="6"/>
      <c r="AX358" s="6"/>
      <c r="AY358" s="6"/>
      <c r="AZ358" s="6"/>
      <c r="BA358" s="6"/>
      <c r="BB358" s="6"/>
      <c r="BC358" s="6"/>
      <c r="BD358" s="6"/>
      <c r="BE358" s="6"/>
      <c r="BF358" s="6"/>
      <c r="BG358" s="6"/>
      <c r="BH358" s="6"/>
      <c r="BI358" s="6"/>
      <c r="BJ358" s="6"/>
      <c r="BK358" s="6"/>
      <c r="BL358" s="6"/>
      <c r="BM358" s="6"/>
      <c r="BN358" s="6"/>
      <c r="BO358" s="6"/>
      <c r="BP358" s="6"/>
      <c r="BQ358" s="6"/>
      <c r="BR358" s="6">
        <f t="shared" si="85"/>
        <v>4</v>
      </c>
      <c r="BS358" s="6" t="str">
        <f t="shared" si="86"/>
        <v>Non Loan</v>
      </c>
      <c r="BT358" s="6" t="s">
        <v>99</v>
      </c>
      <c r="BU358" s="6" t="s">
        <v>117</v>
      </c>
      <c r="BV358" s="6" t="s">
        <v>118</v>
      </c>
      <c r="BW358" s="8" t="s">
        <v>96</v>
      </c>
      <c r="BX358" s="9" t="str">
        <f t="shared" ca="1" si="94"/>
        <v/>
      </c>
      <c r="BY358" s="10" t="str">
        <f t="shared" ca="1" si="95"/>
        <v/>
      </c>
      <c r="BZ358" s="7">
        <f t="shared" ca="1" si="96"/>
        <v>1007722</v>
      </c>
      <c r="CA358" s="7"/>
      <c r="CB358" s="7">
        <f t="shared" ca="1" si="97"/>
        <v>1007722</v>
      </c>
      <c r="CC358" s="7"/>
      <c r="CD358" s="7"/>
      <c r="CE358" s="7" t="str">
        <f t="shared" ca="1" si="98"/>
        <v/>
      </c>
      <c r="CF358" s="7" t="str">
        <f t="shared" ca="1" si="99"/>
        <v/>
      </c>
      <c r="CG358" s="11" t="str">
        <f t="shared" ca="1" si="100"/>
        <v/>
      </c>
      <c r="CH358" s="7" t="str">
        <f t="shared" ca="1" si="101"/>
        <v/>
      </c>
      <c r="CI358" s="7" t="s">
        <v>97</v>
      </c>
    </row>
    <row r="359" spans="1:87" x14ac:dyDescent="0.2">
      <c r="A359">
        <v>11466</v>
      </c>
      <c r="B359" t="s">
        <v>94</v>
      </c>
      <c r="C359" s="17">
        <v>0.4</v>
      </c>
      <c r="D359" t="s">
        <v>96</v>
      </c>
      <c r="E359" t="s">
        <v>95</v>
      </c>
      <c r="F359" s="17">
        <v>0.3</v>
      </c>
      <c r="G359" s="17" t="str">
        <f t="shared" si="87"/>
        <v>No</v>
      </c>
      <c r="H359" t="s">
        <v>111</v>
      </c>
      <c r="I359" s="12" t="s">
        <v>112</v>
      </c>
      <c r="J359" s="13">
        <v>43281</v>
      </c>
      <c r="K359">
        <f t="shared" ca="1" si="88"/>
        <v>7</v>
      </c>
      <c r="L359" t="str">
        <f t="shared" ca="1" si="89"/>
        <v>5-10 years</v>
      </c>
      <c r="M359" s="13">
        <v>43281</v>
      </c>
      <c r="N359">
        <f t="shared" ca="1" si="90"/>
        <v>7</v>
      </c>
      <c r="O359" t="str">
        <f t="shared" ca="1" si="91"/>
        <v>5-10 years</v>
      </c>
      <c r="P359" s="13">
        <v>31048</v>
      </c>
      <c r="Q359">
        <f t="shared" ca="1" si="92"/>
        <v>40</v>
      </c>
      <c r="R359" t="str">
        <f t="shared" ca="1" si="93"/>
        <v>35-44</v>
      </c>
      <c r="S359" t="s">
        <v>109</v>
      </c>
      <c r="T359">
        <v>1</v>
      </c>
      <c r="V359">
        <v>1</v>
      </c>
      <c r="X359">
        <v>1</v>
      </c>
      <c r="Z359">
        <v>1</v>
      </c>
      <c r="BR359">
        <f t="shared" si="85"/>
        <v>4</v>
      </c>
      <c r="BS359" t="str">
        <f t="shared" si="86"/>
        <v>Loan</v>
      </c>
      <c r="BT359" t="s">
        <v>99</v>
      </c>
      <c r="BU359" t="s">
        <v>104</v>
      </c>
      <c r="BV359" t="s">
        <v>101</v>
      </c>
      <c r="BW359" s="13" t="s">
        <v>96</v>
      </c>
      <c r="BX359" s="14">
        <f t="shared" ca="1" si="94"/>
        <v>4101245</v>
      </c>
      <c r="BY359" s="15" t="str">
        <f t="shared" ca="1" si="95"/>
        <v>750k-5 mil</v>
      </c>
      <c r="BZ359" s="12">
        <f t="shared" ca="1" si="96"/>
        <v>679038</v>
      </c>
      <c r="CA359" s="12"/>
      <c r="CB359" s="12">
        <f t="shared" ca="1" si="97"/>
        <v>679038</v>
      </c>
      <c r="CC359" s="12" t="s">
        <v>114</v>
      </c>
      <c r="CD359" s="12" t="s">
        <v>106</v>
      </c>
      <c r="CE359" s="12">
        <f t="shared" ca="1" si="98"/>
        <v>10</v>
      </c>
      <c r="CF359" s="12">
        <f t="shared" ca="1" si="99"/>
        <v>410124.5</v>
      </c>
      <c r="CG359" s="16">
        <f t="shared" ca="1" si="100"/>
        <v>6.0397871694956686</v>
      </c>
      <c r="CH359" s="12" t="str">
        <f t="shared" ca="1" si="101"/>
        <v>5-10x</v>
      </c>
      <c r="CI359" s="12" t="s">
        <v>107</v>
      </c>
    </row>
    <row r="360" spans="1:87" x14ac:dyDescent="0.2">
      <c r="A360" s="6">
        <v>11467</v>
      </c>
      <c r="B360" s="6" t="s">
        <v>94</v>
      </c>
      <c r="C360" s="18">
        <v>0.5</v>
      </c>
      <c r="D360" s="6" t="s">
        <v>95</v>
      </c>
      <c r="E360" s="6" t="s">
        <v>96</v>
      </c>
      <c r="F360" s="18"/>
      <c r="G360" s="18" t="str">
        <f t="shared" si="87"/>
        <v>Yes</v>
      </c>
      <c r="H360" s="6" t="s">
        <v>97</v>
      </c>
      <c r="I360" s="7" t="s">
        <v>97</v>
      </c>
      <c r="J360" s="8">
        <v>43101</v>
      </c>
      <c r="K360" s="6">
        <f t="shared" ca="1" si="88"/>
        <v>7</v>
      </c>
      <c r="L360" s="6" t="str">
        <f t="shared" ca="1" si="89"/>
        <v>5-10 years</v>
      </c>
      <c r="M360" s="8">
        <v>43101</v>
      </c>
      <c r="N360" s="6">
        <f t="shared" ca="1" si="90"/>
        <v>7</v>
      </c>
      <c r="O360" s="6" t="str">
        <f t="shared" ca="1" si="91"/>
        <v>5-10 years</v>
      </c>
      <c r="P360" s="8">
        <v>29221</v>
      </c>
      <c r="Q360" s="6">
        <f t="shared" ca="1" si="92"/>
        <v>45</v>
      </c>
      <c r="R360" s="6" t="str">
        <f t="shared" ca="1" si="93"/>
        <v>45-54</v>
      </c>
      <c r="S360" s="6" t="s">
        <v>109</v>
      </c>
      <c r="T360" s="6"/>
      <c r="U360" s="6">
        <v>1</v>
      </c>
      <c r="V360" s="6"/>
      <c r="W360" s="6">
        <v>1</v>
      </c>
      <c r="X360" s="6"/>
      <c r="Y360" s="6">
        <v>1</v>
      </c>
      <c r="Z360" s="6"/>
      <c r="AA360" s="6"/>
      <c r="AB360" s="6"/>
      <c r="AC360" s="6"/>
      <c r="AD360" s="6"/>
      <c r="AE360" s="6"/>
      <c r="AF360" s="6"/>
      <c r="AG360" s="6"/>
      <c r="AH360" s="6"/>
      <c r="AI360" s="6"/>
      <c r="AJ360" s="6"/>
      <c r="AK360" s="6"/>
      <c r="AL360" s="6"/>
      <c r="AM360" s="6"/>
      <c r="AN360" s="6"/>
      <c r="AO360" s="6"/>
      <c r="AP360" s="6"/>
      <c r="AQ360" s="6"/>
      <c r="AR360" s="6"/>
      <c r="AS360" s="6"/>
      <c r="AT360" s="6"/>
      <c r="AU360" s="6"/>
      <c r="AV360" s="6"/>
      <c r="AW360" s="6"/>
      <c r="AX360" s="6"/>
      <c r="AY360" s="6"/>
      <c r="AZ360" s="6"/>
      <c r="BA360" s="6"/>
      <c r="BB360" s="6"/>
      <c r="BC360" s="6"/>
      <c r="BD360" s="6"/>
      <c r="BE360" s="6"/>
      <c r="BF360" s="6"/>
      <c r="BG360" s="6"/>
      <c r="BH360" s="6"/>
      <c r="BI360" s="6"/>
      <c r="BJ360" s="6"/>
      <c r="BK360" s="6"/>
      <c r="BL360" s="6"/>
      <c r="BM360" s="6"/>
      <c r="BN360" s="6"/>
      <c r="BO360" s="6"/>
      <c r="BP360" s="6"/>
      <c r="BQ360" s="6"/>
      <c r="BR360" s="6">
        <f t="shared" si="85"/>
        <v>3</v>
      </c>
      <c r="BS360" s="6" t="str">
        <f t="shared" si="86"/>
        <v>Non Loan</v>
      </c>
      <c r="BT360" s="6" t="s">
        <v>99</v>
      </c>
      <c r="BU360" s="6" t="s">
        <v>104</v>
      </c>
      <c r="BV360" s="6" t="s">
        <v>101</v>
      </c>
      <c r="BW360" s="8" t="s">
        <v>96</v>
      </c>
      <c r="BX360" s="9" t="str">
        <f t="shared" ca="1" si="94"/>
        <v/>
      </c>
      <c r="BY360" s="10" t="str">
        <f t="shared" ca="1" si="95"/>
        <v/>
      </c>
      <c r="BZ360" s="7">
        <f t="shared" ca="1" si="96"/>
        <v>1010998</v>
      </c>
      <c r="CA360" s="7"/>
      <c r="CB360" s="7">
        <f t="shared" ca="1" si="97"/>
        <v>1010998</v>
      </c>
      <c r="CC360" s="7"/>
      <c r="CD360" s="7"/>
      <c r="CE360" s="7" t="str">
        <f t="shared" ca="1" si="98"/>
        <v/>
      </c>
      <c r="CF360" s="7" t="str">
        <f t="shared" ca="1" si="99"/>
        <v/>
      </c>
      <c r="CG360" s="11" t="str">
        <f t="shared" ca="1" si="100"/>
        <v/>
      </c>
      <c r="CH360" s="7" t="str">
        <f t="shared" ca="1" si="101"/>
        <v/>
      </c>
      <c r="CI360" s="7" t="s">
        <v>97</v>
      </c>
    </row>
    <row r="361" spans="1:87" x14ac:dyDescent="0.2">
      <c r="A361">
        <v>11468</v>
      </c>
      <c r="B361" t="s">
        <v>158</v>
      </c>
      <c r="C361" s="17">
        <v>0.6</v>
      </c>
      <c r="D361" t="s">
        <v>96</v>
      </c>
      <c r="E361" t="s">
        <v>96</v>
      </c>
      <c r="G361" s="17" t="str">
        <f t="shared" si="87"/>
        <v>Yes</v>
      </c>
      <c r="H361" t="s">
        <v>97</v>
      </c>
      <c r="I361" s="12" t="s">
        <v>112</v>
      </c>
      <c r="J361" s="13">
        <v>42916</v>
      </c>
      <c r="K361">
        <f t="shared" ca="1" si="88"/>
        <v>8</v>
      </c>
      <c r="L361" t="str">
        <f t="shared" ca="1" si="89"/>
        <v>5-10 years</v>
      </c>
      <c r="M361" s="13">
        <v>42916</v>
      </c>
      <c r="N361">
        <f t="shared" ca="1" si="90"/>
        <v>8</v>
      </c>
      <c r="O361" t="str">
        <f t="shared" ca="1" si="91"/>
        <v>5-10 years</v>
      </c>
      <c r="P361" s="13">
        <v>27395</v>
      </c>
      <c r="Q361">
        <f t="shared" ca="1" si="92"/>
        <v>50</v>
      </c>
      <c r="R361" t="str">
        <f t="shared" ca="1" si="93"/>
        <v>45-54</v>
      </c>
      <c r="S361" t="s">
        <v>133</v>
      </c>
      <c r="T361">
        <v>1</v>
      </c>
      <c r="V361">
        <v>1</v>
      </c>
      <c r="X361">
        <v>1</v>
      </c>
      <c r="Z361">
        <v>1</v>
      </c>
      <c r="BR361">
        <f t="shared" si="85"/>
        <v>4</v>
      </c>
      <c r="BS361" t="str">
        <f t="shared" si="86"/>
        <v>Loan</v>
      </c>
      <c r="BT361" t="s">
        <v>99</v>
      </c>
      <c r="BU361" t="s">
        <v>117</v>
      </c>
      <c r="BV361" t="s">
        <v>118</v>
      </c>
      <c r="BW361" s="13" t="s">
        <v>96</v>
      </c>
      <c r="BX361" s="14">
        <f t="shared" ca="1" si="94"/>
        <v>3224149</v>
      </c>
      <c r="BY361" s="15" t="str">
        <f t="shared" ca="1" si="95"/>
        <v>750k-5 mil</v>
      </c>
      <c r="BZ361" s="12">
        <f t="shared" ca="1" si="96"/>
        <v>748807</v>
      </c>
      <c r="CA361" s="12"/>
      <c r="CB361" s="12">
        <f t="shared" ca="1" si="97"/>
        <v>748807</v>
      </c>
      <c r="CC361" s="12" t="s">
        <v>105</v>
      </c>
      <c r="CD361" s="12" t="s">
        <v>106</v>
      </c>
      <c r="CE361" s="12">
        <f t="shared" ca="1" si="98"/>
        <v>7</v>
      </c>
      <c r="CF361" s="12">
        <f t="shared" ca="1" si="99"/>
        <v>460592.71428571426</v>
      </c>
      <c r="CG361" s="16">
        <f t="shared" ca="1" si="100"/>
        <v>4.3057142895298792</v>
      </c>
      <c r="CH361" s="12" t="str">
        <f t="shared" ca="1" si="101"/>
        <v>1-5x</v>
      </c>
      <c r="CI361" s="12" t="s">
        <v>107</v>
      </c>
    </row>
    <row r="362" spans="1:87" x14ac:dyDescent="0.2">
      <c r="A362" s="6">
        <v>11469</v>
      </c>
      <c r="B362" s="6" t="s">
        <v>155</v>
      </c>
      <c r="C362" s="18">
        <v>0.7</v>
      </c>
      <c r="D362" s="6" t="s">
        <v>95</v>
      </c>
      <c r="E362" s="6" t="s">
        <v>95</v>
      </c>
      <c r="F362" s="18">
        <v>0.4</v>
      </c>
      <c r="G362" s="18" t="str">
        <f t="shared" si="87"/>
        <v>Yes</v>
      </c>
      <c r="H362" s="6" t="s">
        <v>97</v>
      </c>
      <c r="I362" s="7" t="s">
        <v>97</v>
      </c>
      <c r="J362" s="8">
        <v>42736</v>
      </c>
      <c r="K362" s="6">
        <f t="shared" ca="1" si="88"/>
        <v>8</v>
      </c>
      <c r="L362" s="6" t="str">
        <f t="shared" ca="1" si="89"/>
        <v>5-10 years</v>
      </c>
      <c r="M362" s="8">
        <v>42736</v>
      </c>
      <c r="N362" s="6">
        <f t="shared" ca="1" si="90"/>
        <v>8</v>
      </c>
      <c r="O362" s="6" t="str">
        <f t="shared" ca="1" si="91"/>
        <v>5-10 years</v>
      </c>
      <c r="P362" s="8">
        <v>25569</v>
      </c>
      <c r="Q362" s="6">
        <f t="shared" ca="1" si="92"/>
        <v>55</v>
      </c>
      <c r="R362" s="6" t="str">
        <f t="shared" ca="1" si="93"/>
        <v>55-64</v>
      </c>
      <c r="S362" s="6" t="s">
        <v>146</v>
      </c>
      <c r="T362" s="6">
        <v>1</v>
      </c>
      <c r="U362" s="6">
        <v>1</v>
      </c>
      <c r="V362" s="6">
        <v>1</v>
      </c>
      <c r="W362" s="6">
        <v>1</v>
      </c>
      <c r="X362" s="6">
        <v>1</v>
      </c>
      <c r="Y362" s="6">
        <v>1</v>
      </c>
      <c r="Z362" s="6">
        <v>1</v>
      </c>
      <c r="AA362" s="6"/>
      <c r="AB362" s="6"/>
      <c r="AC362" s="6"/>
      <c r="AD362" s="6"/>
      <c r="AE362" s="6"/>
      <c r="AF362" s="6"/>
      <c r="AG362" s="6"/>
      <c r="AH362" s="6"/>
      <c r="AI362" s="6"/>
      <c r="AJ362" s="6"/>
      <c r="AK362" s="6"/>
      <c r="AL362" s="6"/>
      <c r="AM362" s="6"/>
      <c r="AN362" s="6"/>
      <c r="AO362" s="6"/>
      <c r="AP362" s="6"/>
      <c r="AQ362" s="6"/>
      <c r="AR362" s="6"/>
      <c r="AS362" s="6"/>
      <c r="AT362" s="6"/>
      <c r="AU362" s="6"/>
      <c r="AV362" s="6"/>
      <c r="AW362" s="6"/>
      <c r="AX362" s="6"/>
      <c r="AY362" s="6"/>
      <c r="AZ362" s="6"/>
      <c r="BA362" s="6"/>
      <c r="BB362" s="6"/>
      <c r="BC362" s="6"/>
      <c r="BD362" s="6"/>
      <c r="BE362" s="6"/>
      <c r="BF362" s="6"/>
      <c r="BG362" s="6"/>
      <c r="BH362" s="6"/>
      <c r="BI362" s="6"/>
      <c r="BJ362" s="6"/>
      <c r="BK362" s="6"/>
      <c r="BL362" s="6"/>
      <c r="BM362" s="6"/>
      <c r="BN362" s="6"/>
      <c r="BO362" s="6"/>
      <c r="BP362" s="6"/>
      <c r="BQ362" s="6"/>
      <c r="BR362" s="6">
        <f t="shared" si="85"/>
        <v>7</v>
      </c>
      <c r="BS362" s="6" t="str">
        <f t="shared" si="86"/>
        <v>Loan</v>
      </c>
      <c r="BT362" s="6" t="s">
        <v>99</v>
      </c>
      <c r="BU362" s="6" t="s">
        <v>100</v>
      </c>
      <c r="BV362" s="6" t="s">
        <v>101</v>
      </c>
      <c r="BW362" s="8" t="s">
        <v>96</v>
      </c>
      <c r="BX362" s="9">
        <f t="shared" ca="1" si="94"/>
        <v>989006</v>
      </c>
      <c r="BY362" s="10" t="str">
        <f t="shared" ca="1" si="95"/>
        <v>750k-5 mil</v>
      </c>
      <c r="BZ362" s="7">
        <f t="shared" ca="1" si="96"/>
        <v>1467871</v>
      </c>
      <c r="CA362" s="7"/>
      <c r="CB362" s="7">
        <f t="shared" ca="1" si="97"/>
        <v>1467871</v>
      </c>
      <c r="CC362" s="7" t="s">
        <v>114</v>
      </c>
      <c r="CD362" s="7" t="s">
        <v>120</v>
      </c>
      <c r="CE362" s="7">
        <f t="shared" ca="1" si="98"/>
        <v>9</v>
      </c>
      <c r="CF362" s="7">
        <f t="shared" ca="1" si="99"/>
        <v>109889.55555555556</v>
      </c>
      <c r="CG362" s="11">
        <f t="shared" ca="1" si="100"/>
        <v>0.6737690164871436</v>
      </c>
      <c r="CH362" s="7" t="str">
        <f t="shared" ca="1" si="101"/>
        <v>1x</v>
      </c>
      <c r="CI362" s="7" t="s">
        <v>107</v>
      </c>
    </row>
    <row r="363" spans="1:87" x14ac:dyDescent="0.2">
      <c r="A363">
        <v>11470</v>
      </c>
      <c r="B363" t="s">
        <v>94</v>
      </c>
      <c r="C363" s="17">
        <v>0.8</v>
      </c>
      <c r="D363" t="s">
        <v>96</v>
      </c>
      <c r="E363" t="s">
        <v>95</v>
      </c>
      <c r="F363" s="17">
        <v>0.75</v>
      </c>
      <c r="G363" s="17" t="str">
        <f t="shared" si="87"/>
        <v>Yes</v>
      </c>
      <c r="H363" t="s">
        <v>97</v>
      </c>
      <c r="I363" s="12" t="s">
        <v>112</v>
      </c>
      <c r="J363" s="13">
        <v>42551</v>
      </c>
      <c r="K363">
        <f t="shared" ca="1" si="88"/>
        <v>9</v>
      </c>
      <c r="L363" t="str">
        <f t="shared" ca="1" si="89"/>
        <v>5-10 years</v>
      </c>
      <c r="M363" s="13">
        <v>42551</v>
      </c>
      <c r="N363">
        <f t="shared" ca="1" si="90"/>
        <v>9</v>
      </c>
      <c r="O363" t="str">
        <f t="shared" ca="1" si="91"/>
        <v>5-10 years</v>
      </c>
      <c r="P363" s="13">
        <v>23743</v>
      </c>
      <c r="Q363">
        <f t="shared" ca="1" si="92"/>
        <v>60</v>
      </c>
      <c r="R363" t="str">
        <f t="shared" ca="1" si="93"/>
        <v>55-64</v>
      </c>
      <c r="S363" t="s">
        <v>121</v>
      </c>
      <c r="V363">
        <v>1</v>
      </c>
      <c r="X363">
        <v>1</v>
      </c>
      <c r="Z363">
        <v>1</v>
      </c>
      <c r="BR363">
        <f t="shared" si="85"/>
        <v>3</v>
      </c>
      <c r="BS363" t="str">
        <f t="shared" si="86"/>
        <v>Non Loan</v>
      </c>
      <c r="BT363" t="s">
        <v>99</v>
      </c>
      <c r="BU363" t="s">
        <v>117</v>
      </c>
      <c r="BV363" t="s">
        <v>118</v>
      </c>
      <c r="BW363" s="13" t="s">
        <v>96</v>
      </c>
      <c r="BX363" s="14" t="str">
        <f t="shared" ca="1" si="94"/>
        <v/>
      </c>
      <c r="BY363" s="15" t="str">
        <f t="shared" ca="1" si="95"/>
        <v/>
      </c>
      <c r="BZ363" s="12">
        <f t="shared" ca="1" si="96"/>
        <v>408595</v>
      </c>
      <c r="CA363" s="12"/>
      <c r="CB363" s="12">
        <f t="shared" ca="1" si="97"/>
        <v>408595</v>
      </c>
      <c r="CC363" s="12"/>
      <c r="CD363" s="12"/>
      <c r="CE363" s="12" t="str">
        <f t="shared" ca="1" si="98"/>
        <v/>
      </c>
      <c r="CF363" s="12" t="str">
        <f t="shared" ca="1" si="99"/>
        <v/>
      </c>
      <c r="CG363" s="16" t="str">
        <f t="shared" ca="1" si="100"/>
        <v/>
      </c>
      <c r="CH363" s="12" t="str">
        <f t="shared" ca="1" si="101"/>
        <v/>
      </c>
      <c r="CI363" s="12" t="s">
        <v>97</v>
      </c>
    </row>
    <row r="364" spans="1:87" x14ac:dyDescent="0.2">
      <c r="A364" s="6">
        <v>11471</v>
      </c>
      <c r="B364" s="6" t="s">
        <v>94</v>
      </c>
      <c r="C364" s="18">
        <v>0.75</v>
      </c>
      <c r="D364" s="6" t="s">
        <v>95</v>
      </c>
      <c r="E364" s="6" t="s">
        <v>96</v>
      </c>
      <c r="F364" s="18"/>
      <c r="G364" s="18" t="str">
        <f t="shared" si="87"/>
        <v>Yes</v>
      </c>
      <c r="H364" s="6" t="s">
        <v>97</v>
      </c>
      <c r="I364" s="7" t="s">
        <v>112</v>
      </c>
      <c r="J364" s="8">
        <v>42370</v>
      </c>
      <c r="K364" s="6">
        <f t="shared" ca="1" si="88"/>
        <v>9</v>
      </c>
      <c r="L364" s="6" t="str">
        <f t="shared" ca="1" si="89"/>
        <v>5-10 years</v>
      </c>
      <c r="M364" s="8">
        <v>42370</v>
      </c>
      <c r="N364" s="6">
        <f t="shared" ca="1" si="90"/>
        <v>9</v>
      </c>
      <c r="O364" s="6" t="str">
        <f t="shared" ca="1" si="91"/>
        <v>5-10 years</v>
      </c>
      <c r="P364" s="8">
        <v>36526</v>
      </c>
      <c r="Q364" s="6">
        <f t="shared" ca="1" si="92"/>
        <v>25</v>
      </c>
      <c r="R364" s="6" t="str">
        <f t="shared" ca="1" si="93"/>
        <v>25-34</v>
      </c>
      <c r="S364" s="6" t="s">
        <v>136</v>
      </c>
      <c r="T364" s="6"/>
      <c r="U364" s="6">
        <v>1</v>
      </c>
      <c r="V364" s="6">
        <v>1</v>
      </c>
      <c r="W364" s="6">
        <v>1</v>
      </c>
      <c r="X364" s="6">
        <v>1</v>
      </c>
      <c r="Y364" s="6"/>
      <c r="Z364" s="6"/>
      <c r="AA364" s="6"/>
      <c r="AB364" s="6"/>
      <c r="AC364" s="6"/>
      <c r="AD364" s="6"/>
      <c r="AE364" s="6"/>
      <c r="AF364" s="6"/>
      <c r="AG364" s="6"/>
      <c r="AH364" s="6"/>
      <c r="AI364" s="6"/>
      <c r="AJ364" s="6"/>
      <c r="AK364" s="6"/>
      <c r="AL364" s="6"/>
      <c r="AM364" s="6"/>
      <c r="AN364" s="6"/>
      <c r="AO364" s="6"/>
      <c r="AP364" s="6"/>
      <c r="AQ364" s="6"/>
      <c r="AR364" s="6"/>
      <c r="AS364" s="6"/>
      <c r="AT364" s="6"/>
      <c r="AU364" s="6"/>
      <c r="AV364" s="6"/>
      <c r="AW364" s="6"/>
      <c r="AX364" s="6"/>
      <c r="AY364" s="6"/>
      <c r="AZ364" s="6"/>
      <c r="BA364" s="6"/>
      <c r="BB364" s="6"/>
      <c r="BC364" s="6"/>
      <c r="BD364" s="6"/>
      <c r="BE364" s="6"/>
      <c r="BF364" s="6"/>
      <c r="BG364" s="6"/>
      <c r="BH364" s="6"/>
      <c r="BI364" s="6"/>
      <c r="BJ364" s="6"/>
      <c r="BK364" s="6"/>
      <c r="BL364" s="6"/>
      <c r="BM364" s="6"/>
      <c r="BN364" s="6"/>
      <c r="BO364" s="6"/>
      <c r="BP364" s="6"/>
      <c r="BQ364" s="6"/>
      <c r="BR364" s="6">
        <f t="shared" si="85"/>
        <v>4</v>
      </c>
      <c r="BS364" s="6" t="str">
        <f t="shared" si="86"/>
        <v>Non Loan</v>
      </c>
      <c r="BT364" s="6" t="s">
        <v>99</v>
      </c>
      <c r="BU364" s="6" t="s">
        <v>117</v>
      </c>
      <c r="BV364" s="6" t="s">
        <v>118</v>
      </c>
      <c r="BW364" s="8" t="s">
        <v>96</v>
      </c>
      <c r="BX364" s="9" t="str">
        <f t="shared" ca="1" si="94"/>
        <v/>
      </c>
      <c r="BY364" s="10" t="str">
        <f t="shared" ca="1" si="95"/>
        <v/>
      </c>
      <c r="BZ364" s="7">
        <f t="shared" ca="1" si="96"/>
        <v>588015</v>
      </c>
      <c r="CA364" s="7"/>
      <c r="CB364" s="7">
        <f t="shared" ca="1" si="97"/>
        <v>588015</v>
      </c>
      <c r="CC364" s="7"/>
      <c r="CD364" s="7"/>
      <c r="CE364" s="7" t="str">
        <f t="shared" ca="1" si="98"/>
        <v/>
      </c>
      <c r="CF364" s="7" t="str">
        <f t="shared" ca="1" si="99"/>
        <v/>
      </c>
      <c r="CG364" s="11" t="str">
        <f t="shared" ca="1" si="100"/>
        <v/>
      </c>
      <c r="CH364" s="7" t="str">
        <f t="shared" ca="1" si="101"/>
        <v/>
      </c>
      <c r="CI364" s="7" t="s">
        <v>97</v>
      </c>
    </row>
    <row r="365" spans="1:87" x14ac:dyDescent="0.2">
      <c r="A365">
        <v>11472</v>
      </c>
      <c r="B365" t="s">
        <v>94</v>
      </c>
      <c r="C365" s="17">
        <v>1</v>
      </c>
      <c r="D365" t="s">
        <v>96</v>
      </c>
      <c r="E365" t="s">
        <v>96</v>
      </c>
      <c r="G365" s="17" t="str">
        <f t="shared" si="87"/>
        <v>Yes</v>
      </c>
      <c r="H365" t="s">
        <v>145</v>
      </c>
      <c r="I365" s="12" t="s">
        <v>103</v>
      </c>
      <c r="J365" s="13">
        <v>42185</v>
      </c>
      <c r="K365">
        <f t="shared" ca="1" si="88"/>
        <v>10</v>
      </c>
      <c r="L365" t="str">
        <f t="shared" ca="1" si="89"/>
        <v>10-20 years</v>
      </c>
      <c r="M365" s="13">
        <v>42185</v>
      </c>
      <c r="N365">
        <f t="shared" ca="1" si="90"/>
        <v>10</v>
      </c>
      <c r="O365" t="str">
        <f t="shared" ca="1" si="91"/>
        <v>10-20 years</v>
      </c>
      <c r="P365" s="13">
        <v>34700</v>
      </c>
      <c r="Q365">
        <f t="shared" ca="1" si="92"/>
        <v>30</v>
      </c>
      <c r="R365" t="str">
        <f t="shared" ca="1" si="93"/>
        <v>25-34</v>
      </c>
      <c r="S365" t="s">
        <v>132</v>
      </c>
      <c r="T365">
        <v>1</v>
      </c>
      <c r="V365">
        <v>1</v>
      </c>
      <c r="X365">
        <v>1</v>
      </c>
      <c r="Z365">
        <v>1</v>
      </c>
      <c r="BR365">
        <f t="shared" si="85"/>
        <v>4</v>
      </c>
      <c r="BS365" t="str">
        <f t="shared" si="86"/>
        <v>Loan</v>
      </c>
      <c r="BT365" t="s">
        <v>99</v>
      </c>
      <c r="BU365" t="s">
        <v>104</v>
      </c>
      <c r="BV365" t="s">
        <v>130</v>
      </c>
      <c r="BW365" s="13" t="s">
        <v>96</v>
      </c>
      <c r="BX365" s="14">
        <f t="shared" ca="1" si="94"/>
        <v>1820256</v>
      </c>
      <c r="BY365" s="15" t="str">
        <f t="shared" ca="1" si="95"/>
        <v>750k-5 mil</v>
      </c>
      <c r="BZ365" s="12">
        <f t="shared" ca="1" si="96"/>
        <v>119998</v>
      </c>
      <c r="CA365" s="12"/>
      <c r="CB365" s="12">
        <f t="shared" ca="1" si="97"/>
        <v>119998</v>
      </c>
      <c r="CC365" s="12" t="s">
        <v>105</v>
      </c>
      <c r="CD365" s="12" t="s">
        <v>106</v>
      </c>
      <c r="CE365" s="12">
        <f t="shared" ca="1" si="98"/>
        <v>7</v>
      </c>
      <c r="CF365" s="12">
        <f t="shared" ca="1" si="99"/>
        <v>260036.57142857142</v>
      </c>
      <c r="CG365" s="16">
        <f t="shared" ca="1" si="100"/>
        <v>15.169052817546959</v>
      </c>
      <c r="CH365" s="12" t="str">
        <f t="shared" ca="1" si="101"/>
        <v>10-20x</v>
      </c>
      <c r="CI365" s="12" t="s">
        <v>107</v>
      </c>
    </row>
    <row r="366" spans="1:87" x14ac:dyDescent="0.2">
      <c r="A366" s="6">
        <v>11473</v>
      </c>
      <c r="B366" s="6" t="s">
        <v>124</v>
      </c>
      <c r="C366" s="18">
        <v>0</v>
      </c>
      <c r="D366" s="6" t="s">
        <v>95</v>
      </c>
      <c r="E366" s="6" t="s">
        <v>95</v>
      </c>
      <c r="F366" s="18">
        <v>0.15</v>
      </c>
      <c r="G366" s="18" t="str">
        <f t="shared" si="87"/>
        <v>No</v>
      </c>
      <c r="H366" s="6" t="s">
        <v>97</v>
      </c>
      <c r="I366" s="7" t="s">
        <v>97</v>
      </c>
      <c r="J366" s="8">
        <v>42005</v>
      </c>
      <c r="K366" s="6">
        <f t="shared" ca="1" si="88"/>
        <v>10</v>
      </c>
      <c r="L366" s="6" t="str">
        <f t="shared" ca="1" si="89"/>
        <v>10-20 years</v>
      </c>
      <c r="M366" s="8">
        <v>42005</v>
      </c>
      <c r="N366" s="6">
        <f t="shared" ca="1" si="90"/>
        <v>10</v>
      </c>
      <c r="O366" s="6" t="str">
        <f t="shared" ca="1" si="91"/>
        <v>10-20 years</v>
      </c>
      <c r="P366" s="8">
        <v>32874</v>
      </c>
      <c r="Q366" s="6">
        <f t="shared" ca="1" si="92"/>
        <v>35</v>
      </c>
      <c r="R366" s="6" t="str">
        <f t="shared" ca="1" si="93"/>
        <v>35-44</v>
      </c>
      <c r="S366" s="6" t="s">
        <v>116</v>
      </c>
      <c r="T366" s="6"/>
      <c r="U366" s="6">
        <v>1</v>
      </c>
      <c r="V366" s="6"/>
      <c r="W366" s="6">
        <v>1</v>
      </c>
      <c r="X366" s="6"/>
      <c r="Y366" s="6">
        <v>1</v>
      </c>
      <c r="Z366" s="6"/>
      <c r="AA366" s="6"/>
      <c r="AB366" s="6"/>
      <c r="AC366" s="6"/>
      <c r="AD366" s="6"/>
      <c r="AE366" s="6"/>
      <c r="AF366" s="6"/>
      <c r="AG366" s="6"/>
      <c r="AH366" s="6"/>
      <c r="AI366" s="6"/>
      <c r="AJ366" s="6"/>
      <c r="AK366" s="6"/>
      <c r="AL366" s="6"/>
      <c r="AM366" s="6"/>
      <c r="AN366" s="6"/>
      <c r="AO366" s="6"/>
      <c r="AP366" s="6"/>
      <c r="AQ366" s="6"/>
      <c r="AR366" s="6"/>
      <c r="AS366" s="6"/>
      <c r="AT366" s="6"/>
      <c r="AU366" s="6"/>
      <c r="AV366" s="6"/>
      <c r="AW366" s="6"/>
      <c r="AX366" s="6"/>
      <c r="AY366" s="6"/>
      <c r="AZ366" s="6"/>
      <c r="BA366" s="6"/>
      <c r="BB366" s="6"/>
      <c r="BC366" s="6"/>
      <c r="BD366" s="6"/>
      <c r="BE366" s="6"/>
      <c r="BF366" s="6"/>
      <c r="BG366" s="6"/>
      <c r="BH366" s="6"/>
      <c r="BI366" s="6"/>
      <c r="BJ366" s="6"/>
      <c r="BK366" s="6"/>
      <c r="BL366" s="6"/>
      <c r="BM366" s="6"/>
      <c r="BN366" s="6"/>
      <c r="BO366" s="6"/>
      <c r="BP366" s="6"/>
      <c r="BQ366" s="6"/>
      <c r="BR366" s="6">
        <f t="shared" si="85"/>
        <v>3</v>
      </c>
      <c r="BS366" s="6" t="str">
        <f t="shared" si="86"/>
        <v>Non Loan</v>
      </c>
      <c r="BT366" s="6" t="s">
        <v>99</v>
      </c>
      <c r="BU366" s="6" t="s">
        <v>117</v>
      </c>
      <c r="BV366" s="6" t="s">
        <v>118</v>
      </c>
      <c r="BW366" s="8" t="s">
        <v>96</v>
      </c>
      <c r="BX366" s="9" t="str">
        <f t="shared" ca="1" si="94"/>
        <v/>
      </c>
      <c r="BY366" s="10" t="str">
        <f t="shared" ca="1" si="95"/>
        <v/>
      </c>
      <c r="BZ366" s="7">
        <f t="shared" ca="1" si="96"/>
        <v>1862530</v>
      </c>
      <c r="CA366" s="7"/>
      <c r="CB366" s="7">
        <f t="shared" ca="1" si="97"/>
        <v>1862530</v>
      </c>
      <c r="CC366" s="7"/>
      <c r="CD366" s="7"/>
      <c r="CE366" s="7" t="str">
        <f t="shared" ca="1" si="98"/>
        <v/>
      </c>
      <c r="CF366" s="7" t="str">
        <f t="shared" ca="1" si="99"/>
        <v/>
      </c>
      <c r="CG366" s="11" t="str">
        <f t="shared" ca="1" si="100"/>
        <v/>
      </c>
      <c r="CH366" s="7" t="str">
        <f t="shared" ca="1" si="101"/>
        <v/>
      </c>
      <c r="CI366" s="7" t="s">
        <v>97</v>
      </c>
    </row>
    <row r="367" spans="1:87" x14ac:dyDescent="0.2">
      <c r="A367">
        <v>11474</v>
      </c>
      <c r="B367" t="s">
        <v>131</v>
      </c>
      <c r="C367" s="17">
        <v>0.4</v>
      </c>
      <c r="D367" t="s">
        <v>96</v>
      </c>
      <c r="E367" t="s">
        <v>95</v>
      </c>
      <c r="F367" s="17">
        <v>0.5</v>
      </c>
      <c r="G367" s="17" t="str">
        <f t="shared" si="87"/>
        <v>No</v>
      </c>
      <c r="H367" t="s">
        <v>97</v>
      </c>
      <c r="I367" s="12" t="s">
        <v>97</v>
      </c>
      <c r="J367" s="13">
        <v>41640</v>
      </c>
      <c r="K367">
        <f t="shared" ca="1" si="88"/>
        <v>11</v>
      </c>
      <c r="L367" t="str">
        <f t="shared" ca="1" si="89"/>
        <v>10-20 years</v>
      </c>
      <c r="M367" s="13">
        <v>41640</v>
      </c>
      <c r="N367">
        <f t="shared" ca="1" si="90"/>
        <v>11</v>
      </c>
      <c r="O367" t="str">
        <f t="shared" ca="1" si="91"/>
        <v>10-20 years</v>
      </c>
      <c r="P367" s="13">
        <v>31048</v>
      </c>
      <c r="Q367">
        <f t="shared" ca="1" si="92"/>
        <v>40</v>
      </c>
      <c r="R367" t="str">
        <f t="shared" ca="1" si="93"/>
        <v>35-44</v>
      </c>
      <c r="S367" t="s">
        <v>116</v>
      </c>
      <c r="T367">
        <v>1</v>
      </c>
      <c r="V367">
        <v>1</v>
      </c>
      <c r="X367">
        <v>1</v>
      </c>
      <c r="Z367">
        <v>1</v>
      </c>
      <c r="BR367">
        <f t="shared" si="85"/>
        <v>4</v>
      </c>
      <c r="BS367" t="str">
        <f t="shared" si="86"/>
        <v>Loan</v>
      </c>
      <c r="BT367" t="s">
        <v>99</v>
      </c>
      <c r="BU367" t="s">
        <v>117</v>
      </c>
      <c r="BV367" t="s">
        <v>118</v>
      </c>
      <c r="BW367" s="13" t="s">
        <v>96</v>
      </c>
      <c r="BX367" s="14">
        <f t="shared" ca="1" si="94"/>
        <v>4738891</v>
      </c>
      <c r="BY367" s="15" t="str">
        <f t="shared" ca="1" si="95"/>
        <v>750k-5 mil</v>
      </c>
      <c r="BZ367" s="12">
        <f t="shared" ca="1" si="96"/>
        <v>1686248</v>
      </c>
      <c r="CA367" s="12"/>
      <c r="CB367" s="12">
        <f t="shared" ca="1" si="97"/>
        <v>1686248</v>
      </c>
      <c r="CC367" s="12" t="s">
        <v>114</v>
      </c>
      <c r="CD367" s="12" t="s">
        <v>106</v>
      </c>
      <c r="CE367" s="12">
        <f t="shared" ca="1" si="98"/>
        <v>10</v>
      </c>
      <c r="CF367" s="12">
        <f t="shared" ca="1" si="99"/>
        <v>473889.1</v>
      </c>
      <c r="CG367" s="16">
        <f t="shared" ca="1" si="100"/>
        <v>2.8103167505610087</v>
      </c>
      <c r="CH367" s="12" t="str">
        <f t="shared" ca="1" si="101"/>
        <v>1-5x</v>
      </c>
      <c r="CI367" s="12" t="s">
        <v>107</v>
      </c>
    </row>
    <row r="368" spans="1:87" x14ac:dyDescent="0.2">
      <c r="A368" s="6">
        <v>11475</v>
      </c>
      <c r="B368" s="6" t="s">
        <v>123</v>
      </c>
      <c r="C368" s="18">
        <v>0.15</v>
      </c>
      <c r="D368" s="6" t="s">
        <v>95</v>
      </c>
      <c r="E368" s="6" t="s">
        <v>96</v>
      </c>
      <c r="F368" s="18"/>
      <c r="G368" s="18" t="str">
        <f t="shared" si="87"/>
        <v>No</v>
      </c>
      <c r="H368" s="6" t="s">
        <v>102</v>
      </c>
      <c r="I368" s="7" t="s">
        <v>119</v>
      </c>
      <c r="J368" s="8">
        <v>41275</v>
      </c>
      <c r="K368" s="6">
        <f t="shared" ca="1" si="88"/>
        <v>12</v>
      </c>
      <c r="L368" s="6" t="str">
        <f t="shared" ca="1" si="89"/>
        <v>10-20 years</v>
      </c>
      <c r="M368" s="8">
        <v>41275</v>
      </c>
      <c r="N368" s="6">
        <f t="shared" ca="1" si="90"/>
        <v>12</v>
      </c>
      <c r="O368" s="6" t="str">
        <f t="shared" ca="1" si="91"/>
        <v>10-20 years</v>
      </c>
      <c r="P368" s="8">
        <v>29221</v>
      </c>
      <c r="Q368" s="6">
        <f t="shared" ca="1" si="92"/>
        <v>45</v>
      </c>
      <c r="R368" s="6" t="str">
        <f t="shared" ca="1" si="93"/>
        <v>45-54</v>
      </c>
      <c r="S368" s="6" t="s">
        <v>132</v>
      </c>
      <c r="T368" s="6">
        <v>1</v>
      </c>
      <c r="U368" s="6">
        <v>1</v>
      </c>
      <c r="V368" s="6">
        <v>1</v>
      </c>
      <c r="W368" s="6">
        <v>1</v>
      </c>
      <c r="X368" s="6">
        <v>1</v>
      </c>
      <c r="Y368" s="6">
        <v>1</v>
      </c>
      <c r="Z368" s="6">
        <v>1</v>
      </c>
      <c r="AA368" s="6"/>
      <c r="AB368" s="6"/>
      <c r="AC368" s="6"/>
      <c r="AD368" s="6"/>
      <c r="AE368" s="6"/>
      <c r="AF368" s="6"/>
      <c r="AG368" s="6"/>
      <c r="AH368" s="6"/>
      <c r="AI368" s="6"/>
      <c r="AJ368" s="6"/>
      <c r="AK368" s="6"/>
      <c r="AL368" s="6"/>
      <c r="AM368" s="6"/>
      <c r="AN368" s="6"/>
      <c r="AO368" s="6"/>
      <c r="AP368" s="6"/>
      <c r="AQ368" s="6"/>
      <c r="AR368" s="6"/>
      <c r="AS368" s="6"/>
      <c r="AT368" s="6"/>
      <c r="AU368" s="6"/>
      <c r="AV368" s="6"/>
      <c r="AW368" s="6"/>
      <c r="AX368" s="6"/>
      <c r="AY368" s="6"/>
      <c r="AZ368" s="6"/>
      <c r="BA368" s="6"/>
      <c r="BB368" s="6"/>
      <c r="BC368" s="6"/>
      <c r="BD368" s="6"/>
      <c r="BE368" s="6"/>
      <c r="BF368" s="6"/>
      <c r="BG368" s="6"/>
      <c r="BH368" s="6"/>
      <c r="BI368" s="6"/>
      <c r="BJ368" s="6"/>
      <c r="BK368" s="6"/>
      <c r="BL368" s="6"/>
      <c r="BM368" s="6"/>
      <c r="BN368" s="6"/>
      <c r="BO368" s="6"/>
      <c r="BP368" s="6"/>
      <c r="BQ368" s="6"/>
      <c r="BR368" s="6">
        <f t="shared" si="85"/>
        <v>7</v>
      </c>
      <c r="BS368" s="6" t="str">
        <f t="shared" si="86"/>
        <v>Loan</v>
      </c>
      <c r="BT368" s="6" t="s">
        <v>99</v>
      </c>
      <c r="BU368" s="6" t="s">
        <v>104</v>
      </c>
      <c r="BV368" s="6" t="s">
        <v>101</v>
      </c>
      <c r="BW368" s="8" t="s">
        <v>96</v>
      </c>
      <c r="BX368" s="9">
        <f t="shared" ca="1" si="94"/>
        <v>1984034</v>
      </c>
      <c r="BY368" s="10" t="str">
        <f t="shared" ca="1" si="95"/>
        <v>750k-5 mil</v>
      </c>
      <c r="BZ368" s="7">
        <f t="shared" ca="1" si="96"/>
        <v>88577</v>
      </c>
      <c r="CA368" s="7"/>
      <c r="CB368" s="7">
        <f t="shared" ca="1" si="97"/>
        <v>88577</v>
      </c>
      <c r="CC368" s="7" t="s">
        <v>105</v>
      </c>
      <c r="CD368" s="7" t="s">
        <v>120</v>
      </c>
      <c r="CE368" s="7">
        <f t="shared" ca="1" si="98"/>
        <v>8</v>
      </c>
      <c r="CF368" s="7">
        <f t="shared" ca="1" si="99"/>
        <v>248004.25</v>
      </c>
      <c r="CG368" s="11">
        <f t="shared" ca="1" si="100"/>
        <v>22.398974903191572</v>
      </c>
      <c r="CH368" s="7" t="str">
        <f t="shared" ca="1" si="101"/>
        <v>20-50x</v>
      </c>
      <c r="CI368" s="7" t="s">
        <v>107</v>
      </c>
    </row>
    <row r="369" spans="1:87" x14ac:dyDescent="0.2">
      <c r="A369">
        <v>11476</v>
      </c>
      <c r="B369" t="s">
        <v>94</v>
      </c>
      <c r="C369" s="17">
        <v>0.2</v>
      </c>
      <c r="D369" t="s">
        <v>96</v>
      </c>
      <c r="E369" t="s">
        <v>96</v>
      </c>
      <c r="G369" s="17" t="str">
        <f t="shared" si="87"/>
        <v>No</v>
      </c>
      <c r="H369" t="s">
        <v>111</v>
      </c>
      <c r="I369" s="12" t="s">
        <v>112</v>
      </c>
      <c r="J369" s="13">
        <v>40909</v>
      </c>
      <c r="K369">
        <f t="shared" ca="1" si="88"/>
        <v>13</v>
      </c>
      <c r="L369" t="str">
        <f t="shared" ca="1" si="89"/>
        <v>10-20 years</v>
      </c>
      <c r="M369" s="13">
        <v>40909</v>
      </c>
      <c r="N369">
        <f t="shared" ca="1" si="90"/>
        <v>13</v>
      </c>
      <c r="O369" t="str">
        <f t="shared" ca="1" si="91"/>
        <v>10-20 years</v>
      </c>
      <c r="P369" s="13">
        <v>27395</v>
      </c>
      <c r="Q369">
        <f t="shared" ca="1" si="92"/>
        <v>50</v>
      </c>
      <c r="R369" t="str">
        <f t="shared" ca="1" si="93"/>
        <v>45-54</v>
      </c>
      <c r="S369" t="s">
        <v>121</v>
      </c>
      <c r="T369">
        <v>1</v>
      </c>
      <c r="V369">
        <v>1</v>
      </c>
      <c r="X369">
        <v>1</v>
      </c>
      <c r="Z369">
        <v>1</v>
      </c>
      <c r="BR369">
        <f t="shared" si="85"/>
        <v>4</v>
      </c>
      <c r="BS369" t="str">
        <f t="shared" si="86"/>
        <v>Loan</v>
      </c>
      <c r="BT369" t="s">
        <v>99</v>
      </c>
      <c r="BU369" t="s">
        <v>104</v>
      </c>
      <c r="BV369" t="s">
        <v>101</v>
      </c>
      <c r="BW369" s="13" t="s">
        <v>96</v>
      </c>
      <c r="BX369" s="14">
        <f t="shared" ca="1" si="94"/>
        <v>500461</v>
      </c>
      <c r="BY369" s="15" t="str">
        <f t="shared" ca="1" si="95"/>
        <v>250k-750k</v>
      </c>
      <c r="BZ369" s="12">
        <f t="shared" ca="1" si="96"/>
        <v>394809</v>
      </c>
      <c r="CA369" s="12"/>
      <c r="CB369" s="12">
        <f t="shared" ca="1" si="97"/>
        <v>394809</v>
      </c>
      <c r="CC369" s="12" t="s">
        <v>105</v>
      </c>
      <c r="CD369" s="12" t="s">
        <v>106</v>
      </c>
      <c r="CE369" s="12">
        <f t="shared" ca="1" si="98"/>
        <v>8</v>
      </c>
      <c r="CF369" s="12">
        <f t="shared" ca="1" si="99"/>
        <v>62557.625</v>
      </c>
      <c r="CG369" s="16">
        <f t="shared" ca="1" si="100"/>
        <v>1.2676028155386529</v>
      </c>
      <c r="CH369" s="12" t="str">
        <f t="shared" ca="1" si="101"/>
        <v>1-5x</v>
      </c>
      <c r="CI369" s="12" t="s">
        <v>107</v>
      </c>
    </row>
    <row r="370" spans="1:87" x14ac:dyDescent="0.2">
      <c r="A370" s="6">
        <v>11477</v>
      </c>
      <c r="B370" s="6" t="s">
        <v>115</v>
      </c>
      <c r="C370" s="18">
        <v>0.3</v>
      </c>
      <c r="D370" s="6" t="s">
        <v>95</v>
      </c>
      <c r="E370" s="6" t="s">
        <v>95</v>
      </c>
      <c r="F370" s="18">
        <v>0.15</v>
      </c>
      <c r="G370" s="18" t="str">
        <f t="shared" si="87"/>
        <v>No</v>
      </c>
      <c r="H370" s="6" t="s">
        <v>111</v>
      </c>
      <c r="I370" s="7" t="s">
        <v>112</v>
      </c>
      <c r="J370" s="8">
        <v>40544</v>
      </c>
      <c r="K370" s="6">
        <f t="shared" ca="1" si="88"/>
        <v>14</v>
      </c>
      <c r="L370" s="6" t="str">
        <f t="shared" ca="1" si="89"/>
        <v>10-20 years</v>
      </c>
      <c r="M370" s="8">
        <v>40544</v>
      </c>
      <c r="N370" s="6">
        <f t="shared" ca="1" si="90"/>
        <v>14</v>
      </c>
      <c r="O370" s="6" t="str">
        <f t="shared" ca="1" si="91"/>
        <v>10-20 years</v>
      </c>
      <c r="P370" s="8">
        <v>25569</v>
      </c>
      <c r="Q370" s="6">
        <f t="shared" ca="1" si="92"/>
        <v>55</v>
      </c>
      <c r="R370" s="6" t="str">
        <f t="shared" ca="1" si="93"/>
        <v>55-64</v>
      </c>
      <c r="S370" s="6" t="s">
        <v>98</v>
      </c>
      <c r="T370" s="6">
        <v>1</v>
      </c>
      <c r="U370" s="6">
        <v>1</v>
      </c>
      <c r="V370" s="6">
        <v>1</v>
      </c>
      <c r="W370" s="6">
        <v>1</v>
      </c>
      <c r="X370" s="6">
        <v>1</v>
      </c>
      <c r="Y370" s="6"/>
      <c r="Z370" s="6"/>
      <c r="AA370" s="6"/>
      <c r="AB370" s="6"/>
      <c r="AC370" s="6"/>
      <c r="AD370" s="6"/>
      <c r="AE370" s="6"/>
      <c r="AF370" s="6"/>
      <c r="AG370" s="6"/>
      <c r="AH370" s="6"/>
      <c r="AI370" s="6"/>
      <c r="AJ370" s="6"/>
      <c r="AK370" s="6"/>
      <c r="AL370" s="6"/>
      <c r="AM370" s="6"/>
      <c r="AN370" s="6"/>
      <c r="AO370" s="6"/>
      <c r="AP370" s="6"/>
      <c r="AQ370" s="6"/>
      <c r="AR370" s="6"/>
      <c r="AS370" s="6"/>
      <c r="AT370" s="6"/>
      <c r="AU370" s="6"/>
      <c r="AV370" s="6"/>
      <c r="AW370" s="6"/>
      <c r="AX370" s="6"/>
      <c r="AY370" s="6"/>
      <c r="AZ370" s="6"/>
      <c r="BA370" s="6"/>
      <c r="BB370" s="6"/>
      <c r="BC370" s="6"/>
      <c r="BD370" s="6"/>
      <c r="BE370" s="6"/>
      <c r="BF370" s="6"/>
      <c r="BG370" s="6"/>
      <c r="BH370" s="6"/>
      <c r="BI370" s="6"/>
      <c r="BJ370" s="6"/>
      <c r="BK370" s="6"/>
      <c r="BL370" s="6"/>
      <c r="BM370" s="6"/>
      <c r="BN370" s="6"/>
      <c r="BO370" s="6"/>
      <c r="BP370" s="6"/>
      <c r="BQ370" s="6"/>
      <c r="BR370" s="6">
        <f t="shared" si="85"/>
        <v>5</v>
      </c>
      <c r="BS370" s="6" t="str">
        <f t="shared" si="86"/>
        <v>Loan</v>
      </c>
      <c r="BT370" s="6" t="s">
        <v>99</v>
      </c>
      <c r="BU370" s="6" t="s">
        <v>100</v>
      </c>
      <c r="BV370" s="6" t="s">
        <v>101</v>
      </c>
      <c r="BW370" s="8" t="s">
        <v>96</v>
      </c>
      <c r="BX370" s="9">
        <f t="shared" ca="1" si="94"/>
        <v>3515411</v>
      </c>
      <c r="BY370" s="10" t="str">
        <f t="shared" ca="1" si="95"/>
        <v>750k-5 mil</v>
      </c>
      <c r="BZ370" s="7">
        <f t="shared" ca="1" si="96"/>
        <v>316239</v>
      </c>
      <c r="CA370" s="7"/>
      <c r="CB370" s="7">
        <f t="shared" ca="1" si="97"/>
        <v>316239</v>
      </c>
      <c r="CC370" s="7" t="s">
        <v>114</v>
      </c>
      <c r="CD370" s="7" t="s">
        <v>120</v>
      </c>
      <c r="CE370" s="7">
        <f t="shared" ca="1" si="98"/>
        <v>3</v>
      </c>
      <c r="CF370" s="7">
        <f t="shared" ca="1" si="99"/>
        <v>1171803.6666666667</v>
      </c>
      <c r="CG370" s="11">
        <f t="shared" ca="1" si="100"/>
        <v>11.116310764959414</v>
      </c>
      <c r="CH370" s="7" t="str">
        <f t="shared" ca="1" si="101"/>
        <v>10-20x</v>
      </c>
      <c r="CI370" s="7" t="s">
        <v>107</v>
      </c>
    </row>
    <row r="371" spans="1:87" x14ac:dyDescent="0.2">
      <c r="A371">
        <v>11478</v>
      </c>
      <c r="B371" t="s">
        <v>94</v>
      </c>
      <c r="C371" s="17">
        <v>0.4</v>
      </c>
      <c r="D371" t="s">
        <v>96</v>
      </c>
      <c r="E371" t="s">
        <v>95</v>
      </c>
      <c r="F371" s="17">
        <v>0.3</v>
      </c>
      <c r="G371" s="17" t="str">
        <f t="shared" si="87"/>
        <v>No</v>
      </c>
      <c r="H371" t="s">
        <v>97</v>
      </c>
      <c r="I371" s="12" t="s">
        <v>112</v>
      </c>
      <c r="J371" s="13">
        <v>40179</v>
      </c>
      <c r="K371">
        <f t="shared" ca="1" si="88"/>
        <v>15</v>
      </c>
      <c r="L371" t="str">
        <f t="shared" ca="1" si="89"/>
        <v>10-20 years</v>
      </c>
      <c r="M371" s="13">
        <v>40179</v>
      </c>
      <c r="N371">
        <f t="shared" ca="1" si="90"/>
        <v>15</v>
      </c>
      <c r="O371" t="str">
        <f t="shared" ca="1" si="91"/>
        <v>10-20 years</v>
      </c>
      <c r="P371" s="13">
        <v>23743</v>
      </c>
      <c r="Q371">
        <f t="shared" ca="1" si="92"/>
        <v>60</v>
      </c>
      <c r="R371" t="str">
        <f t="shared" ca="1" si="93"/>
        <v>55-64</v>
      </c>
      <c r="S371" t="s">
        <v>109</v>
      </c>
      <c r="V371">
        <v>1</v>
      </c>
      <c r="X371">
        <v>1</v>
      </c>
      <c r="Z371">
        <v>1</v>
      </c>
      <c r="BR371">
        <f t="shared" si="85"/>
        <v>3</v>
      </c>
      <c r="BS371" t="str">
        <f t="shared" si="86"/>
        <v>Non Loan</v>
      </c>
      <c r="BT371" t="s">
        <v>99</v>
      </c>
      <c r="BU371" t="s">
        <v>117</v>
      </c>
      <c r="BV371" t="s">
        <v>129</v>
      </c>
      <c r="BW371" s="13" t="s">
        <v>96</v>
      </c>
      <c r="BX371" s="14" t="str">
        <f t="shared" ca="1" si="94"/>
        <v/>
      </c>
      <c r="BY371" s="15" t="str">
        <f t="shared" ca="1" si="95"/>
        <v/>
      </c>
      <c r="BZ371" s="12">
        <f t="shared" ca="1" si="96"/>
        <v>1693408</v>
      </c>
      <c r="CA371" s="12"/>
      <c r="CB371" s="12">
        <f t="shared" ca="1" si="97"/>
        <v>1693408</v>
      </c>
      <c r="CC371" s="12"/>
      <c r="CD371" s="12"/>
      <c r="CE371" s="12" t="str">
        <f t="shared" ca="1" si="98"/>
        <v/>
      </c>
      <c r="CF371" s="12" t="str">
        <f t="shared" ca="1" si="99"/>
        <v/>
      </c>
      <c r="CG371" s="16" t="str">
        <f t="shared" ca="1" si="100"/>
        <v/>
      </c>
      <c r="CH371" s="12" t="str">
        <f t="shared" ca="1" si="101"/>
        <v/>
      </c>
      <c r="CI371" s="12" t="s">
        <v>97</v>
      </c>
    </row>
    <row r="372" spans="1:87" x14ac:dyDescent="0.2">
      <c r="A372" s="6">
        <v>11479</v>
      </c>
      <c r="B372" s="6" t="s">
        <v>137</v>
      </c>
      <c r="C372" s="18">
        <v>0.5</v>
      </c>
      <c r="D372" s="6" t="s">
        <v>95</v>
      </c>
      <c r="E372" s="6" t="s">
        <v>96</v>
      </c>
      <c r="F372" s="18"/>
      <c r="G372" s="18" t="str">
        <f t="shared" si="87"/>
        <v>Yes</v>
      </c>
      <c r="H372" s="6" t="s">
        <v>97</v>
      </c>
      <c r="I372" s="7" t="s">
        <v>112</v>
      </c>
      <c r="J372" s="8">
        <v>39814</v>
      </c>
      <c r="K372" s="6">
        <f t="shared" ca="1" si="88"/>
        <v>16</v>
      </c>
      <c r="L372" s="6" t="str">
        <f t="shared" ca="1" si="89"/>
        <v>10-20 years</v>
      </c>
      <c r="M372" s="8">
        <v>39814</v>
      </c>
      <c r="N372" s="6">
        <f t="shared" ca="1" si="90"/>
        <v>16</v>
      </c>
      <c r="O372" s="6" t="str">
        <f t="shared" ca="1" si="91"/>
        <v>10-20 years</v>
      </c>
      <c r="P372" s="8">
        <v>36526</v>
      </c>
      <c r="Q372" s="6">
        <f t="shared" ca="1" si="92"/>
        <v>25</v>
      </c>
      <c r="R372" s="6" t="str">
        <f t="shared" ca="1" si="93"/>
        <v>25-34</v>
      </c>
      <c r="S372" s="6" t="s">
        <v>132</v>
      </c>
      <c r="T372" s="6">
        <v>1</v>
      </c>
      <c r="U372" s="6">
        <v>1</v>
      </c>
      <c r="V372" s="6"/>
      <c r="W372" s="6">
        <v>1</v>
      </c>
      <c r="X372" s="6"/>
      <c r="Y372" s="6">
        <v>1</v>
      </c>
      <c r="Z372" s="6"/>
      <c r="AA372" s="6"/>
      <c r="AB372" s="6"/>
      <c r="AC372" s="6"/>
      <c r="AD372" s="6"/>
      <c r="AE372" s="6"/>
      <c r="AF372" s="6"/>
      <c r="AG372" s="6"/>
      <c r="AH372" s="6"/>
      <c r="AI372" s="6"/>
      <c r="AJ372" s="6"/>
      <c r="AK372" s="6"/>
      <c r="AL372" s="6"/>
      <c r="AM372" s="6"/>
      <c r="AN372" s="6"/>
      <c r="AO372" s="6"/>
      <c r="AP372" s="6"/>
      <c r="AQ372" s="6"/>
      <c r="AR372" s="6"/>
      <c r="AS372" s="6"/>
      <c r="AT372" s="6"/>
      <c r="AU372" s="6"/>
      <c r="AV372" s="6"/>
      <c r="AW372" s="6"/>
      <c r="AX372" s="6"/>
      <c r="AY372" s="6"/>
      <c r="AZ372" s="6"/>
      <c r="BA372" s="6"/>
      <c r="BB372" s="6"/>
      <c r="BC372" s="6"/>
      <c r="BD372" s="6"/>
      <c r="BE372" s="6"/>
      <c r="BF372" s="6"/>
      <c r="BG372" s="6"/>
      <c r="BH372" s="6"/>
      <c r="BI372" s="6"/>
      <c r="BJ372" s="6"/>
      <c r="BK372" s="6"/>
      <c r="BL372" s="6"/>
      <c r="BM372" s="6"/>
      <c r="BN372" s="6"/>
      <c r="BO372" s="6"/>
      <c r="BP372" s="6"/>
      <c r="BQ372" s="6"/>
      <c r="BR372" s="6">
        <f t="shared" si="85"/>
        <v>4</v>
      </c>
      <c r="BS372" s="6" t="str">
        <f t="shared" si="86"/>
        <v>Loan</v>
      </c>
      <c r="BT372" s="6" t="s">
        <v>99</v>
      </c>
      <c r="BU372" s="6" t="s">
        <v>117</v>
      </c>
      <c r="BV372" s="6" t="s">
        <v>118</v>
      </c>
      <c r="BW372" s="8" t="s">
        <v>96</v>
      </c>
      <c r="BX372" s="9">
        <f t="shared" ca="1" si="94"/>
        <v>422222</v>
      </c>
      <c r="BY372" s="10" t="str">
        <f t="shared" ca="1" si="95"/>
        <v>250k-750k</v>
      </c>
      <c r="BZ372" s="7">
        <f t="shared" ca="1" si="96"/>
        <v>400804</v>
      </c>
      <c r="CA372" s="7"/>
      <c r="CB372" s="7">
        <f t="shared" ca="1" si="97"/>
        <v>400804</v>
      </c>
      <c r="CC372" s="7" t="s">
        <v>105</v>
      </c>
      <c r="CD372" s="7" t="s">
        <v>120</v>
      </c>
      <c r="CE372" s="7">
        <f t="shared" ca="1" si="98"/>
        <v>3</v>
      </c>
      <c r="CF372" s="7">
        <f t="shared" ca="1" si="99"/>
        <v>140740.66666666666</v>
      </c>
      <c r="CG372" s="11">
        <f t="shared" ca="1" si="100"/>
        <v>1.0534375904432092</v>
      </c>
      <c r="CH372" s="7" t="str">
        <f t="shared" ca="1" si="101"/>
        <v>1-5x</v>
      </c>
      <c r="CI372" s="7" t="s">
        <v>107</v>
      </c>
    </row>
    <row r="373" spans="1:87" x14ac:dyDescent="0.2">
      <c r="A373">
        <v>11480</v>
      </c>
      <c r="B373" t="s">
        <v>94</v>
      </c>
      <c r="C373" s="17">
        <v>0.6</v>
      </c>
      <c r="D373" t="s">
        <v>96</v>
      </c>
      <c r="E373" t="s">
        <v>96</v>
      </c>
      <c r="G373" s="17" t="str">
        <f t="shared" si="87"/>
        <v>Yes</v>
      </c>
      <c r="H373" t="s">
        <v>97</v>
      </c>
      <c r="I373" s="12" t="s">
        <v>112</v>
      </c>
      <c r="J373" s="13">
        <v>39448</v>
      </c>
      <c r="K373">
        <f t="shared" ca="1" si="88"/>
        <v>17</v>
      </c>
      <c r="L373" t="str">
        <f t="shared" ca="1" si="89"/>
        <v>10-20 years</v>
      </c>
      <c r="M373" s="13">
        <v>39448</v>
      </c>
      <c r="N373">
        <f t="shared" ca="1" si="90"/>
        <v>17</v>
      </c>
      <c r="O373" t="str">
        <f t="shared" ca="1" si="91"/>
        <v>10-20 years</v>
      </c>
      <c r="P373" s="13">
        <v>34700</v>
      </c>
      <c r="Q373">
        <f t="shared" ca="1" si="92"/>
        <v>30</v>
      </c>
      <c r="R373" t="str">
        <f t="shared" ca="1" si="93"/>
        <v>25-34</v>
      </c>
      <c r="S373" t="s">
        <v>116</v>
      </c>
      <c r="V373">
        <v>1</v>
      </c>
      <c r="X373">
        <v>1</v>
      </c>
      <c r="Z373">
        <v>1</v>
      </c>
      <c r="BR373">
        <f t="shared" si="85"/>
        <v>3</v>
      </c>
      <c r="BS373" t="str">
        <f t="shared" si="86"/>
        <v>Non Loan</v>
      </c>
      <c r="BT373" t="s">
        <v>99</v>
      </c>
      <c r="BU373" t="s">
        <v>117</v>
      </c>
      <c r="BV373" t="s">
        <v>118</v>
      </c>
      <c r="BW373" s="13" t="s">
        <v>96</v>
      </c>
      <c r="BX373" s="14" t="str">
        <f t="shared" ca="1" si="94"/>
        <v/>
      </c>
      <c r="BY373" s="15" t="str">
        <f t="shared" ca="1" si="95"/>
        <v/>
      </c>
      <c r="BZ373" s="12">
        <f t="shared" ca="1" si="96"/>
        <v>1647020</v>
      </c>
      <c r="CA373" s="12"/>
      <c r="CB373" s="12">
        <f t="shared" ca="1" si="97"/>
        <v>1647020</v>
      </c>
      <c r="CC373" s="12"/>
      <c r="CD373" s="12"/>
      <c r="CE373" s="12" t="str">
        <f t="shared" ca="1" si="98"/>
        <v/>
      </c>
      <c r="CF373" s="12" t="str">
        <f t="shared" ca="1" si="99"/>
        <v/>
      </c>
      <c r="CG373" s="16" t="str">
        <f t="shared" ca="1" si="100"/>
        <v/>
      </c>
      <c r="CH373" s="12" t="str">
        <f t="shared" ca="1" si="101"/>
        <v/>
      </c>
      <c r="CI373" s="12" t="s">
        <v>97</v>
      </c>
    </row>
    <row r="374" spans="1:87" x14ac:dyDescent="0.2">
      <c r="A374" s="6">
        <v>11481</v>
      </c>
      <c r="B374" s="6" t="s">
        <v>122</v>
      </c>
      <c r="C374" s="18">
        <v>0.7</v>
      </c>
      <c r="D374" s="6" t="s">
        <v>95</v>
      </c>
      <c r="E374" s="6" t="s">
        <v>95</v>
      </c>
      <c r="F374" s="18">
        <v>0.4</v>
      </c>
      <c r="G374" s="18" t="str">
        <f t="shared" si="87"/>
        <v>Yes</v>
      </c>
      <c r="H374" s="6" t="s">
        <v>111</v>
      </c>
      <c r="I374" s="7" t="s">
        <v>119</v>
      </c>
      <c r="J374" s="8">
        <v>39083</v>
      </c>
      <c r="K374" s="6">
        <f t="shared" ca="1" si="88"/>
        <v>18</v>
      </c>
      <c r="L374" s="6" t="str">
        <f t="shared" ca="1" si="89"/>
        <v>10-20 years</v>
      </c>
      <c r="M374" s="8">
        <v>39083</v>
      </c>
      <c r="N374" s="6">
        <f t="shared" ca="1" si="90"/>
        <v>18</v>
      </c>
      <c r="O374" s="6" t="str">
        <f t="shared" ca="1" si="91"/>
        <v>10-20 years</v>
      </c>
      <c r="P374" s="8">
        <v>32874</v>
      </c>
      <c r="Q374" s="6">
        <f t="shared" ca="1" si="92"/>
        <v>35</v>
      </c>
      <c r="R374" s="6" t="str">
        <f t="shared" ca="1" si="93"/>
        <v>35-44</v>
      </c>
      <c r="S374" s="6" t="s">
        <v>132</v>
      </c>
      <c r="T374" s="6">
        <v>1</v>
      </c>
      <c r="U374" s="6">
        <v>1</v>
      </c>
      <c r="V374" s="6">
        <v>1</v>
      </c>
      <c r="W374" s="6">
        <v>1</v>
      </c>
      <c r="X374" s="6">
        <v>1</v>
      </c>
      <c r="Y374" s="6">
        <v>1</v>
      </c>
      <c r="Z374" s="6">
        <v>1</v>
      </c>
      <c r="AA374" s="6"/>
      <c r="AB374" s="6"/>
      <c r="AC374" s="6"/>
      <c r="AD374" s="6"/>
      <c r="AE374" s="6"/>
      <c r="AF374" s="6"/>
      <c r="AG374" s="6"/>
      <c r="AH374" s="6"/>
      <c r="AI374" s="6"/>
      <c r="AJ374" s="6"/>
      <c r="AK374" s="6"/>
      <c r="AL374" s="6"/>
      <c r="AM374" s="6"/>
      <c r="AN374" s="6"/>
      <c r="AO374" s="6"/>
      <c r="AP374" s="6"/>
      <c r="AQ374" s="6"/>
      <c r="AR374" s="6"/>
      <c r="AS374" s="6"/>
      <c r="AT374" s="6"/>
      <c r="AU374" s="6"/>
      <c r="AV374" s="6"/>
      <c r="AW374" s="6"/>
      <c r="AX374" s="6"/>
      <c r="AY374" s="6"/>
      <c r="AZ374" s="6"/>
      <c r="BA374" s="6"/>
      <c r="BB374" s="6"/>
      <c r="BC374" s="6"/>
      <c r="BD374" s="6"/>
      <c r="BE374" s="6"/>
      <c r="BF374" s="6"/>
      <c r="BG374" s="6"/>
      <c r="BH374" s="6"/>
      <c r="BI374" s="6"/>
      <c r="BJ374" s="6"/>
      <c r="BK374" s="6"/>
      <c r="BL374" s="6"/>
      <c r="BM374" s="6"/>
      <c r="BN374" s="6"/>
      <c r="BO374" s="6"/>
      <c r="BP374" s="6"/>
      <c r="BQ374" s="6"/>
      <c r="BR374" s="6">
        <f t="shared" si="85"/>
        <v>7</v>
      </c>
      <c r="BS374" s="6" t="str">
        <f t="shared" si="86"/>
        <v>Loan</v>
      </c>
      <c r="BT374" s="6" t="s">
        <v>99</v>
      </c>
      <c r="BU374" s="6" t="s">
        <v>104</v>
      </c>
      <c r="BV374" s="6" t="s">
        <v>101</v>
      </c>
      <c r="BW374" s="8" t="s">
        <v>96</v>
      </c>
      <c r="BX374" s="9">
        <f t="shared" ca="1" si="94"/>
        <v>3884726</v>
      </c>
      <c r="BY374" s="10" t="str">
        <f t="shared" ca="1" si="95"/>
        <v>750k-5 mil</v>
      </c>
      <c r="BZ374" s="7">
        <f t="shared" ca="1" si="96"/>
        <v>1017271</v>
      </c>
      <c r="CA374" s="7"/>
      <c r="CB374" s="7">
        <f t="shared" ca="1" si="97"/>
        <v>1017271</v>
      </c>
      <c r="CC374" s="7" t="s">
        <v>114</v>
      </c>
      <c r="CD374" s="7" t="s">
        <v>120</v>
      </c>
      <c r="CE374" s="7">
        <f t="shared" ca="1" si="98"/>
        <v>6</v>
      </c>
      <c r="CF374" s="7">
        <f t="shared" ca="1" si="99"/>
        <v>647454.33333333337</v>
      </c>
      <c r="CG374" s="11">
        <f t="shared" ca="1" si="100"/>
        <v>3.8187719889783547</v>
      </c>
      <c r="CH374" s="7" t="str">
        <f t="shared" ca="1" si="101"/>
        <v>1-5x</v>
      </c>
      <c r="CI374" s="7" t="s">
        <v>107</v>
      </c>
    </row>
    <row r="375" spans="1:87" x14ac:dyDescent="0.2">
      <c r="A375">
        <v>11482</v>
      </c>
      <c r="B375" t="s">
        <v>158</v>
      </c>
      <c r="C375" s="17">
        <v>0.8</v>
      </c>
      <c r="D375" t="s">
        <v>96</v>
      </c>
      <c r="E375" t="s">
        <v>95</v>
      </c>
      <c r="F375" s="17">
        <v>0.75</v>
      </c>
      <c r="G375" s="17" t="str">
        <f t="shared" si="87"/>
        <v>Yes</v>
      </c>
      <c r="H375" t="s">
        <v>97</v>
      </c>
      <c r="I375" s="12" t="s">
        <v>112</v>
      </c>
      <c r="J375" s="13">
        <v>38718</v>
      </c>
      <c r="K375">
        <f t="shared" ca="1" si="88"/>
        <v>19</v>
      </c>
      <c r="L375" t="str">
        <f t="shared" ca="1" si="89"/>
        <v>10-20 years</v>
      </c>
      <c r="M375" s="13">
        <v>38718</v>
      </c>
      <c r="N375">
        <f t="shared" ca="1" si="90"/>
        <v>19</v>
      </c>
      <c r="O375" t="str">
        <f t="shared" ca="1" si="91"/>
        <v>10-20 years</v>
      </c>
      <c r="P375" s="13">
        <v>31048</v>
      </c>
      <c r="Q375">
        <f t="shared" ca="1" si="92"/>
        <v>40</v>
      </c>
      <c r="R375" t="str">
        <f t="shared" ca="1" si="93"/>
        <v>35-44</v>
      </c>
      <c r="S375" t="s">
        <v>142</v>
      </c>
      <c r="V375">
        <v>1</v>
      </c>
      <c r="X375">
        <v>1</v>
      </c>
      <c r="Z375">
        <v>1</v>
      </c>
      <c r="BR375">
        <f t="shared" si="85"/>
        <v>3</v>
      </c>
      <c r="BS375" t="str">
        <f t="shared" si="86"/>
        <v>Non Loan</v>
      </c>
      <c r="BT375" t="s">
        <v>99</v>
      </c>
      <c r="BU375" t="s">
        <v>117</v>
      </c>
      <c r="BV375" t="s">
        <v>118</v>
      </c>
      <c r="BW375" s="13" t="s">
        <v>96</v>
      </c>
      <c r="BX375" s="14" t="str">
        <f t="shared" ca="1" si="94"/>
        <v/>
      </c>
      <c r="BY375" s="15" t="str">
        <f t="shared" ca="1" si="95"/>
        <v/>
      </c>
      <c r="BZ375" s="12">
        <f t="shared" ca="1" si="96"/>
        <v>1929940</v>
      </c>
      <c r="CA375" s="12"/>
      <c r="CB375" s="12">
        <f t="shared" ca="1" si="97"/>
        <v>1929940</v>
      </c>
      <c r="CC375" s="12"/>
      <c r="CD375" s="12"/>
      <c r="CE375" s="12" t="str">
        <f t="shared" ca="1" si="98"/>
        <v/>
      </c>
      <c r="CF375" s="12" t="str">
        <f t="shared" ca="1" si="99"/>
        <v/>
      </c>
      <c r="CG375" s="16" t="str">
        <f t="shared" ca="1" si="100"/>
        <v/>
      </c>
      <c r="CH375" s="12" t="str">
        <f t="shared" ca="1" si="101"/>
        <v/>
      </c>
      <c r="CI375" s="12" t="s">
        <v>97</v>
      </c>
    </row>
    <row r="376" spans="1:87" x14ac:dyDescent="0.2">
      <c r="A376" s="6">
        <v>11483</v>
      </c>
      <c r="B376" s="6" t="s">
        <v>131</v>
      </c>
      <c r="C376" s="18">
        <v>0.75</v>
      </c>
      <c r="D376" s="6" t="s">
        <v>95</v>
      </c>
      <c r="E376" s="6" t="s">
        <v>96</v>
      </c>
      <c r="F376" s="18"/>
      <c r="G376" s="18" t="str">
        <f t="shared" si="87"/>
        <v>Yes</v>
      </c>
      <c r="H376" s="6" t="s">
        <v>97</v>
      </c>
      <c r="I376" s="7" t="s">
        <v>112</v>
      </c>
      <c r="J376" s="8">
        <v>38353</v>
      </c>
      <c r="K376" s="6">
        <f t="shared" ca="1" si="88"/>
        <v>20</v>
      </c>
      <c r="L376" s="6" t="str">
        <f t="shared" ca="1" si="89"/>
        <v>&gt;20 years</v>
      </c>
      <c r="M376" s="8">
        <v>38353</v>
      </c>
      <c r="N376" s="6">
        <f t="shared" ca="1" si="90"/>
        <v>20</v>
      </c>
      <c r="O376" s="6" t="str">
        <f t="shared" ca="1" si="91"/>
        <v>&gt;20 years</v>
      </c>
      <c r="P376" s="8">
        <v>29221</v>
      </c>
      <c r="Q376" s="6">
        <f t="shared" ca="1" si="92"/>
        <v>45</v>
      </c>
      <c r="R376" s="6" t="str">
        <f t="shared" ca="1" si="93"/>
        <v>45-54</v>
      </c>
      <c r="S376" s="6" t="s">
        <v>140</v>
      </c>
      <c r="T376" s="6">
        <v>1</v>
      </c>
      <c r="U376" s="6">
        <v>1</v>
      </c>
      <c r="V376" s="6">
        <v>1</v>
      </c>
      <c r="W376" s="6">
        <v>1</v>
      </c>
      <c r="X376" s="6">
        <v>1</v>
      </c>
      <c r="Y376" s="6"/>
      <c r="Z376" s="6"/>
      <c r="AA376" s="6"/>
      <c r="AB376" s="6"/>
      <c r="AC376" s="6"/>
      <c r="AD376" s="6"/>
      <c r="AE376" s="6"/>
      <c r="AF376" s="6"/>
      <c r="AG376" s="6"/>
      <c r="AH376" s="6"/>
      <c r="AI376" s="6"/>
      <c r="AJ376" s="6"/>
      <c r="AK376" s="6"/>
      <c r="AL376" s="6"/>
      <c r="AM376" s="6"/>
      <c r="AN376" s="6"/>
      <c r="AO376" s="6"/>
      <c r="AP376" s="6"/>
      <c r="AQ376" s="6"/>
      <c r="AR376" s="6"/>
      <c r="AS376" s="6"/>
      <c r="AT376" s="6"/>
      <c r="AU376" s="6"/>
      <c r="AV376" s="6"/>
      <c r="AW376" s="6"/>
      <c r="AX376" s="6"/>
      <c r="AY376" s="6"/>
      <c r="AZ376" s="6"/>
      <c r="BA376" s="6"/>
      <c r="BB376" s="6"/>
      <c r="BC376" s="6"/>
      <c r="BD376" s="6"/>
      <c r="BE376" s="6"/>
      <c r="BF376" s="6"/>
      <c r="BG376" s="6"/>
      <c r="BH376" s="6"/>
      <c r="BI376" s="6"/>
      <c r="BJ376" s="6"/>
      <c r="BK376" s="6"/>
      <c r="BL376" s="6"/>
      <c r="BM376" s="6"/>
      <c r="BN376" s="6"/>
      <c r="BO376" s="6"/>
      <c r="BP376" s="6"/>
      <c r="BQ376" s="6"/>
      <c r="BR376" s="6">
        <f t="shared" si="85"/>
        <v>5</v>
      </c>
      <c r="BS376" s="6" t="str">
        <f t="shared" si="86"/>
        <v>Loan</v>
      </c>
      <c r="BT376" s="6" t="s">
        <v>99</v>
      </c>
      <c r="BU376" s="6" t="s">
        <v>117</v>
      </c>
      <c r="BV376" s="6" t="s">
        <v>118</v>
      </c>
      <c r="BW376" s="8" t="s">
        <v>96</v>
      </c>
      <c r="BX376" s="9">
        <f t="shared" ca="1" si="94"/>
        <v>2282653</v>
      </c>
      <c r="BY376" s="10" t="str">
        <f t="shared" ca="1" si="95"/>
        <v>750k-5 mil</v>
      </c>
      <c r="BZ376" s="7">
        <f t="shared" ca="1" si="96"/>
        <v>1467548</v>
      </c>
      <c r="CA376" s="7"/>
      <c r="CB376" s="7">
        <f t="shared" ca="1" si="97"/>
        <v>1467548</v>
      </c>
      <c r="CC376" s="7" t="s">
        <v>105</v>
      </c>
      <c r="CD376" s="7" t="s">
        <v>120</v>
      </c>
      <c r="CE376" s="7">
        <f t="shared" ca="1" si="98"/>
        <v>1</v>
      </c>
      <c r="CF376" s="7">
        <f t="shared" ca="1" si="99"/>
        <v>2282653</v>
      </c>
      <c r="CG376" s="11">
        <f t="shared" ca="1" si="100"/>
        <v>1.5554196523725288</v>
      </c>
      <c r="CH376" s="7" t="str">
        <f t="shared" ca="1" si="101"/>
        <v>1-5x</v>
      </c>
      <c r="CI376" s="7" t="s">
        <v>107</v>
      </c>
    </row>
    <row r="377" spans="1:87" x14ac:dyDescent="0.2">
      <c r="A377">
        <v>11484</v>
      </c>
      <c r="B377" t="s">
        <v>137</v>
      </c>
      <c r="C377" s="17">
        <v>1</v>
      </c>
      <c r="D377" t="s">
        <v>96</v>
      </c>
      <c r="E377" t="s">
        <v>96</v>
      </c>
      <c r="G377" s="17" t="str">
        <f t="shared" si="87"/>
        <v>Yes</v>
      </c>
      <c r="H377" t="s">
        <v>111</v>
      </c>
      <c r="I377" s="12" t="s">
        <v>119</v>
      </c>
      <c r="J377" s="13">
        <v>37987</v>
      </c>
      <c r="K377">
        <f t="shared" ca="1" si="88"/>
        <v>21</v>
      </c>
      <c r="L377" t="str">
        <f t="shared" ca="1" si="89"/>
        <v>&gt;20 years</v>
      </c>
      <c r="M377" s="13">
        <v>37987</v>
      </c>
      <c r="N377">
        <f t="shared" ca="1" si="90"/>
        <v>21</v>
      </c>
      <c r="O377" t="str">
        <f t="shared" ca="1" si="91"/>
        <v>&gt;20 years</v>
      </c>
      <c r="P377" s="13">
        <v>27395</v>
      </c>
      <c r="Q377">
        <f t="shared" ca="1" si="92"/>
        <v>50</v>
      </c>
      <c r="R377" t="str">
        <f t="shared" ca="1" si="93"/>
        <v>45-54</v>
      </c>
      <c r="S377" t="s">
        <v>121</v>
      </c>
      <c r="V377">
        <v>1</v>
      </c>
      <c r="X377">
        <v>1</v>
      </c>
      <c r="Z377">
        <v>1</v>
      </c>
      <c r="BR377">
        <f t="shared" si="85"/>
        <v>3</v>
      </c>
      <c r="BS377" t="str">
        <f t="shared" si="86"/>
        <v>Non Loan</v>
      </c>
      <c r="BT377" t="s">
        <v>99</v>
      </c>
      <c r="BU377" t="s">
        <v>104</v>
      </c>
      <c r="BV377" t="s">
        <v>101</v>
      </c>
      <c r="BW377" s="13" t="s">
        <v>96</v>
      </c>
      <c r="BX377" s="14" t="str">
        <f t="shared" ca="1" si="94"/>
        <v/>
      </c>
      <c r="BY377" s="15" t="str">
        <f t="shared" ca="1" si="95"/>
        <v/>
      </c>
      <c r="BZ377" s="12">
        <f t="shared" ca="1" si="96"/>
        <v>289521</v>
      </c>
      <c r="CA377" s="12"/>
      <c r="CB377" s="12">
        <f t="shared" ca="1" si="97"/>
        <v>289521</v>
      </c>
      <c r="CC377" s="12"/>
      <c r="CD377" s="12"/>
      <c r="CE377" s="12" t="str">
        <f t="shared" ca="1" si="98"/>
        <v/>
      </c>
      <c r="CF377" s="12" t="str">
        <f t="shared" ca="1" si="99"/>
        <v/>
      </c>
      <c r="CG377" s="16" t="str">
        <f t="shared" ca="1" si="100"/>
        <v/>
      </c>
      <c r="CH377" s="12" t="str">
        <f t="shared" ca="1" si="101"/>
        <v/>
      </c>
      <c r="CI377" s="12" t="s">
        <v>97</v>
      </c>
    </row>
    <row r="378" spans="1:87" x14ac:dyDescent="0.2">
      <c r="A378" s="6">
        <v>11485</v>
      </c>
      <c r="B378" s="6" t="s">
        <v>94</v>
      </c>
      <c r="C378" s="18">
        <v>0</v>
      </c>
      <c r="D378" s="6" t="s">
        <v>95</v>
      </c>
      <c r="E378" s="6" t="s">
        <v>95</v>
      </c>
      <c r="F378" s="18">
        <v>0.15</v>
      </c>
      <c r="G378" s="18" t="str">
        <f t="shared" si="87"/>
        <v>No</v>
      </c>
      <c r="H378" s="6" t="s">
        <v>97</v>
      </c>
      <c r="I378" s="7" t="s">
        <v>112</v>
      </c>
      <c r="J378" s="8">
        <v>37622</v>
      </c>
      <c r="K378" s="6">
        <f t="shared" ca="1" si="88"/>
        <v>22</v>
      </c>
      <c r="L378" s="6" t="str">
        <f t="shared" ca="1" si="89"/>
        <v>&gt;20 years</v>
      </c>
      <c r="M378" s="8">
        <v>37622</v>
      </c>
      <c r="N378" s="6">
        <f t="shared" ca="1" si="90"/>
        <v>22</v>
      </c>
      <c r="O378" s="6" t="str">
        <f t="shared" ca="1" si="91"/>
        <v>&gt;20 years</v>
      </c>
      <c r="P378" s="8">
        <v>25569</v>
      </c>
      <c r="Q378" s="6">
        <f t="shared" ca="1" si="92"/>
        <v>55</v>
      </c>
      <c r="R378" s="6" t="str">
        <f t="shared" ca="1" si="93"/>
        <v>55-64</v>
      </c>
      <c r="S378" s="6" t="s">
        <v>98</v>
      </c>
      <c r="T378" s="6"/>
      <c r="U378" s="6">
        <v>1</v>
      </c>
      <c r="V378" s="6"/>
      <c r="W378" s="6">
        <v>1</v>
      </c>
      <c r="X378" s="6"/>
      <c r="Y378" s="6">
        <v>1</v>
      </c>
      <c r="Z378" s="6"/>
      <c r="AA378" s="6"/>
      <c r="AB378" s="6"/>
      <c r="AC378" s="6"/>
      <c r="AD378" s="6"/>
      <c r="AE378" s="6"/>
      <c r="AF378" s="6"/>
      <c r="AG378" s="6"/>
      <c r="AH378" s="6"/>
      <c r="AI378" s="6"/>
      <c r="AJ378" s="6"/>
      <c r="AK378" s="6"/>
      <c r="AL378" s="6"/>
      <c r="AM378" s="6"/>
      <c r="AN378" s="6"/>
      <c r="AO378" s="6"/>
      <c r="AP378" s="6"/>
      <c r="AQ378" s="6"/>
      <c r="AR378" s="6"/>
      <c r="AS378" s="6"/>
      <c r="AT378" s="6"/>
      <c r="AU378" s="6"/>
      <c r="AV378" s="6"/>
      <c r="AW378" s="6"/>
      <c r="AX378" s="6"/>
      <c r="AY378" s="6"/>
      <c r="AZ378" s="6"/>
      <c r="BA378" s="6"/>
      <c r="BB378" s="6"/>
      <c r="BC378" s="6"/>
      <c r="BD378" s="6"/>
      <c r="BE378" s="6"/>
      <c r="BF378" s="6"/>
      <c r="BG378" s="6"/>
      <c r="BH378" s="6"/>
      <c r="BI378" s="6"/>
      <c r="BJ378" s="6"/>
      <c r="BK378" s="6"/>
      <c r="BL378" s="6"/>
      <c r="BM378" s="6"/>
      <c r="BN378" s="6"/>
      <c r="BO378" s="6"/>
      <c r="BP378" s="6"/>
      <c r="BQ378" s="6"/>
      <c r="BR378" s="6">
        <f t="shared" si="85"/>
        <v>3</v>
      </c>
      <c r="BS378" s="6" t="str">
        <f t="shared" si="86"/>
        <v>Non Loan</v>
      </c>
      <c r="BT378" s="6" t="s">
        <v>99</v>
      </c>
      <c r="BU378" s="6" t="s">
        <v>117</v>
      </c>
      <c r="BV378" s="6" t="s">
        <v>118</v>
      </c>
      <c r="BW378" s="8" t="s">
        <v>96</v>
      </c>
      <c r="BX378" s="9" t="str">
        <f t="shared" ca="1" si="94"/>
        <v/>
      </c>
      <c r="BY378" s="10" t="str">
        <f t="shared" ca="1" si="95"/>
        <v/>
      </c>
      <c r="BZ378" s="7">
        <f t="shared" ca="1" si="96"/>
        <v>607252</v>
      </c>
      <c r="CA378" s="7"/>
      <c r="CB378" s="7">
        <f t="shared" ca="1" si="97"/>
        <v>607252</v>
      </c>
      <c r="CC378" s="7"/>
      <c r="CD378" s="7"/>
      <c r="CE378" s="7" t="str">
        <f t="shared" ca="1" si="98"/>
        <v/>
      </c>
      <c r="CF378" s="7" t="str">
        <f t="shared" ca="1" si="99"/>
        <v/>
      </c>
      <c r="CG378" s="11" t="str">
        <f t="shared" ca="1" si="100"/>
        <v/>
      </c>
      <c r="CH378" s="7" t="str">
        <f t="shared" ca="1" si="101"/>
        <v/>
      </c>
      <c r="CI378" s="7" t="s">
        <v>97</v>
      </c>
    </row>
    <row r="379" spans="1:87" x14ac:dyDescent="0.2">
      <c r="A379">
        <v>11486</v>
      </c>
      <c r="B379" t="s">
        <v>152</v>
      </c>
      <c r="C379" s="17">
        <v>0.4</v>
      </c>
      <c r="D379" t="s">
        <v>96</v>
      </c>
      <c r="E379" t="s">
        <v>95</v>
      </c>
      <c r="F379" s="17">
        <v>0.5</v>
      </c>
      <c r="G379" s="17" t="str">
        <f t="shared" si="87"/>
        <v>No</v>
      </c>
      <c r="H379" t="s">
        <v>97</v>
      </c>
      <c r="I379" s="12" t="s">
        <v>97</v>
      </c>
      <c r="J379" s="13">
        <v>37257</v>
      </c>
      <c r="K379">
        <f t="shared" ca="1" si="88"/>
        <v>23</v>
      </c>
      <c r="L379" t="str">
        <f t="shared" ca="1" si="89"/>
        <v>&gt;20 years</v>
      </c>
      <c r="M379" s="13">
        <v>37257</v>
      </c>
      <c r="N379">
        <f t="shared" ca="1" si="90"/>
        <v>23</v>
      </c>
      <c r="O379" t="str">
        <f t="shared" ca="1" si="91"/>
        <v>&gt;20 years</v>
      </c>
      <c r="P379" s="13">
        <v>23743</v>
      </c>
      <c r="Q379">
        <f t="shared" ca="1" si="92"/>
        <v>60</v>
      </c>
      <c r="R379" t="str">
        <f t="shared" ca="1" si="93"/>
        <v>55-64</v>
      </c>
      <c r="S379" t="s">
        <v>121</v>
      </c>
      <c r="V379">
        <v>1</v>
      </c>
      <c r="X379">
        <v>1</v>
      </c>
      <c r="Z379">
        <v>1</v>
      </c>
      <c r="BR379">
        <f t="shared" si="85"/>
        <v>3</v>
      </c>
      <c r="BS379" t="str">
        <f t="shared" si="86"/>
        <v>Non Loan</v>
      </c>
      <c r="BT379" t="s">
        <v>99</v>
      </c>
      <c r="BU379" t="s">
        <v>104</v>
      </c>
      <c r="BV379" t="s">
        <v>129</v>
      </c>
      <c r="BW379" s="13" t="s">
        <v>96</v>
      </c>
      <c r="BX379" s="14" t="str">
        <f t="shared" ca="1" si="94"/>
        <v/>
      </c>
      <c r="BY379" s="15" t="str">
        <f t="shared" ca="1" si="95"/>
        <v/>
      </c>
      <c r="BZ379" s="12">
        <f t="shared" ca="1" si="96"/>
        <v>544418</v>
      </c>
      <c r="CA379" s="12"/>
      <c r="CB379" s="12">
        <f t="shared" ca="1" si="97"/>
        <v>544418</v>
      </c>
      <c r="CC379" s="12"/>
      <c r="CD379" s="12"/>
      <c r="CE379" s="12" t="str">
        <f t="shared" ca="1" si="98"/>
        <v/>
      </c>
      <c r="CF379" s="12" t="str">
        <f t="shared" ca="1" si="99"/>
        <v/>
      </c>
      <c r="CG379" s="16" t="str">
        <f t="shared" ca="1" si="100"/>
        <v/>
      </c>
      <c r="CH379" s="12" t="str">
        <f t="shared" ca="1" si="101"/>
        <v/>
      </c>
      <c r="CI379" s="12" t="s">
        <v>97</v>
      </c>
    </row>
    <row r="380" spans="1:87" x14ac:dyDescent="0.2">
      <c r="A380" s="6">
        <v>11487</v>
      </c>
      <c r="B380" s="6" t="s">
        <v>147</v>
      </c>
      <c r="C380" s="18">
        <v>0.15</v>
      </c>
      <c r="D380" s="6" t="s">
        <v>95</v>
      </c>
      <c r="E380" s="6" t="s">
        <v>96</v>
      </c>
      <c r="F380" s="18"/>
      <c r="G380" s="18" t="str">
        <f t="shared" si="87"/>
        <v>No</v>
      </c>
      <c r="H380" s="6" t="s">
        <v>111</v>
      </c>
      <c r="I380" s="7" t="s">
        <v>119</v>
      </c>
      <c r="J380" s="8">
        <v>36892</v>
      </c>
      <c r="K380" s="6">
        <f t="shared" ca="1" si="88"/>
        <v>24</v>
      </c>
      <c r="L380" s="6" t="str">
        <f t="shared" ca="1" si="89"/>
        <v>&gt;20 years</v>
      </c>
      <c r="M380" s="8">
        <v>36892</v>
      </c>
      <c r="N380" s="6">
        <f t="shared" ca="1" si="90"/>
        <v>24</v>
      </c>
      <c r="O380" s="6" t="str">
        <f t="shared" ca="1" si="91"/>
        <v>&gt;20 years</v>
      </c>
      <c r="P380" s="8">
        <v>36526</v>
      </c>
      <c r="Q380" s="6">
        <f t="shared" ca="1" si="92"/>
        <v>25</v>
      </c>
      <c r="R380" s="6" t="str">
        <f t="shared" ca="1" si="93"/>
        <v>25-34</v>
      </c>
      <c r="S380" s="6" t="s">
        <v>142</v>
      </c>
      <c r="T380" s="6">
        <v>1</v>
      </c>
      <c r="U380" s="6">
        <v>1</v>
      </c>
      <c r="V380" s="6">
        <v>1</v>
      </c>
      <c r="W380" s="6">
        <v>1</v>
      </c>
      <c r="X380" s="6">
        <v>1</v>
      </c>
      <c r="Y380" s="6">
        <v>1</v>
      </c>
      <c r="Z380" s="6">
        <v>1</v>
      </c>
      <c r="AA380" s="6"/>
      <c r="AB380" s="6"/>
      <c r="AC380" s="6"/>
      <c r="AD380" s="6"/>
      <c r="AE380" s="6"/>
      <c r="AF380" s="6"/>
      <c r="AG380" s="6"/>
      <c r="AH380" s="6"/>
      <c r="AI380" s="6"/>
      <c r="AJ380" s="6"/>
      <c r="AK380" s="6"/>
      <c r="AL380" s="6"/>
      <c r="AM380" s="6"/>
      <c r="AN380" s="6"/>
      <c r="AO380" s="6"/>
      <c r="AP380" s="6"/>
      <c r="AQ380" s="6"/>
      <c r="AR380" s="6"/>
      <c r="AS380" s="6"/>
      <c r="AT380" s="6"/>
      <c r="AU380" s="6"/>
      <c r="AV380" s="6"/>
      <c r="AW380" s="6"/>
      <c r="AX380" s="6"/>
      <c r="AY380" s="6"/>
      <c r="AZ380" s="6"/>
      <c r="BA380" s="6"/>
      <c r="BB380" s="6"/>
      <c r="BC380" s="6"/>
      <c r="BD380" s="6"/>
      <c r="BE380" s="6"/>
      <c r="BF380" s="6"/>
      <c r="BG380" s="6"/>
      <c r="BH380" s="6"/>
      <c r="BI380" s="6"/>
      <c r="BJ380" s="6"/>
      <c r="BK380" s="6"/>
      <c r="BL380" s="6"/>
      <c r="BM380" s="6"/>
      <c r="BN380" s="6"/>
      <c r="BO380" s="6"/>
      <c r="BP380" s="6"/>
      <c r="BQ380" s="6"/>
      <c r="BR380" s="6">
        <f t="shared" si="85"/>
        <v>7</v>
      </c>
      <c r="BS380" s="6" t="str">
        <f t="shared" si="86"/>
        <v>Loan</v>
      </c>
      <c r="BT380" s="6" t="s">
        <v>99</v>
      </c>
      <c r="BU380" s="6" t="s">
        <v>104</v>
      </c>
      <c r="BV380" s="6" t="s">
        <v>101</v>
      </c>
      <c r="BW380" s="8" t="s">
        <v>96</v>
      </c>
      <c r="BX380" s="9">
        <f t="shared" ca="1" si="94"/>
        <v>23847</v>
      </c>
      <c r="BY380" s="10" t="str">
        <f t="shared" ca="1" si="95"/>
        <v>&lt;=50k</v>
      </c>
      <c r="BZ380" s="7">
        <f t="shared" ca="1" si="96"/>
        <v>1813953</v>
      </c>
      <c r="CA380" s="7"/>
      <c r="CB380" s="7">
        <f t="shared" ca="1" si="97"/>
        <v>1813953</v>
      </c>
      <c r="CC380" s="7" t="s">
        <v>105</v>
      </c>
      <c r="CD380" s="7" t="s">
        <v>120</v>
      </c>
      <c r="CE380" s="7">
        <f t="shared" ca="1" si="98"/>
        <v>3</v>
      </c>
      <c r="CF380" s="7">
        <f t="shared" ca="1" si="99"/>
        <v>7949</v>
      </c>
      <c r="CG380" s="11">
        <f t="shared" ca="1" si="100"/>
        <v>1.3146426616345628E-2</v>
      </c>
      <c r="CH380" s="7" t="str">
        <f t="shared" ca="1" si="101"/>
        <v>1x</v>
      </c>
      <c r="CI380" s="7" t="s">
        <v>107</v>
      </c>
    </row>
    <row r="381" spans="1:87" x14ac:dyDescent="0.2">
      <c r="A381">
        <v>11488</v>
      </c>
      <c r="B381" t="s">
        <v>147</v>
      </c>
      <c r="C381" s="17">
        <v>0.2</v>
      </c>
      <c r="D381" t="s">
        <v>96</v>
      </c>
      <c r="E381" t="s">
        <v>96</v>
      </c>
      <c r="G381" s="17" t="str">
        <f t="shared" si="87"/>
        <v>No</v>
      </c>
      <c r="H381" t="s">
        <v>97</v>
      </c>
      <c r="I381" s="12" t="s">
        <v>103</v>
      </c>
      <c r="J381" s="13">
        <v>36526</v>
      </c>
      <c r="K381">
        <f t="shared" ca="1" si="88"/>
        <v>25</v>
      </c>
      <c r="L381" t="str">
        <f t="shared" ca="1" si="89"/>
        <v>&gt;20 years</v>
      </c>
      <c r="M381" s="13">
        <v>36526</v>
      </c>
      <c r="N381">
        <f t="shared" ca="1" si="90"/>
        <v>25</v>
      </c>
      <c r="O381" t="str">
        <f t="shared" ca="1" si="91"/>
        <v>&gt;20 years</v>
      </c>
      <c r="P381" s="13">
        <v>34700</v>
      </c>
      <c r="Q381">
        <f t="shared" ca="1" si="92"/>
        <v>30</v>
      </c>
      <c r="R381" t="str">
        <f t="shared" ca="1" si="93"/>
        <v>25-34</v>
      </c>
      <c r="S381" t="s">
        <v>98</v>
      </c>
      <c r="T381">
        <v>1</v>
      </c>
      <c r="V381">
        <v>1</v>
      </c>
      <c r="X381">
        <v>1</v>
      </c>
      <c r="Z381">
        <v>1</v>
      </c>
      <c r="BR381">
        <f t="shared" si="85"/>
        <v>4</v>
      </c>
      <c r="BS381" t="str">
        <f t="shared" si="86"/>
        <v>Loan</v>
      </c>
      <c r="BT381" t="s">
        <v>99</v>
      </c>
      <c r="BU381" t="s">
        <v>117</v>
      </c>
      <c r="BV381" t="s">
        <v>118</v>
      </c>
      <c r="BW381" s="13" t="s">
        <v>96</v>
      </c>
      <c r="BX381" s="14">
        <f t="shared" ca="1" si="94"/>
        <v>335957</v>
      </c>
      <c r="BY381" s="15" t="str">
        <f t="shared" ca="1" si="95"/>
        <v>250k-750k</v>
      </c>
      <c r="BZ381" s="12">
        <f t="shared" ca="1" si="96"/>
        <v>1973113</v>
      </c>
      <c r="CA381" s="12"/>
      <c r="CB381" s="12">
        <f t="shared" ca="1" si="97"/>
        <v>1973113</v>
      </c>
      <c r="CC381" s="12" t="s">
        <v>105</v>
      </c>
      <c r="CD381" s="12" t="s">
        <v>106</v>
      </c>
      <c r="CE381" s="12">
        <f t="shared" ca="1" si="98"/>
        <v>4</v>
      </c>
      <c r="CF381" s="12">
        <f t="shared" ca="1" si="99"/>
        <v>83989.25</v>
      </c>
      <c r="CG381" s="16">
        <f t="shared" ca="1" si="100"/>
        <v>0.17026749101546643</v>
      </c>
      <c r="CH381" s="12" t="str">
        <f t="shared" ca="1" si="101"/>
        <v>1x</v>
      </c>
      <c r="CI381" s="12" t="s">
        <v>107</v>
      </c>
    </row>
    <row r="382" spans="1:87" x14ac:dyDescent="0.2">
      <c r="A382" s="6">
        <v>11489</v>
      </c>
      <c r="B382" s="6" t="s">
        <v>122</v>
      </c>
      <c r="C382" s="18">
        <v>0.3</v>
      </c>
      <c r="D382" s="6" t="s">
        <v>95</v>
      </c>
      <c r="E382" s="6" t="s">
        <v>95</v>
      </c>
      <c r="F382" s="18">
        <v>0.15</v>
      </c>
      <c r="G382" s="18" t="str">
        <f t="shared" si="87"/>
        <v>No</v>
      </c>
      <c r="H382" s="6" t="s">
        <v>111</v>
      </c>
      <c r="I382" s="7" t="s">
        <v>112</v>
      </c>
      <c r="J382" s="8">
        <v>36161</v>
      </c>
      <c r="K382" s="6">
        <f t="shared" ca="1" si="88"/>
        <v>26</v>
      </c>
      <c r="L382" s="6" t="str">
        <f t="shared" ca="1" si="89"/>
        <v>&gt;20 years</v>
      </c>
      <c r="M382" s="8">
        <v>36161</v>
      </c>
      <c r="N382" s="6">
        <f t="shared" ca="1" si="90"/>
        <v>26</v>
      </c>
      <c r="O382" s="6" t="str">
        <f t="shared" ca="1" si="91"/>
        <v>&gt;20 years</v>
      </c>
      <c r="P382" s="8">
        <v>32874</v>
      </c>
      <c r="Q382" s="6">
        <f t="shared" ca="1" si="92"/>
        <v>35</v>
      </c>
      <c r="R382" s="6" t="str">
        <f t="shared" ca="1" si="93"/>
        <v>35-44</v>
      </c>
      <c r="S382" s="6" t="s">
        <v>128</v>
      </c>
      <c r="T382" s="6">
        <v>1</v>
      </c>
      <c r="U382" s="6">
        <v>1</v>
      </c>
      <c r="V382" s="6">
        <v>1</v>
      </c>
      <c r="W382" s="6">
        <v>1</v>
      </c>
      <c r="X382" s="6">
        <v>1</v>
      </c>
      <c r="Y382" s="6"/>
      <c r="Z382" s="6"/>
      <c r="AA382" s="6"/>
      <c r="AB382" s="6"/>
      <c r="AC382" s="6"/>
      <c r="AD382" s="6"/>
      <c r="AE382" s="6"/>
      <c r="AF382" s="6"/>
      <c r="AG382" s="6"/>
      <c r="AH382" s="6"/>
      <c r="AI382" s="6"/>
      <c r="AJ382" s="6"/>
      <c r="AK382" s="6"/>
      <c r="AL382" s="6"/>
      <c r="AM382" s="6"/>
      <c r="AN382" s="6"/>
      <c r="AO382" s="6"/>
      <c r="AP382" s="6"/>
      <c r="AQ382" s="6"/>
      <c r="AR382" s="6"/>
      <c r="AS382" s="6"/>
      <c r="AT382" s="6"/>
      <c r="AU382" s="6"/>
      <c r="AV382" s="6"/>
      <c r="AW382" s="6"/>
      <c r="AX382" s="6"/>
      <c r="AY382" s="6"/>
      <c r="AZ382" s="6"/>
      <c r="BA382" s="6"/>
      <c r="BB382" s="6"/>
      <c r="BC382" s="6"/>
      <c r="BD382" s="6"/>
      <c r="BE382" s="6"/>
      <c r="BF382" s="6"/>
      <c r="BG382" s="6"/>
      <c r="BH382" s="6"/>
      <c r="BI382" s="6"/>
      <c r="BJ382" s="6"/>
      <c r="BK382" s="6"/>
      <c r="BL382" s="6"/>
      <c r="BM382" s="6"/>
      <c r="BN382" s="6"/>
      <c r="BO382" s="6"/>
      <c r="BP382" s="6"/>
      <c r="BQ382" s="6"/>
      <c r="BR382" s="6">
        <f t="shared" si="85"/>
        <v>5</v>
      </c>
      <c r="BS382" s="6" t="str">
        <f t="shared" si="86"/>
        <v>Loan</v>
      </c>
      <c r="BT382" s="6" t="s">
        <v>99</v>
      </c>
      <c r="BU382" s="6" t="s">
        <v>117</v>
      </c>
      <c r="BV382" s="6" t="s">
        <v>118</v>
      </c>
      <c r="BW382" s="8" t="s">
        <v>96</v>
      </c>
      <c r="BX382" s="9">
        <f t="shared" ca="1" si="94"/>
        <v>349339</v>
      </c>
      <c r="BY382" s="10" t="str">
        <f t="shared" ca="1" si="95"/>
        <v>250k-750k</v>
      </c>
      <c r="BZ382" s="7">
        <f t="shared" ca="1" si="96"/>
        <v>1371920</v>
      </c>
      <c r="CA382" s="7"/>
      <c r="CB382" s="7">
        <f t="shared" ca="1" si="97"/>
        <v>1371920</v>
      </c>
      <c r="CC382" s="7" t="s">
        <v>114</v>
      </c>
      <c r="CD382" s="7" t="s">
        <v>120</v>
      </c>
      <c r="CE382" s="7">
        <f t="shared" ca="1" si="98"/>
        <v>8</v>
      </c>
      <c r="CF382" s="7">
        <f t="shared" ca="1" si="99"/>
        <v>43667.375</v>
      </c>
      <c r="CG382" s="11">
        <f t="shared" ca="1" si="100"/>
        <v>0.25463510991894572</v>
      </c>
      <c r="CH382" s="7" t="str">
        <f t="shared" ca="1" si="101"/>
        <v>1x</v>
      </c>
      <c r="CI382" s="7" t="s">
        <v>107</v>
      </c>
    </row>
    <row r="383" spans="1:87" x14ac:dyDescent="0.2">
      <c r="A383">
        <v>11490</v>
      </c>
      <c r="B383" t="s">
        <v>94</v>
      </c>
      <c r="C383" s="17">
        <v>0.4</v>
      </c>
      <c r="D383" t="s">
        <v>96</v>
      </c>
      <c r="E383" t="s">
        <v>95</v>
      </c>
      <c r="F383" s="17">
        <v>0.3</v>
      </c>
      <c r="G383" s="17" t="str">
        <f t="shared" si="87"/>
        <v>No</v>
      </c>
      <c r="H383" t="s">
        <v>97</v>
      </c>
      <c r="I383" s="12" t="s">
        <v>112</v>
      </c>
      <c r="J383" s="13">
        <v>45658</v>
      </c>
      <c r="K383">
        <f t="shared" ca="1" si="88"/>
        <v>0</v>
      </c>
      <c r="L383" t="str">
        <f t="shared" ca="1" si="89"/>
        <v>&lt;12 months</v>
      </c>
      <c r="M383" s="13">
        <v>45658</v>
      </c>
      <c r="N383">
        <f t="shared" ca="1" si="90"/>
        <v>0</v>
      </c>
      <c r="O383" t="str">
        <f t="shared" ca="1" si="91"/>
        <v>&lt;12 months</v>
      </c>
      <c r="P383" s="13">
        <v>31048</v>
      </c>
      <c r="Q383">
        <f t="shared" ca="1" si="92"/>
        <v>40</v>
      </c>
      <c r="R383" t="str">
        <f t="shared" ca="1" si="93"/>
        <v>35-44</v>
      </c>
      <c r="S383" t="s">
        <v>113</v>
      </c>
      <c r="V383">
        <v>1</v>
      </c>
      <c r="X383">
        <v>1</v>
      </c>
      <c r="Z383">
        <v>1</v>
      </c>
      <c r="BR383">
        <f t="shared" si="85"/>
        <v>3</v>
      </c>
      <c r="BS383" t="str">
        <f t="shared" si="86"/>
        <v>Non Loan</v>
      </c>
      <c r="BT383" t="s">
        <v>99</v>
      </c>
      <c r="BU383" t="s">
        <v>117</v>
      </c>
      <c r="BV383" t="s">
        <v>118</v>
      </c>
      <c r="BW383" s="13" t="s">
        <v>96</v>
      </c>
      <c r="BX383" s="14" t="str">
        <f t="shared" ca="1" si="94"/>
        <v/>
      </c>
      <c r="BY383" s="15" t="str">
        <f t="shared" ca="1" si="95"/>
        <v/>
      </c>
      <c r="BZ383" s="12">
        <f t="shared" ca="1" si="96"/>
        <v>401618</v>
      </c>
      <c r="CA383" s="12"/>
      <c r="CB383" s="12">
        <f t="shared" ca="1" si="97"/>
        <v>401618</v>
      </c>
      <c r="CC383" s="12"/>
      <c r="CD383" s="12"/>
      <c r="CE383" s="12" t="str">
        <f t="shared" ca="1" si="98"/>
        <v/>
      </c>
      <c r="CF383" s="12" t="str">
        <f t="shared" ca="1" si="99"/>
        <v/>
      </c>
      <c r="CG383" s="16" t="str">
        <f t="shared" ca="1" si="100"/>
        <v/>
      </c>
      <c r="CH383" s="12" t="str">
        <f t="shared" ca="1" si="101"/>
        <v/>
      </c>
      <c r="CI383" s="12" t="s">
        <v>97</v>
      </c>
    </row>
    <row r="384" spans="1:87" x14ac:dyDescent="0.2">
      <c r="A384" s="6">
        <v>11491</v>
      </c>
      <c r="B384" s="6" t="s">
        <v>134</v>
      </c>
      <c r="C384" s="18">
        <v>0.5</v>
      </c>
      <c r="D384" s="6" t="s">
        <v>95</v>
      </c>
      <c r="E384" s="6" t="s">
        <v>96</v>
      </c>
      <c r="F384" s="18"/>
      <c r="G384" s="18" t="str">
        <f t="shared" si="87"/>
        <v>Yes</v>
      </c>
      <c r="H384" s="6" t="s">
        <v>97</v>
      </c>
      <c r="I384" s="7" t="s">
        <v>112</v>
      </c>
      <c r="J384" s="8">
        <v>45658</v>
      </c>
      <c r="K384" s="6">
        <f t="shared" ca="1" si="88"/>
        <v>0</v>
      </c>
      <c r="L384" s="6" t="str">
        <f t="shared" ca="1" si="89"/>
        <v>&lt;12 months</v>
      </c>
      <c r="M384" s="8">
        <v>45658</v>
      </c>
      <c r="N384" s="6">
        <f t="shared" ca="1" si="90"/>
        <v>0</v>
      </c>
      <c r="O384" s="6" t="str">
        <f t="shared" ca="1" si="91"/>
        <v>&lt;12 months</v>
      </c>
      <c r="P384" s="8">
        <v>29221</v>
      </c>
      <c r="Q384" s="6">
        <f t="shared" ca="1" si="92"/>
        <v>45</v>
      </c>
      <c r="R384" s="6" t="str">
        <f t="shared" ca="1" si="93"/>
        <v>45-54</v>
      </c>
      <c r="S384" s="6" t="s">
        <v>132</v>
      </c>
      <c r="T384" s="6"/>
      <c r="U384" s="6">
        <v>1</v>
      </c>
      <c r="V384" s="6"/>
      <c r="W384" s="6">
        <v>1</v>
      </c>
      <c r="X384" s="6"/>
      <c r="Y384" s="6">
        <v>1</v>
      </c>
      <c r="Z384" s="6"/>
      <c r="AA384" s="6"/>
      <c r="AB384" s="6"/>
      <c r="AC384" s="6"/>
      <c r="AD384" s="6"/>
      <c r="AE384" s="6"/>
      <c r="AF384" s="6"/>
      <c r="AG384" s="6"/>
      <c r="AH384" s="6"/>
      <c r="AI384" s="6"/>
      <c r="AJ384" s="6"/>
      <c r="AK384" s="6"/>
      <c r="AL384" s="6"/>
      <c r="AM384" s="6"/>
      <c r="AN384" s="6"/>
      <c r="AO384" s="6"/>
      <c r="AP384" s="6"/>
      <c r="AQ384" s="6"/>
      <c r="AR384" s="6"/>
      <c r="AS384" s="6"/>
      <c r="AT384" s="6"/>
      <c r="AU384" s="6"/>
      <c r="AV384" s="6"/>
      <c r="AW384" s="6"/>
      <c r="AX384" s="6"/>
      <c r="AY384" s="6"/>
      <c r="AZ384" s="6"/>
      <c r="BA384" s="6"/>
      <c r="BB384" s="6"/>
      <c r="BC384" s="6"/>
      <c r="BD384" s="6"/>
      <c r="BE384" s="6"/>
      <c r="BF384" s="6"/>
      <c r="BG384" s="6"/>
      <c r="BH384" s="6"/>
      <c r="BI384" s="6"/>
      <c r="BJ384" s="6"/>
      <c r="BK384" s="6"/>
      <c r="BL384" s="6"/>
      <c r="BM384" s="6"/>
      <c r="BN384" s="6"/>
      <c r="BO384" s="6"/>
      <c r="BP384" s="6"/>
      <c r="BQ384" s="6"/>
      <c r="BR384" s="6">
        <f t="shared" si="85"/>
        <v>3</v>
      </c>
      <c r="BS384" s="6" t="str">
        <f t="shared" si="86"/>
        <v>Non Loan</v>
      </c>
      <c r="BT384" s="6" t="s">
        <v>99</v>
      </c>
      <c r="BU384" s="6" t="s">
        <v>117</v>
      </c>
      <c r="BV384" s="6" t="s">
        <v>118</v>
      </c>
      <c r="BW384" s="8" t="s">
        <v>96</v>
      </c>
      <c r="BX384" s="9" t="str">
        <f t="shared" ca="1" si="94"/>
        <v/>
      </c>
      <c r="BY384" s="10" t="str">
        <f t="shared" ca="1" si="95"/>
        <v/>
      </c>
      <c r="BZ384" s="7">
        <f t="shared" ca="1" si="96"/>
        <v>1129420</v>
      </c>
      <c r="CA384" s="7"/>
      <c r="CB384" s="7">
        <f t="shared" ca="1" si="97"/>
        <v>1129420</v>
      </c>
      <c r="CC384" s="7"/>
      <c r="CD384" s="7"/>
      <c r="CE384" s="7" t="str">
        <f t="shared" ca="1" si="98"/>
        <v/>
      </c>
      <c r="CF384" s="7" t="str">
        <f t="shared" ca="1" si="99"/>
        <v/>
      </c>
      <c r="CG384" s="11" t="str">
        <f t="shared" ca="1" si="100"/>
        <v/>
      </c>
      <c r="CH384" s="7" t="str">
        <f t="shared" ca="1" si="101"/>
        <v/>
      </c>
      <c r="CI384" s="7" t="s">
        <v>97</v>
      </c>
    </row>
    <row r="385" spans="1:87" x14ac:dyDescent="0.2">
      <c r="A385">
        <v>11492</v>
      </c>
      <c r="B385" t="s">
        <v>123</v>
      </c>
      <c r="C385" s="17">
        <v>0.6</v>
      </c>
      <c r="D385" t="s">
        <v>96</v>
      </c>
      <c r="E385" t="s">
        <v>96</v>
      </c>
      <c r="G385" s="17" t="str">
        <f t="shared" si="87"/>
        <v>Yes</v>
      </c>
      <c r="H385" t="s">
        <v>97</v>
      </c>
      <c r="I385" s="12" t="s">
        <v>112</v>
      </c>
      <c r="J385" s="13">
        <v>45473</v>
      </c>
      <c r="K385">
        <f t="shared" ca="1" si="88"/>
        <v>1</v>
      </c>
      <c r="L385" t="str">
        <f t="shared" ca="1" si="89"/>
        <v>1-3 years</v>
      </c>
      <c r="M385" s="13">
        <v>45473</v>
      </c>
      <c r="N385">
        <f t="shared" ca="1" si="90"/>
        <v>1</v>
      </c>
      <c r="O385" t="str">
        <f t="shared" ca="1" si="91"/>
        <v>1-3 years</v>
      </c>
      <c r="P385" s="13">
        <v>27395</v>
      </c>
      <c r="Q385">
        <f t="shared" ca="1" si="92"/>
        <v>50</v>
      </c>
      <c r="R385" t="str">
        <f t="shared" ca="1" si="93"/>
        <v>45-54</v>
      </c>
      <c r="S385" t="s">
        <v>132</v>
      </c>
      <c r="T385">
        <v>1</v>
      </c>
      <c r="V385">
        <v>1</v>
      </c>
      <c r="X385">
        <v>1</v>
      </c>
      <c r="Z385">
        <v>1</v>
      </c>
      <c r="BR385">
        <f t="shared" si="85"/>
        <v>4</v>
      </c>
      <c r="BS385" t="str">
        <f t="shared" si="86"/>
        <v>Loan</v>
      </c>
      <c r="BT385" t="s">
        <v>99</v>
      </c>
      <c r="BU385" t="s">
        <v>117</v>
      </c>
      <c r="BV385" t="s">
        <v>118</v>
      </c>
      <c r="BW385" s="13" t="s">
        <v>96</v>
      </c>
      <c r="BX385" s="14">
        <f t="shared" ca="1" si="94"/>
        <v>4465529</v>
      </c>
      <c r="BY385" s="15" t="str">
        <f t="shared" ca="1" si="95"/>
        <v>750k-5 mil</v>
      </c>
      <c r="BZ385" s="12">
        <f t="shared" ca="1" si="96"/>
        <v>1959205</v>
      </c>
      <c r="CA385" s="12"/>
      <c r="CB385" s="12">
        <f t="shared" ca="1" si="97"/>
        <v>1959205</v>
      </c>
      <c r="CC385" s="12" t="s">
        <v>105</v>
      </c>
      <c r="CD385" s="12" t="s">
        <v>106</v>
      </c>
      <c r="CE385" s="12">
        <f t="shared" ca="1" si="98"/>
        <v>4</v>
      </c>
      <c r="CF385" s="12">
        <f t="shared" ca="1" si="99"/>
        <v>1116382.25</v>
      </c>
      <c r="CG385" s="16">
        <f t="shared" ca="1" si="100"/>
        <v>2.2792556164362585</v>
      </c>
      <c r="CH385" s="12" t="str">
        <f t="shared" ca="1" si="101"/>
        <v>1-5x</v>
      </c>
      <c r="CI385" s="12" t="s">
        <v>107</v>
      </c>
    </row>
    <row r="386" spans="1:87" x14ac:dyDescent="0.2">
      <c r="A386" s="6">
        <v>11493</v>
      </c>
      <c r="B386" s="6" t="s">
        <v>94</v>
      </c>
      <c r="C386" s="18">
        <v>0.7</v>
      </c>
      <c r="D386" s="6" t="s">
        <v>95</v>
      </c>
      <c r="E386" s="6" t="s">
        <v>95</v>
      </c>
      <c r="F386" s="18">
        <v>0.4</v>
      </c>
      <c r="G386" s="18" t="str">
        <f t="shared" si="87"/>
        <v>Yes</v>
      </c>
      <c r="H386" s="6" t="s">
        <v>97</v>
      </c>
      <c r="I386" s="7" t="s">
        <v>112</v>
      </c>
      <c r="J386" s="8">
        <v>45292</v>
      </c>
      <c r="K386" s="6">
        <f t="shared" ca="1" si="88"/>
        <v>1</v>
      </c>
      <c r="L386" s="6" t="str">
        <f t="shared" ca="1" si="89"/>
        <v>1-3 years</v>
      </c>
      <c r="M386" s="8">
        <v>45292</v>
      </c>
      <c r="N386" s="6">
        <f t="shared" ca="1" si="90"/>
        <v>1</v>
      </c>
      <c r="O386" s="6" t="str">
        <f t="shared" ca="1" si="91"/>
        <v>1-3 years</v>
      </c>
      <c r="P386" s="8">
        <v>25569</v>
      </c>
      <c r="Q386" s="6">
        <f t="shared" ca="1" si="92"/>
        <v>55</v>
      </c>
      <c r="R386" s="6" t="str">
        <f t="shared" ca="1" si="93"/>
        <v>55-64</v>
      </c>
      <c r="S386" s="6" t="s">
        <v>116</v>
      </c>
      <c r="T386" s="6"/>
      <c r="U386" s="6">
        <v>1</v>
      </c>
      <c r="V386" s="6">
        <v>1</v>
      </c>
      <c r="W386" s="6">
        <v>1</v>
      </c>
      <c r="X386" s="6">
        <v>1</v>
      </c>
      <c r="Y386" s="6">
        <v>1</v>
      </c>
      <c r="Z386" s="6">
        <v>1</v>
      </c>
      <c r="AA386" s="6"/>
      <c r="AB386" s="6"/>
      <c r="AC386" s="6"/>
      <c r="AD386" s="6"/>
      <c r="AE386" s="6"/>
      <c r="AF386" s="6"/>
      <c r="AG386" s="6"/>
      <c r="AH386" s="6"/>
      <c r="AI386" s="6"/>
      <c r="AJ386" s="6"/>
      <c r="AK386" s="6"/>
      <c r="AL386" s="6"/>
      <c r="AM386" s="6"/>
      <c r="AN386" s="6"/>
      <c r="AO386" s="6"/>
      <c r="AP386" s="6"/>
      <c r="AQ386" s="6"/>
      <c r="AR386" s="6"/>
      <c r="AS386" s="6"/>
      <c r="AT386" s="6"/>
      <c r="AU386" s="6"/>
      <c r="AV386" s="6"/>
      <c r="AW386" s="6"/>
      <c r="AX386" s="6"/>
      <c r="AY386" s="6"/>
      <c r="AZ386" s="6"/>
      <c r="BA386" s="6"/>
      <c r="BB386" s="6"/>
      <c r="BC386" s="6"/>
      <c r="BD386" s="6"/>
      <c r="BE386" s="6"/>
      <c r="BF386" s="6"/>
      <c r="BG386" s="6"/>
      <c r="BH386" s="6"/>
      <c r="BI386" s="6"/>
      <c r="BJ386" s="6"/>
      <c r="BK386" s="6"/>
      <c r="BL386" s="6"/>
      <c r="BM386" s="6"/>
      <c r="BN386" s="6"/>
      <c r="BO386" s="6"/>
      <c r="BP386" s="6"/>
      <c r="BQ386" s="6"/>
      <c r="BR386" s="6">
        <f t="shared" si="85"/>
        <v>6</v>
      </c>
      <c r="BS386" s="6" t="str">
        <f t="shared" si="86"/>
        <v>Non Loan</v>
      </c>
      <c r="BT386" s="6" t="s">
        <v>99</v>
      </c>
      <c r="BU386" s="6" t="s">
        <v>117</v>
      </c>
      <c r="BV386" s="6" t="s">
        <v>118</v>
      </c>
      <c r="BW386" s="8" t="s">
        <v>96</v>
      </c>
      <c r="BX386" s="9" t="str">
        <f t="shared" ca="1" si="94"/>
        <v/>
      </c>
      <c r="BY386" s="10" t="str">
        <f t="shared" ca="1" si="95"/>
        <v/>
      </c>
      <c r="BZ386" s="7">
        <f t="shared" ca="1" si="96"/>
        <v>1153447</v>
      </c>
      <c r="CA386" s="7"/>
      <c r="CB386" s="7">
        <f t="shared" ca="1" si="97"/>
        <v>1153447</v>
      </c>
      <c r="CC386" s="7"/>
      <c r="CD386" s="7"/>
      <c r="CE386" s="7" t="str">
        <f t="shared" ca="1" si="98"/>
        <v/>
      </c>
      <c r="CF386" s="7" t="str">
        <f t="shared" ca="1" si="99"/>
        <v/>
      </c>
      <c r="CG386" s="11" t="str">
        <f t="shared" ca="1" si="100"/>
        <v/>
      </c>
      <c r="CH386" s="7" t="str">
        <f t="shared" ca="1" si="101"/>
        <v/>
      </c>
      <c r="CI386" s="7" t="s">
        <v>97</v>
      </c>
    </row>
    <row r="387" spans="1:87" x14ac:dyDescent="0.2">
      <c r="A387">
        <v>11494</v>
      </c>
      <c r="B387" t="s">
        <v>94</v>
      </c>
      <c r="C387" s="17">
        <v>0.8</v>
      </c>
      <c r="D387" t="s">
        <v>96</v>
      </c>
      <c r="E387" t="s">
        <v>95</v>
      </c>
      <c r="F387" s="17">
        <v>0.75</v>
      </c>
      <c r="G387" s="17" t="str">
        <f t="shared" si="87"/>
        <v>Yes</v>
      </c>
      <c r="H387" t="s">
        <v>97</v>
      </c>
      <c r="I387" s="12" t="s">
        <v>97</v>
      </c>
      <c r="J387" s="13">
        <v>45107</v>
      </c>
      <c r="K387">
        <f t="shared" ca="1" si="88"/>
        <v>2</v>
      </c>
      <c r="L387" t="str">
        <f t="shared" ca="1" si="89"/>
        <v>1-3 years</v>
      </c>
      <c r="M387" s="13">
        <v>45107</v>
      </c>
      <c r="N387">
        <f t="shared" ca="1" si="90"/>
        <v>2</v>
      </c>
      <c r="O387" t="str">
        <f t="shared" ca="1" si="91"/>
        <v>1-3 years</v>
      </c>
      <c r="P387" s="13">
        <v>23743</v>
      </c>
      <c r="Q387">
        <f t="shared" ca="1" si="92"/>
        <v>60</v>
      </c>
      <c r="R387" t="str">
        <f t="shared" ca="1" si="93"/>
        <v>55-64</v>
      </c>
      <c r="S387" t="s">
        <v>121</v>
      </c>
      <c r="V387">
        <v>1</v>
      </c>
      <c r="X387">
        <v>1</v>
      </c>
      <c r="Z387">
        <v>1</v>
      </c>
      <c r="BR387">
        <f t="shared" si="85"/>
        <v>3</v>
      </c>
      <c r="BS387" t="str">
        <f t="shared" si="86"/>
        <v>Non Loan</v>
      </c>
      <c r="BT387" t="s">
        <v>99</v>
      </c>
      <c r="BU387" t="s">
        <v>104</v>
      </c>
      <c r="BV387" t="s">
        <v>101</v>
      </c>
      <c r="BW387" s="13" t="s">
        <v>96</v>
      </c>
      <c r="BX387" s="14" t="str">
        <f t="shared" ca="1" si="94"/>
        <v/>
      </c>
      <c r="BY387" s="15" t="str">
        <f t="shared" ca="1" si="95"/>
        <v/>
      </c>
      <c r="BZ387" s="12">
        <f t="shared" ca="1" si="96"/>
        <v>955024</v>
      </c>
      <c r="CA387" s="12"/>
      <c r="CB387" s="12">
        <f t="shared" ca="1" si="97"/>
        <v>955024</v>
      </c>
      <c r="CC387" s="12"/>
      <c r="CD387" s="12"/>
      <c r="CE387" s="12" t="str">
        <f t="shared" ca="1" si="98"/>
        <v/>
      </c>
      <c r="CF387" s="12" t="str">
        <f t="shared" ca="1" si="99"/>
        <v/>
      </c>
      <c r="CG387" s="16" t="str">
        <f t="shared" ca="1" si="100"/>
        <v/>
      </c>
      <c r="CH387" s="12" t="str">
        <f t="shared" ca="1" si="101"/>
        <v/>
      </c>
      <c r="CI387" s="12" t="s">
        <v>97</v>
      </c>
    </row>
    <row r="388" spans="1:87" x14ac:dyDescent="0.2">
      <c r="A388" s="6">
        <v>11495</v>
      </c>
      <c r="B388" s="6" t="s">
        <v>110</v>
      </c>
      <c r="C388" s="18">
        <v>0.75</v>
      </c>
      <c r="D388" s="6" t="s">
        <v>95</v>
      </c>
      <c r="E388" s="6" t="s">
        <v>96</v>
      </c>
      <c r="F388" s="18"/>
      <c r="G388" s="18" t="str">
        <f t="shared" si="87"/>
        <v>Yes</v>
      </c>
      <c r="H388" s="6" t="s">
        <v>111</v>
      </c>
      <c r="I388" s="7" t="s">
        <v>119</v>
      </c>
      <c r="J388" s="8">
        <v>44927</v>
      </c>
      <c r="K388" s="6">
        <f t="shared" ca="1" si="88"/>
        <v>2</v>
      </c>
      <c r="L388" s="6" t="str">
        <f t="shared" ca="1" si="89"/>
        <v>1-3 years</v>
      </c>
      <c r="M388" s="8">
        <v>44927</v>
      </c>
      <c r="N388" s="6">
        <f t="shared" ca="1" si="90"/>
        <v>2</v>
      </c>
      <c r="O388" s="6" t="str">
        <f t="shared" ca="1" si="91"/>
        <v>1-3 years</v>
      </c>
      <c r="P388" s="8">
        <v>36526</v>
      </c>
      <c r="Q388" s="6">
        <f t="shared" ca="1" si="92"/>
        <v>25</v>
      </c>
      <c r="R388" s="6" t="str">
        <f t="shared" ca="1" si="93"/>
        <v>25-34</v>
      </c>
      <c r="S388" s="6" t="s">
        <v>98</v>
      </c>
      <c r="T388" s="6">
        <v>1</v>
      </c>
      <c r="U388" s="6">
        <v>1</v>
      </c>
      <c r="V388" s="6">
        <v>1</v>
      </c>
      <c r="W388" s="6">
        <v>1</v>
      </c>
      <c r="X388" s="6">
        <v>1</v>
      </c>
      <c r="Y388" s="6"/>
      <c r="Z388" s="6"/>
      <c r="AA388" s="6"/>
      <c r="AB388" s="6"/>
      <c r="AC388" s="6"/>
      <c r="AD388" s="6"/>
      <c r="AE388" s="6"/>
      <c r="AF388" s="6"/>
      <c r="AG388" s="6"/>
      <c r="AH388" s="6"/>
      <c r="AI388" s="6"/>
      <c r="AJ388" s="6"/>
      <c r="AK388" s="6"/>
      <c r="AL388" s="6"/>
      <c r="AM388" s="6"/>
      <c r="AN388" s="6"/>
      <c r="AO388" s="6"/>
      <c r="AP388" s="6"/>
      <c r="AQ388" s="6"/>
      <c r="AR388" s="6"/>
      <c r="AS388" s="6"/>
      <c r="AT388" s="6"/>
      <c r="AU388" s="6"/>
      <c r="AV388" s="6"/>
      <c r="AW388" s="6"/>
      <c r="AX388" s="6"/>
      <c r="AY388" s="6"/>
      <c r="AZ388" s="6"/>
      <c r="BA388" s="6"/>
      <c r="BB388" s="6"/>
      <c r="BC388" s="6"/>
      <c r="BD388" s="6"/>
      <c r="BE388" s="6"/>
      <c r="BF388" s="6"/>
      <c r="BG388" s="6"/>
      <c r="BH388" s="6"/>
      <c r="BI388" s="6"/>
      <c r="BJ388" s="6"/>
      <c r="BK388" s="6"/>
      <c r="BL388" s="6"/>
      <c r="BM388" s="6"/>
      <c r="BN388" s="6"/>
      <c r="BO388" s="6"/>
      <c r="BP388" s="6"/>
      <c r="BQ388" s="6"/>
      <c r="BR388" s="6">
        <f t="shared" ref="BR388:BR451" si="102">SUM(T388:BQ388)</f>
        <v>5</v>
      </c>
      <c r="BS388" s="6" t="str">
        <f t="shared" ref="BS388:BS451" si="103">IF(T388=1,"Loan","Non Loan")</f>
        <v>Loan</v>
      </c>
      <c r="BT388" s="6" t="s">
        <v>99</v>
      </c>
      <c r="BU388" s="6" t="s">
        <v>117</v>
      </c>
      <c r="BV388" s="6" t="s">
        <v>118</v>
      </c>
      <c r="BW388" s="8" t="s">
        <v>96</v>
      </c>
      <c r="BX388" s="9">
        <f t="shared" ca="1" si="94"/>
        <v>2323797</v>
      </c>
      <c r="BY388" s="10" t="str">
        <f t="shared" ca="1" si="95"/>
        <v>750k-5 mil</v>
      </c>
      <c r="BZ388" s="7">
        <f t="shared" ca="1" si="96"/>
        <v>1373292</v>
      </c>
      <c r="CA388" s="7"/>
      <c r="CB388" s="7">
        <f t="shared" ca="1" si="97"/>
        <v>1373292</v>
      </c>
      <c r="CC388" s="7" t="s">
        <v>105</v>
      </c>
      <c r="CD388" s="7" t="s">
        <v>120</v>
      </c>
      <c r="CE388" s="7">
        <f t="shared" ca="1" si="98"/>
        <v>2</v>
      </c>
      <c r="CF388" s="7">
        <f t="shared" ca="1" si="99"/>
        <v>1161898.5</v>
      </c>
      <c r="CG388" s="11">
        <f t="shared" ca="1" si="100"/>
        <v>1.6921361225434941</v>
      </c>
      <c r="CH388" s="7" t="str">
        <f t="shared" ca="1" si="101"/>
        <v>1-5x</v>
      </c>
      <c r="CI388" s="7" t="s">
        <v>107</v>
      </c>
    </row>
    <row r="389" spans="1:87" x14ac:dyDescent="0.2">
      <c r="A389">
        <v>11496</v>
      </c>
      <c r="B389" t="s">
        <v>110</v>
      </c>
      <c r="C389" s="17">
        <v>1</v>
      </c>
      <c r="D389" t="s">
        <v>96</v>
      </c>
      <c r="E389" t="s">
        <v>96</v>
      </c>
      <c r="G389" s="17" t="str">
        <f t="shared" ref="G389:G452" si="104">IF(OR(C389&gt;=51%, AND(C389&gt;=20%, D389="Yes", E389="No"), AND(C389&gt;=20%, D389="Yes", E389="Yes", F389&gt;=30%)), "Yes", "No")</f>
        <v>Yes</v>
      </c>
      <c r="H389" t="s">
        <v>111</v>
      </c>
      <c r="I389" s="12" t="s">
        <v>112</v>
      </c>
      <c r="J389" s="13">
        <v>44742</v>
      </c>
      <c r="K389">
        <f t="shared" ref="K389:K452" ca="1" si="105">ROUNDDOWN(((TODAY()-J389)/365),0)</f>
        <v>3</v>
      </c>
      <c r="L389" t="str">
        <f t="shared" ref="L389:L452" ca="1" si="106">IF(ISBLANK(J389),"",IF(DATEDIF(J389,TODAY(),"Y")&lt;1,"&lt;12 months",
IF(DATEDIF(J389,TODAY(),"Y")&lt;3,"1-3 years",IF(DATEDIF(J389,TODAY(),"Y")&lt;5,"3-5 years",IF(DATEDIF(J389,TODAY(),"Y")&lt;10,"5-10 years",IF(DATEDIF(J389,TODAY(),"Y")&lt;20,"10-20 years","&gt;20 years"))))))</f>
        <v>3-5 years</v>
      </c>
      <c r="M389" s="13">
        <v>44742</v>
      </c>
      <c r="N389">
        <f t="shared" ref="N389:N452" ca="1" si="107">ROUNDDOWN(((TODAY()-M389)/365),0)</f>
        <v>3</v>
      </c>
      <c r="O389" t="str">
        <f t="shared" ref="O389:O452" ca="1" si="108">IF(ISBLANK(M389),"",IF(DATEDIF(M389,TODAY(),"Y")&lt;1,"&lt;12 months",
IF(DATEDIF(M389,TODAY(),"Y")&lt;3,"1-3 years",IF(DATEDIF(M389,TODAY(),"Y")&lt;5,"3-5 years",IF(DATEDIF(M389,TODAY(),"Y")&lt;10,"5-10 years",IF(DATEDIF(M389,TODAY(),"Y")&lt;20,"10-20 years","&gt;20 years"))))))</f>
        <v>3-5 years</v>
      </c>
      <c r="P389" s="13">
        <v>34700</v>
      </c>
      <c r="Q389">
        <f t="shared" ref="Q389:Q452" ca="1" si="109">ROUNDDOWN(((TODAY()-P389)/365),0)</f>
        <v>30</v>
      </c>
      <c r="R389" t="str">
        <f t="shared" ref="R389:R452" ca="1" si="110">IF(Q389="","",IF(Q389&lt;18,"&lt;18",IF(Q389&lt;=24,"18-24",IF(Q389&lt;=34,"25-34",IF(Q389&lt;=44,"35-44",IF(Q389&lt;=54,"45-54",IF(Q389&lt;=64,"55-64","64+")))))))</f>
        <v>25-34</v>
      </c>
      <c r="S389" t="s">
        <v>143</v>
      </c>
      <c r="V389">
        <v>1</v>
      </c>
      <c r="X389">
        <v>1</v>
      </c>
      <c r="Z389">
        <v>1</v>
      </c>
      <c r="BR389">
        <f t="shared" si="102"/>
        <v>3</v>
      </c>
      <c r="BS389" t="str">
        <f t="shared" si="103"/>
        <v>Non Loan</v>
      </c>
      <c r="BT389" t="s">
        <v>99</v>
      </c>
      <c r="BU389" t="s">
        <v>100</v>
      </c>
      <c r="BV389" t="s">
        <v>101</v>
      </c>
      <c r="BW389" s="13" t="s">
        <v>96</v>
      </c>
      <c r="BX389" s="14" t="str">
        <f t="shared" ref="BX389:BX452" ca="1" si="111">IF(T389=1,RANDBETWEEN(0,5000000),"")</f>
        <v/>
      </c>
      <c r="BY389" s="15" t="str">
        <f t="shared" ref="BY389:BY452" ca="1" si="112">IF(OR(BX389="",ISBLANK(BX389)),"",IF(BX389&gt;5000000,"&gt;5 mil",
IF(BX389&lt;=50000,"&lt;=50k",
IF(AND(BX389&gt;50000,BX389&lt;=100000),"50k-100k",
IF(AND(BX389&gt;100000,BX389&lt;=250000),"100k-250k",
IF(AND(BX389&gt;250000,BX389&lt;=750000),"250k-750k",
IF(AND(BX389&gt;750000,BX389&lt;=5000000),"750k-5 mil","Unknown")))))))</f>
        <v/>
      </c>
      <c r="BZ389" s="12">
        <f t="shared" ref="BZ389:BZ452" ca="1" si="113">RANDBETWEEN(0,2000000)</f>
        <v>835048</v>
      </c>
      <c r="CA389" s="12"/>
      <c r="CB389" s="12">
        <f t="shared" ref="CB389:CB452" ca="1" si="114">BZ389+CA389</f>
        <v>835048</v>
      </c>
      <c r="CC389" s="12"/>
      <c r="CD389" s="12"/>
      <c r="CE389" s="12" t="str">
        <f t="shared" ref="CE389:CE452" ca="1" si="115">IF(T389=1,RANDBETWEEN(1,10),"")</f>
        <v/>
      </c>
      <c r="CF389" s="12" t="str">
        <f t="shared" ref="CF389:CF452" ca="1" si="116">IF(OR(BX389="", ISBLANK(BX389)), "", BX389/CE389)</f>
        <v/>
      </c>
      <c r="CG389" s="16" t="str">
        <f t="shared" ref="CG389:CG452" ca="1" si="117">IF(OR(ISBLANK(BX389), BX389=""), "",
   IF(OR(ISBLANK(CB389), CB389=0), "no deposits", BX389/CB389))</f>
        <v/>
      </c>
      <c r="CH389" s="12" t="str">
        <f t="shared" ref="CH389:CH452" ca="1" si="118">IF(CG389="","",IF(ISERROR(CG389),"no deposits",IF(CG389&lt;100%,"1x",IF(CG389&lt;500%,"1-5x",IF(CG389&lt;1000%,"5-10x",IF(CG389&lt;2000%,"10-20x",IF(CG389&lt;5000%,"20-50x",IF(CG389&lt;10000%,"50-100x",IF(CG389&lt;50000%,"100-500x","&gt;500x")))))))))</f>
        <v/>
      </c>
      <c r="CI389" s="12" t="s">
        <v>97</v>
      </c>
    </row>
    <row r="390" spans="1:87" x14ac:dyDescent="0.2">
      <c r="A390" s="6">
        <v>11497</v>
      </c>
      <c r="B390" s="6" t="s">
        <v>122</v>
      </c>
      <c r="C390" s="18">
        <v>0</v>
      </c>
      <c r="D390" s="6" t="s">
        <v>95</v>
      </c>
      <c r="E390" s="6" t="s">
        <v>95</v>
      </c>
      <c r="F390" s="18">
        <v>0.15</v>
      </c>
      <c r="G390" s="18" t="str">
        <f t="shared" si="104"/>
        <v>No</v>
      </c>
      <c r="H390" s="6" t="s">
        <v>97</v>
      </c>
      <c r="I390" s="7" t="s">
        <v>112</v>
      </c>
      <c r="J390" s="8">
        <v>44562</v>
      </c>
      <c r="K390" s="6">
        <f t="shared" ca="1" si="105"/>
        <v>3</v>
      </c>
      <c r="L390" s="6" t="str">
        <f t="shared" ca="1" si="106"/>
        <v>3-5 years</v>
      </c>
      <c r="M390" s="8">
        <v>44562</v>
      </c>
      <c r="N390" s="6">
        <f t="shared" ca="1" si="107"/>
        <v>3</v>
      </c>
      <c r="O390" s="6" t="str">
        <f t="shared" ca="1" si="108"/>
        <v>3-5 years</v>
      </c>
      <c r="P390" s="8">
        <v>32874</v>
      </c>
      <c r="Q390" s="6">
        <f t="shared" ca="1" si="109"/>
        <v>35</v>
      </c>
      <c r="R390" s="6" t="str">
        <f t="shared" ca="1" si="110"/>
        <v>35-44</v>
      </c>
      <c r="S390" s="6" t="s">
        <v>98</v>
      </c>
      <c r="T390" s="6"/>
      <c r="U390" s="6">
        <v>1</v>
      </c>
      <c r="V390" s="6"/>
      <c r="W390" s="6">
        <v>1</v>
      </c>
      <c r="X390" s="6"/>
      <c r="Y390" s="6">
        <v>1</v>
      </c>
      <c r="Z390" s="6"/>
      <c r="AA390" s="6"/>
      <c r="AB390" s="6"/>
      <c r="AC390" s="6"/>
      <c r="AD390" s="6"/>
      <c r="AE390" s="6"/>
      <c r="AF390" s="6"/>
      <c r="AG390" s="6"/>
      <c r="AH390" s="6"/>
      <c r="AI390" s="6"/>
      <c r="AJ390" s="6"/>
      <c r="AK390" s="6"/>
      <c r="AL390" s="6"/>
      <c r="AM390" s="6"/>
      <c r="AN390" s="6"/>
      <c r="AO390" s="6"/>
      <c r="AP390" s="6"/>
      <c r="AQ390" s="6"/>
      <c r="AR390" s="6"/>
      <c r="AS390" s="6"/>
      <c r="AT390" s="6"/>
      <c r="AU390" s="6"/>
      <c r="AV390" s="6"/>
      <c r="AW390" s="6"/>
      <c r="AX390" s="6"/>
      <c r="AY390" s="6"/>
      <c r="AZ390" s="6"/>
      <c r="BA390" s="6"/>
      <c r="BB390" s="6"/>
      <c r="BC390" s="6"/>
      <c r="BD390" s="6"/>
      <c r="BE390" s="6"/>
      <c r="BF390" s="6"/>
      <c r="BG390" s="6"/>
      <c r="BH390" s="6"/>
      <c r="BI390" s="6"/>
      <c r="BJ390" s="6"/>
      <c r="BK390" s="6"/>
      <c r="BL390" s="6"/>
      <c r="BM390" s="6"/>
      <c r="BN390" s="6"/>
      <c r="BO390" s="6"/>
      <c r="BP390" s="6"/>
      <c r="BQ390" s="6"/>
      <c r="BR390" s="6">
        <f t="shared" si="102"/>
        <v>3</v>
      </c>
      <c r="BS390" s="6" t="str">
        <f t="shared" si="103"/>
        <v>Non Loan</v>
      </c>
      <c r="BT390" s="6" t="s">
        <v>99</v>
      </c>
      <c r="BU390" s="6" t="s">
        <v>117</v>
      </c>
      <c r="BV390" s="6" t="s">
        <v>118</v>
      </c>
      <c r="BW390" s="8" t="s">
        <v>96</v>
      </c>
      <c r="BX390" s="9" t="str">
        <f t="shared" ca="1" si="111"/>
        <v/>
      </c>
      <c r="BY390" s="10" t="str">
        <f t="shared" ca="1" si="112"/>
        <v/>
      </c>
      <c r="BZ390" s="7">
        <f t="shared" ca="1" si="113"/>
        <v>903934</v>
      </c>
      <c r="CA390" s="7"/>
      <c r="CB390" s="7">
        <f t="shared" ca="1" si="114"/>
        <v>903934</v>
      </c>
      <c r="CC390" s="7"/>
      <c r="CD390" s="7"/>
      <c r="CE390" s="7" t="str">
        <f t="shared" ca="1" si="115"/>
        <v/>
      </c>
      <c r="CF390" s="7" t="str">
        <f t="shared" ca="1" si="116"/>
        <v/>
      </c>
      <c r="CG390" s="11" t="str">
        <f t="shared" ca="1" si="117"/>
        <v/>
      </c>
      <c r="CH390" s="7" t="str">
        <f t="shared" ca="1" si="118"/>
        <v/>
      </c>
      <c r="CI390" s="7" t="s">
        <v>97</v>
      </c>
    </row>
    <row r="391" spans="1:87" x14ac:dyDescent="0.2">
      <c r="A391">
        <v>11498</v>
      </c>
      <c r="B391" t="s">
        <v>94</v>
      </c>
      <c r="C391" s="17">
        <v>0.4</v>
      </c>
      <c r="D391" t="s">
        <v>96</v>
      </c>
      <c r="E391" t="s">
        <v>95</v>
      </c>
      <c r="F391" s="17">
        <v>0.5</v>
      </c>
      <c r="G391" s="17" t="str">
        <f t="shared" si="104"/>
        <v>No</v>
      </c>
      <c r="H391" t="s">
        <v>97</v>
      </c>
      <c r="I391" s="12" t="s">
        <v>97</v>
      </c>
      <c r="J391" s="13">
        <v>44377</v>
      </c>
      <c r="K391">
        <f t="shared" ca="1" si="105"/>
        <v>4</v>
      </c>
      <c r="L391" t="str">
        <f t="shared" ca="1" si="106"/>
        <v>3-5 years</v>
      </c>
      <c r="M391" s="13">
        <v>44377</v>
      </c>
      <c r="N391">
        <f t="shared" ca="1" si="107"/>
        <v>4</v>
      </c>
      <c r="O391" t="str">
        <f t="shared" ca="1" si="108"/>
        <v>3-5 years</v>
      </c>
      <c r="P391" s="13">
        <v>31048</v>
      </c>
      <c r="Q391">
        <f t="shared" ca="1" si="109"/>
        <v>40</v>
      </c>
      <c r="R391" t="str">
        <f t="shared" ca="1" si="110"/>
        <v>35-44</v>
      </c>
      <c r="S391" t="s">
        <v>151</v>
      </c>
      <c r="V391">
        <v>1</v>
      </c>
      <c r="X391">
        <v>1</v>
      </c>
      <c r="Z391">
        <v>1</v>
      </c>
      <c r="BR391">
        <f t="shared" si="102"/>
        <v>3</v>
      </c>
      <c r="BS391" t="str">
        <f t="shared" si="103"/>
        <v>Non Loan</v>
      </c>
      <c r="BT391" t="s">
        <v>99</v>
      </c>
      <c r="BU391" t="s">
        <v>104</v>
      </c>
      <c r="BV391" t="s">
        <v>101</v>
      </c>
      <c r="BW391" s="13" t="s">
        <v>96</v>
      </c>
      <c r="BX391" s="14" t="str">
        <f t="shared" ca="1" si="111"/>
        <v/>
      </c>
      <c r="BY391" s="15" t="str">
        <f t="shared" ca="1" si="112"/>
        <v/>
      </c>
      <c r="BZ391" s="12">
        <f t="shared" ca="1" si="113"/>
        <v>359089</v>
      </c>
      <c r="CA391" s="12"/>
      <c r="CB391" s="12">
        <f t="shared" ca="1" si="114"/>
        <v>359089</v>
      </c>
      <c r="CC391" s="12"/>
      <c r="CD391" s="12"/>
      <c r="CE391" s="12" t="str">
        <f t="shared" ca="1" si="115"/>
        <v/>
      </c>
      <c r="CF391" s="12" t="str">
        <f t="shared" ca="1" si="116"/>
        <v/>
      </c>
      <c r="CG391" s="16" t="str">
        <f t="shared" ca="1" si="117"/>
        <v/>
      </c>
      <c r="CH391" s="12" t="str">
        <f t="shared" ca="1" si="118"/>
        <v/>
      </c>
      <c r="CI391" s="12" t="s">
        <v>97</v>
      </c>
    </row>
    <row r="392" spans="1:87" x14ac:dyDescent="0.2">
      <c r="A392" s="6">
        <v>11499</v>
      </c>
      <c r="B392" s="6" t="s">
        <v>160</v>
      </c>
      <c r="C392" s="18">
        <v>0.15</v>
      </c>
      <c r="D392" s="6" t="s">
        <v>95</v>
      </c>
      <c r="E392" s="6" t="s">
        <v>96</v>
      </c>
      <c r="F392" s="18"/>
      <c r="G392" s="18" t="str">
        <f t="shared" si="104"/>
        <v>No</v>
      </c>
      <c r="H392" s="6" t="s">
        <v>102</v>
      </c>
      <c r="I392" s="7" t="s">
        <v>119</v>
      </c>
      <c r="J392" s="8">
        <v>44197</v>
      </c>
      <c r="K392" s="6">
        <f t="shared" ca="1" si="105"/>
        <v>4</v>
      </c>
      <c r="L392" s="6" t="str">
        <f t="shared" ca="1" si="106"/>
        <v>3-5 years</v>
      </c>
      <c r="M392" s="8">
        <v>44197</v>
      </c>
      <c r="N392" s="6">
        <f t="shared" ca="1" si="107"/>
        <v>4</v>
      </c>
      <c r="O392" s="6" t="str">
        <f t="shared" ca="1" si="108"/>
        <v>3-5 years</v>
      </c>
      <c r="P392" s="8">
        <v>29221</v>
      </c>
      <c r="Q392" s="6">
        <f t="shared" ca="1" si="109"/>
        <v>45</v>
      </c>
      <c r="R392" s="6" t="str">
        <f t="shared" ca="1" si="110"/>
        <v>45-54</v>
      </c>
      <c r="S392" s="6" t="s">
        <v>98</v>
      </c>
      <c r="T392" s="6">
        <v>1</v>
      </c>
      <c r="U392" s="6">
        <v>1</v>
      </c>
      <c r="V392" s="6">
        <v>1</v>
      </c>
      <c r="W392" s="6">
        <v>1</v>
      </c>
      <c r="X392" s="6">
        <v>1</v>
      </c>
      <c r="Y392" s="6">
        <v>1</v>
      </c>
      <c r="Z392" s="6">
        <v>1</v>
      </c>
      <c r="AA392" s="6"/>
      <c r="AB392" s="6"/>
      <c r="AC392" s="6"/>
      <c r="AD392" s="6"/>
      <c r="AE392" s="6"/>
      <c r="AF392" s="6"/>
      <c r="AG392" s="6"/>
      <c r="AH392" s="6"/>
      <c r="AI392" s="6"/>
      <c r="AJ392" s="6"/>
      <c r="AK392" s="6"/>
      <c r="AL392" s="6"/>
      <c r="AM392" s="6"/>
      <c r="AN392" s="6"/>
      <c r="AO392" s="6"/>
      <c r="AP392" s="6"/>
      <c r="AQ392" s="6"/>
      <c r="AR392" s="6"/>
      <c r="AS392" s="6"/>
      <c r="AT392" s="6"/>
      <c r="AU392" s="6"/>
      <c r="AV392" s="6"/>
      <c r="AW392" s="6"/>
      <c r="AX392" s="6"/>
      <c r="AY392" s="6"/>
      <c r="AZ392" s="6"/>
      <c r="BA392" s="6"/>
      <c r="BB392" s="6"/>
      <c r="BC392" s="6"/>
      <c r="BD392" s="6"/>
      <c r="BE392" s="6"/>
      <c r="BF392" s="6"/>
      <c r="BG392" s="6"/>
      <c r="BH392" s="6"/>
      <c r="BI392" s="6"/>
      <c r="BJ392" s="6"/>
      <c r="BK392" s="6"/>
      <c r="BL392" s="6"/>
      <c r="BM392" s="6"/>
      <c r="BN392" s="6"/>
      <c r="BO392" s="6"/>
      <c r="BP392" s="6"/>
      <c r="BQ392" s="6"/>
      <c r="BR392" s="6">
        <f t="shared" si="102"/>
        <v>7</v>
      </c>
      <c r="BS392" s="6" t="str">
        <f t="shared" si="103"/>
        <v>Loan</v>
      </c>
      <c r="BT392" s="6" t="s">
        <v>99</v>
      </c>
      <c r="BU392" s="6" t="s">
        <v>100</v>
      </c>
      <c r="BV392" s="6" t="s">
        <v>101</v>
      </c>
      <c r="BW392" s="8" t="s">
        <v>96</v>
      </c>
      <c r="BX392" s="9">
        <f t="shared" ca="1" si="111"/>
        <v>2968862</v>
      </c>
      <c r="BY392" s="10" t="str">
        <f t="shared" ca="1" si="112"/>
        <v>750k-5 mil</v>
      </c>
      <c r="BZ392" s="7">
        <f t="shared" ca="1" si="113"/>
        <v>1885022</v>
      </c>
      <c r="CA392" s="7"/>
      <c r="CB392" s="7">
        <f t="shared" ca="1" si="114"/>
        <v>1885022</v>
      </c>
      <c r="CC392" s="7" t="s">
        <v>105</v>
      </c>
      <c r="CD392" s="7" t="s">
        <v>120</v>
      </c>
      <c r="CE392" s="7">
        <f t="shared" ca="1" si="115"/>
        <v>5</v>
      </c>
      <c r="CF392" s="7">
        <f t="shared" ca="1" si="116"/>
        <v>593772.4</v>
      </c>
      <c r="CG392" s="11">
        <f t="shared" ca="1" si="117"/>
        <v>1.5749747217804355</v>
      </c>
      <c r="CH392" s="7" t="str">
        <f t="shared" ca="1" si="118"/>
        <v>1-5x</v>
      </c>
      <c r="CI392" s="7" t="s">
        <v>107</v>
      </c>
    </row>
    <row r="393" spans="1:87" x14ac:dyDescent="0.2">
      <c r="A393">
        <v>11500</v>
      </c>
      <c r="B393" t="s">
        <v>94</v>
      </c>
      <c r="C393" s="17">
        <v>0.2</v>
      </c>
      <c r="D393" t="s">
        <v>96</v>
      </c>
      <c r="E393" t="s">
        <v>96</v>
      </c>
      <c r="G393" s="17" t="str">
        <f t="shared" si="104"/>
        <v>No</v>
      </c>
      <c r="H393" t="s">
        <v>102</v>
      </c>
      <c r="I393" s="12" t="s">
        <v>112</v>
      </c>
      <c r="J393" s="13">
        <v>44012</v>
      </c>
      <c r="K393">
        <f t="shared" ca="1" si="105"/>
        <v>5</v>
      </c>
      <c r="L393" t="str">
        <f t="shared" ca="1" si="106"/>
        <v>5-10 years</v>
      </c>
      <c r="M393" s="13">
        <v>44012</v>
      </c>
      <c r="N393">
        <f t="shared" ca="1" si="107"/>
        <v>5</v>
      </c>
      <c r="O393" t="str">
        <f t="shared" ca="1" si="108"/>
        <v>5-10 years</v>
      </c>
      <c r="P393" s="13">
        <v>27395</v>
      </c>
      <c r="Q393">
        <f t="shared" ca="1" si="109"/>
        <v>50</v>
      </c>
      <c r="R393" t="str">
        <f t="shared" ca="1" si="110"/>
        <v>45-54</v>
      </c>
      <c r="S393" t="s">
        <v>127</v>
      </c>
      <c r="T393">
        <v>1</v>
      </c>
      <c r="V393">
        <v>1</v>
      </c>
      <c r="X393">
        <v>1</v>
      </c>
      <c r="Z393">
        <v>1</v>
      </c>
      <c r="BR393">
        <f t="shared" si="102"/>
        <v>4</v>
      </c>
      <c r="BS393" t="str">
        <f t="shared" si="103"/>
        <v>Loan</v>
      </c>
      <c r="BT393" t="s">
        <v>99</v>
      </c>
      <c r="BU393" t="s">
        <v>100</v>
      </c>
      <c r="BV393" t="s">
        <v>101</v>
      </c>
      <c r="BW393" s="13" t="s">
        <v>96</v>
      </c>
      <c r="BX393" s="14">
        <f t="shared" ca="1" si="111"/>
        <v>3324933</v>
      </c>
      <c r="BY393" s="15" t="str">
        <f t="shared" ca="1" si="112"/>
        <v>750k-5 mil</v>
      </c>
      <c r="BZ393" s="12">
        <f t="shared" ca="1" si="113"/>
        <v>209569</v>
      </c>
      <c r="CA393" s="12"/>
      <c r="CB393" s="12">
        <f t="shared" ca="1" si="114"/>
        <v>209569</v>
      </c>
      <c r="CC393" s="12" t="s">
        <v>105</v>
      </c>
      <c r="CD393" s="12" t="s">
        <v>106</v>
      </c>
      <c r="CE393" s="12">
        <f t="shared" ca="1" si="115"/>
        <v>1</v>
      </c>
      <c r="CF393" s="12">
        <f t="shared" ca="1" si="116"/>
        <v>3324933</v>
      </c>
      <c r="CG393" s="16">
        <f t="shared" ca="1" si="117"/>
        <v>15.86557649270646</v>
      </c>
      <c r="CH393" s="12" t="str">
        <f t="shared" ca="1" si="118"/>
        <v>10-20x</v>
      </c>
      <c r="CI393" s="12" t="s">
        <v>107</v>
      </c>
    </row>
    <row r="394" spans="1:87" x14ac:dyDescent="0.2">
      <c r="A394" s="6">
        <v>11501</v>
      </c>
      <c r="B394" s="6" t="s">
        <v>158</v>
      </c>
      <c r="C394" s="18">
        <v>0.3</v>
      </c>
      <c r="D394" s="6" t="s">
        <v>95</v>
      </c>
      <c r="E394" s="6" t="s">
        <v>95</v>
      </c>
      <c r="F394" s="18">
        <v>0.15</v>
      </c>
      <c r="G394" s="18" t="str">
        <f t="shared" si="104"/>
        <v>No</v>
      </c>
      <c r="H394" s="6" t="s">
        <v>97</v>
      </c>
      <c r="I394" s="7" t="s">
        <v>97</v>
      </c>
      <c r="J394" s="8">
        <v>43831</v>
      </c>
      <c r="K394" s="6">
        <f t="shared" ca="1" si="105"/>
        <v>5</v>
      </c>
      <c r="L394" s="6" t="str">
        <f t="shared" ca="1" si="106"/>
        <v>5-10 years</v>
      </c>
      <c r="M394" s="8">
        <v>43831</v>
      </c>
      <c r="N394" s="6">
        <f t="shared" ca="1" si="107"/>
        <v>5</v>
      </c>
      <c r="O394" s="6" t="str">
        <f t="shared" ca="1" si="108"/>
        <v>5-10 years</v>
      </c>
      <c r="P394" s="8">
        <v>25569</v>
      </c>
      <c r="Q394" s="6">
        <f t="shared" ca="1" si="109"/>
        <v>55</v>
      </c>
      <c r="R394" s="6" t="str">
        <f t="shared" ca="1" si="110"/>
        <v>55-64</v>
      </c>
      <c r="S394" s="6" t="s">
        <v>132</v>
      </c>
      <c r="T394" s="6"/>
      <c r="U394" s="6">
        <v>1</v>
      </c>
      <c r="V394" s="6">
        <v>1</v>
      </c>
      <c r="W394" s="6">
        <v>1</v>
      </c>
      <c r="X394" s="6">
        <v>1</v>
      </c>
      <c r="Y394" s="6"/>
      <c r="Z394" s="6"/>
      <c r="AA394" s="6"/>
      <c r="AB394" s="6"/>
      <c r="AC394" s="6"/>
      <c r="AD394" s="6"/>
      <c r="AE394" s="6"/>
      <c r="AF394" s="6"/>
      <c r="AG394" s="6"/>
      <c r="AH394" s="6"/>
      <c r="AI394" s="6"/>
      <c r="AJ394" s="6"/>
      <c r="AK394" s="6"/>
      <c r="AL394" s="6"/>
      <c r="AM394" s="6"/>
      <c r="AN394" s="6"/>
      <c r="AO394" s="6"/>
      <c r="AP394" s="6"/>
      <c r="AQ394" s="6"/>
      <c r="AR394" s="6"/>
      <c r="AS394" s="6"/>
      <c r="AT394" s="6"/>
      <c r="AU394" s="6"/>
      <c r="AV394" s="6"/>
      <c r="AW394" s="6"/>
      <c r="AX394" s="6"/>
      <c r="AY394" s="6"/>
      <c r="AZ394" s="6"/>
      <c r="BA394" s="6"/>
      <c r="BB394" s="6"/>
      <c r="BC394" s="6"/>
      <c r="BD394" s="6"/>
      <c r="BE394" s="6"/>
      <c r="BF394" s="6"/>
      <c r="BG394" s="6"/>
      <c r="BH394" s="6"/>
      <c r="BI394" s="6"/>
      <c r="BJ394" s="6"/>
      <c r="BK394" s="6"/>
      <c r="BL394" s="6"/>
      <c r="BM394" s="6"/>
      <c r="BN394" s="6"/>
      <c r="BO394" s="6"/>
      <c r="BP394" s="6"/>
      <c r="BQ394" s="6"/>
      <c r="BR394" s="6">
        <f t="shared" si="102"/>
        <v>4</v>
      </c>
      <c r="BS394" s="6" t="str">
        <f t="shared" si="103"/>
        <v>Non Loan</v>
      </c>
      <c r="BT394" s="6" t="s">
        <v>99</v>
      </c>
      <c r="BU394" s="6" t="s">
        <v>104</v>
      </c>
      <c r="BV394" s="6" t="s">
        <v>101</v>
      </c>
      <c r="BW394" s="8" t="s">
        <v>96</v>
      </c>
      <c r="BX394" s="9" t="str">
        <f t="shared" ca="1" si="111"/>
        <v/>
      </c>
      <c r="BY394" s="10" t="str">
        <f t="shared" ca="1" si="112"/>
        <v/>
      </c>
      <c r="BZ394" s="7">
        <f t="shared" ca="1" si="113"/>
        <v>1052060</v>
      </c>
      <c r="CA394" s="7"/>
      <c r="CB394" s="7">
        <f t="shared" ca="1" si="114"/>
        <v>1052060</v>
      </c>
      <c r="CC394" s="7"/>
      <c r="CD394" s="7"/>
      <c r="CE394" s="7" t="str">
        <f t="shared" ca="1" si="115"/>
        <v/>
      </c>
      <c r="CF394" s="7" t="str">
        <f t="shared" ca="1" si="116"/>
        <v/>
      </c>
      <c r="CG394" s="11" t="str">
        <f t="shared" ca="1" si="117"/>
        <v/>
      </c>
      <c r="CH394" s="7" t="str">
        <f t="shared" ca="1" si="118"/>
        <v/>
      </c>
      <c r="CI394" s="7" t="s">
        <v>97</v>
      </c>
    </row>
    <row r="395" spans="1:87" x14ac:dyDescent="0.2">
      <c r="A395">
        <v>11502</v>
      </c>
      <c r="B395" t="s">
        <v>94</v>
      </c>
      <c r="C395" s="17">
        <v>0.4</v>
      </c>
      <c r="D395" t="s">
        <v>96</v>
      </c>
      <c r="E395" t="s">
        <v>95</v>
      </c>
      <c r="F395" s="17">
        <v>0.3</v>
      </c>
      <c r="G395" s="17" t="str">
        <f t="shared" si="104"/>
        <v>No</v>
      </c>
      <c r="H395" t="s">
        <v>97</v>
      </c>
      <c r="I395" s="12" t="s">
        <v>112</v>
      </c>
      <c r="J395" s="13">
        <v>43646</v>
      </c>
      <c r="K395">
        <f t="shared" ca="1" si="105"/>
        <v>6</v>
      </c>
      <c r="L395" t="str">
        <f t="shared" ca="1" si="106"/>
        <v>5-10 years</v>
      </c>
      <c r="M395" s="13">
        <v>43646</v>
      </c>
      <c r="N395">
        <f t="shared" ca="1" si="107"/>
        <v>6</v>
      </c>
      <c r="O395" t="str">
        <f t="shared" ca="1" si="108"/>
        <v>5-10 years</v>
      </c>
      <c r="P395" s="13">
        <v>23743</v>
      </c>
      <c r="Q395">
        <f t="shared" ca="1" si="109"/>
        <v>60</v>
      </c>
      <c r="R395" t="str">
        <f t="shared" ca="1" si="110"/>
        <v>55-64</v>
      </c>
      <c r="S395" t="s">
        <v>128</v>
      </c>
      <c r="V395">
        <v>1</v>
      </c>
      <c r="X395">
        <v>1</v>
      </c>
      <c r="Z395">
        <v>1</v>
      </c>
      <c r="BR395">
        <f t="shared" si="102"/>
        <v>3</v>
      </c>
      <c r="BS395" t="str">
        <f t="shared" si="103"/>
        <v>Non Loan</v>
      </c>
      <c r="BT395" t="s">
        <v>99</v>
      </c>
      <c r="BU395" t="s">
        <v>117</v>
      </c>
      <c r="BV395" t="s">
        <v>118</v>
      </c>
      <c r="BW395" s="13" t="s">
        <v>96</v>
      </c>
      <c r="BX395" s="14" t="str">
        <f t="shared" ca="1" si="111"/>
        <v/>
      </c>
      <c r="BY395" s="15" t="str">
        <f t="shared" ca="1" si="112"/>
        <v/>
      </c>
      <c r="BZ395" s="12">
        <f t="shared" ca="1" si="113"/>
        <v>396699</v>
      </c>
      <c r="CA395" s="12"/>
      <c r="CB395" s="12">
        <f t="shared" ca="1" si="114"/>
        <v>396699</v>
      </c>
      <c r="CC395" s="12"/>
      <c r="CD395" s="12"/>
      <c r="CE395" s="12" t="str">
        <f t="shared" ca="1" si="115"/>
        <v/>
      </c>
      <c r="CF395" s="12" t="str">
        <f t="shared" ca="1" si="116"/>
        <v/>
      </c>
      <c r="CG395" s="16" t="str">
        <f t="shared" ca="1" si="117"/>
        <v/>
      </c>
      <c r="CH395" s="12" t="str">
        <f t="shared" ca="1" si="118"/>
        <v/>
      </c>
      <c r="CI395" s="12" t="s">
        <v>97</v>
      </c>
    </row>
    <row r="396" spans="1:87" x14ac:dyDescent="0.2">
      <c r="A396" s="6">
        <v>11503</v>
      </c>
      <c r="B396" s="6" t="s">
        <v>94</v>
      </c>
      <c r="C396" s="18">
        <v>0.5</v>
      </c>
      <c r="D396" s="6" t="s">
        <v>95</v>
      </c>
      <c r="E396" s="6" t="s">
        <v>96</v>
      </c>
      <c r="F396" s="18"/>
      <c r="G396" s="18" t="str">
        <f t="shared" si="104"/>
        <v>Yes</v>
      </c>
      <c r="H396" s="6" t="s">
        <v>97</v>
      </c>
      <c r="I396" s="7" t="s">
        <v>112</v>
      </c>
      <c r="J396" s="8">
        <v>43466</v>
      </c>
      <c r="K396" s="6">
        <f t="shared" ca="1" si="105"/>
        <v>6</v>
      </c>
      <c r="L396" s="6" t="str">
        <f t="shared" ca="1" si="106"/>
        <v>5-10 years</v>
      </c>
      <c r="M396" s="8">
        <v>43466</v>
      </c>
      <c r="N396" s="6">
        <f t="shared" ca="1" si="107"/>
        <v>6</v>
      </c>
      <c r="O396" s="6" t="str">
        <f t="shared" ca="1" si="108"/>
        <v>5-10 years</v>
      </c>
      <c r="P396" s="8">
        <v>36526</v>
      </c>
      <c r="Q396" s="6">
        <f t="shared" ca="1" si="109"/>
        <v>25</v>
      </c>
      <c r="R396" s="6" t="str">
        <f t="shared" ca="1" si="110"/>
        <v>25-34</v>
      </c>
      <c r="S396" s="6" t="s">
        <v>127</v>
      </c>
      <c r="T396" s="6"/>
      <c r="U396" s="6">
        <v>1</v>
      </c>
      <c r="V396" s="6"/>
      <c r="W396" s="6">
        <v>1</v>
      </c>
      <c r="X396" s="6"/>
      <c r="Y396" s="6">
        <v>1</v>
      </c>
      <c r="Z396" s="6"/>
      <c r="AA396" s="6"/>
      <c r="AB396" s="6"/>
      <c r="AC396" s="6"/>
      <c r="AD396" s="6"/>
      <c r="AE396" s="6"/>
      <c r="AF396" s="6"/>
      <c r="AG396" s="6"/>
      <c r="AH396" s="6"/>
      <c r="AI396" s="6"/>
      <c r="AJ396" s="6"/>
      <c r="AK396" s="6"/>
      <c r="AL396" s="6"/>
      <c r="AM396" s="6"/>
      <c r="AN396" s="6"/>
      <c r="AO396" s="6"/>
      <c r="AP396" s="6"/>
      <c r="AQ396" s="6"/>
      <c r="AR396" s="6"/>
      <c r="AS396" s="6"/>
      <c r="AT396" s="6"/>
      <c r="AU396" s="6"/>
      <c r="AV396" s="6"/>
      <c r="AW396" s="6"/>
      <c r="AX396" s="6"/>
      <c r="AY396" s="6"/>
      <c r="AZ396" s="6"/>
      <c r="BA396" s="6"/>
      <c r="BB396" s="6"/>
      <c r="BC396" s="6"/>
      <c r="BD396" s="6"/>
      <c r="BE396" s="6"/>
      <c r="BF396" s="6"/>
      <c r="BG396" s="6"/>
      <c r="BH396" s="6"/>
      <c r="BI396" s="6"/>
      <c r="BJ396" s="6"/>
      <c r="BK396" s="6"/>
      <c r="BL396" s="6"/>
      <c r="BM396" s="6"/>
      <c r="BN396" s="6"/>
      <c r="BO396" s="6"/>
      <c r="BP396" s="6"/>
      <c r="BQ396" s="6"/>
      <c r="BR396" s="6">
        <f t="shared" si="102"/>
        <v>3</v>
      </c>
      <c r="BS396" s="6" t="str">
        <f t="shared" si="103"/>
        <v>Non Loan</v>
      </c>
      <c r="BT396" s="6" t="s">
        <v>99</v>
      </c>
      <c r="BU396" s="6" t="s">
        <v>117</v>
      </c>
      <c r="BV396" s="6" t="s">
        <v>118</v>
      </c>
      <c r="BW396" s="8" t="s">
        <v>96</v>
      </c>
      <c r="BX396" s="9" t="str">
        <f t="shared" ca="1" si="111"/>
        <v/>
      </c>
      <c r="BY396" s="10" t="str">
        <f t="shared" ca="1" si="112"/>
        <v/>
      </c>
      <c r="BZ396" s="7">
        <f t="shared" ca="1" si="113"/>
        <v>973895</v>
      </c>
      <c r="CA396" s="7"/>
      <c r="CB396" s="7">
        <f t="shared" ca="1" si="114"/>
        <v>973895</v>
      </c>
      <c r="CC396" s="7"/>
      <c r="CD396" s="7"/>
      <c r="CE396" s="7" t="str">
        <f t="shared" ca="1" si="115"/>
        <v/>
      </c>
      <c r="CF396" s="7" t="str">
        <f t="shared" ca="1" si="116"/>
        <v/>
      </c>
      <c r="CG396" s="11" t="str">
        <f t="shared" ca="1" si="117"/>
        <v/>
      </c>
      <c r="CH396" s="7" t="str">
        <f t="shared" ca="1" si="118"/>
        <v/>
      </c>
      <c r="CI396" s="7" t="s">
        <v>97</v>
      </c>
    </row>
    <row r="397" spans="1:87" x14ac:dyDescent="0.2">
      <c r="A397">
        <v>11504</v>
      </c>
      <c r="B397" t="s">
        <v>115</v>
      </c>
      <c r="C397" s="17">
        <v>0.6</v>
      </c>
      <c r="D397" t="s">
        <v>96</v>
      </c>
      <c r="E397" t="s">
        <v>96</v>
      </c>
      <c r="G397" s="17" t="str">
        <f t="shared" si="104"/>
        <v>Yes</v>
      </c>
      <c r="H397" t="s">
        <v>111</v>
      </c>
      <c r="I397" s="12" t="s">
        <v>112</v>
      </c>
      <c r="J397" s="13">
        <v>43281</v>
      </c>
      <c r="K397">
        <f t="shared" ca="1" si="105"/>
        <v>7</v>
      </c>
      <c r="L397" t="str">
        <f t="shared" ca="1" si="106"/>
        <v>5-10 years</v>
      </c>
      <c r="M397" s="13">
        <v>43281</v>
      </c>
      <c r="N397">
        <f t="shared" ca="1" si="107"/>
        <v>7</v>
      </c>
      <c r="O397" t="str">
        <f t="shared" ca="1" si="108"/>
        <v>5-10 years</v>
      </c>
      <c r="P397" s="13">
        <v>34700</v>
      </c>
      <c r="Q397">
        <f t="shared" ca="1" si="109"/>
        <v>30</v>
      </c>
      <c r="R397" t="str">
        <f t="shared" ca="1" si="110"/>
        <v>25-34</v>
      </c>
      <c r="S397" t="s">
        <v>128</v>
      </c>
      <c r="T397">
        <v>1</v>
      </c>
      <c r="V397">
        <v>1</v>
      </c>
      <c r="X397">
        <v>1</v>
      </c>
      <c r="Z397">
        <v>1</v>
      </c>
      <c r="BR397">
        <f t="shared" si="102"/>
        <v>4</v>
      </c>
      <c r="BS397" t="str">
        <f t="shared" si="103"/>
        <v>Loan</v>
      </c>
      <c r="BT397" t="s">
        <v>99</v>
      </c>
      <c r="BU397" t="s">
        <v>117</v>
      </c>
      <c r="BV397" t="s">
        <v>118</v>
      </c>
      <c r="BW397" s="13" t="s">
        <v>96</v>
      </c>
      <c r="BX397" s="14">
        <f t="shared" ca="1" si="111"/>
        <v>4469314</v>
      </c>
      <c r="BY397" s="15" t="str">
        <f t="shared" ca="1" si="112"/>
        <v>750k-5 mil</v>
      </c>
      <c r="BZ397" s="12">
        <f t="shared" ca="1" si="113"/>
        <v>172993</v>
      </c>
      <c r="CA397" s="12"/>
      <c r="CB397" s="12">
        <f t="shared" ca="1" si="114"/>
        <v>172993</v>
      </c>
      <c r="CC397" s="12" t="s">
        <v>105</v>
      </c>
      <c r="CD397" s="12" t="s">
        <v>106</v>
      </c>
      <c r="CE397" s="12">
        <f t="shared" ca="1" si="115"/>
        <v>10</v>
      </c>
      <c r="CF397" s="12">
        <f t="shared" ca="1" si="116"/>
        <v>446931.4</v>
      </c>
      <c r="CG397" s="16">
        <f t="shared" ca="1" si="117"/>
        <v>25.835230327238673</v>
      </c>
      <c r="CH397" s="12" t="str">
        <f t="shared" ca="1" si="118"/>
        <v>20-50x</v>
      </c>
      <c r="CI397" s="12" t="s">
        <v>107</v>
      </c>
    </row>
    <row r="398" spans="1:87" x14ac:dyDescent="0.2">
      <c r="A398" s="6">
        <v>11505</v>
      </c>
      <c r="B398" s="6" t="s">
        <v>110</v>
      </c>
      <c r="C398" s="18">
        <v>0.7</v>
      </c>
      <c r="D398" s="6" t="s">
        <v>95</v>
      </c>
      <c r="E398" s="6" t="s">
        <v>95</v>
      </c>
      <c r="F398" s="18">
        <v>0.4</v>
      </c>
      <c r="G398" s="18" t="str">
        <f t="shared" si="104"/>
        <v>Yes</v>
      </c>
      <c r="H398" s="6" t="s">
        <v>97</v>
      </c>
      <c r="I398" s="7" t="s">
        <v>112</v>
      </c>
      <c r="J398" s="8">
        <v>43101</v>
      </c>
      <c r="K398" s="6">
        <f t="shared" ca="1" si="105"/>
        <v>7</v>
      </c>
      <c r="L398" s="6" t="str">
        <f t="shared" ca="1" si="106"/>
        <v>5-10 years</v>
      </c>
      <c r="M398" s="8">
        <v>43101</v>
      </c>
      <c r="N398" s="6">
        <f t="shared" ca="1" si="107"/>
        <v>7</v>
      </c>
      <c r="O398" s="6" t="str">
        <f t="shared" ca="1" si="108"/>
        <v>5-10 years</v>
      </c>
      <c r="P398" s="8">
        <v>32874</v>
      </c>
      <c r="Q398" s="6">
        <f t="shared" ca="1" si="109"/>
        <v>35</v>
      </c>
      <c r="R398" s="6" t="str">
        <f t="shared" ca="1" si="110"/>
        <v>35-44</v>
      </c>
      <c r="S398" s="6" t="s">
        <v>98</v>
      </c>
      <c r="T398" s="6">
        <v>1</v>
      </c>
      <c r="U398" s="6">
        <v>1</v>
      </c>
      <c r="V398" s="6">
        <v>1</v>
      </c>
      <c r="W398" s="6">
        <v>1</v>
      </c>
      <c r="X398" s="6">
        <v>1</v>
      </c>
      <c r="Y398" s="6">
        <v>1</v>
      </c>
      <c r="Z398" s="6">
        <v>1</v>
      </c>
      <c r="AA398" s="6"/>
      <c r="AB398" s="6"/>
      <c r="AC398" s="6"/>
      <c r="AD398" s="6"/>
      <c r="AE398" s="6"/>
      <c r="AF398" s="6"/>
      <c r="AG398" s="6"/>
      <c r="AH398" s="6"/>
      <c r="AI398" s="6"/>
      <c r="AJ398" s="6"/>
      <c r="AK398" s="6"/>
      <c r="AL398" s="6"/>
      <c r="AM398" s="6"/>
      <c r="AN398" s="6"/>
      <c r="AO398" s="6"/>
      <c r="AP398" s="6"/>
      <c r="AQ398" s="6"/>
      <c r="AR398" s="6"/>
      <c r="AS398" s="6"/>
      <c r="AT398" s="6"/>
      <c r="AU398" s="6"/>
      <c r="AV398" s="6"/>
      <c r="AW398" s="6"/>
      <c r="AX398" s="6"/>
      <c r="AY398" s="6"/>
      <c r="AZ398" s="6"/>
      <c r="BA398" s="6"/>
      <c r="BB398" s="6"/>
      <c r="BC398" s="6"/>
      <c r="BD398" s="6"/>
      <c r="BE398" s="6"/>
      <c r="BF398" s="6"/>
      <c r="BG398" s="6"/>
      <c r="BH398" s="6"/>
      <c r="BI398" s="6"/>
      <c r="BJ398" s="6"/>
      <c r="BK398" s="6"/>
      <c r="BL398" s="6"/>
      <c r="BM398" s="6"/>
      <c r="BN398" s="6"/>
      <c r="BO398" s="6"/>
      <c r="BP398" s="6"/>
      <c r="BQ398" s="6"/>
      <c r="BR398" s="6">
        <f t="shared" si="102"/>
        <v>7</v>
      </c>
      <c r="BS398" s="6" t="str">
        <f t="shared" si="103"/>
        <v>Loan</v>
      </c>
      <c r="BT398" s="6" t="s">
        <v>99</v>
      </c>
      <c r="BU398" s="6" t="s">
        <v>117</v>
      </c>
      <c r="BV398" s="6" t="s">
        <v>118</v>
      </c>
      <c r="BW398" s="8" t="s">
        <v>96</v>
      </c>
      <c r="BX398" s="9">
        <f t="shared" ca="1" si="111"/>
        <v>2837860</v>
      </c>
      <c r="BY398" s="10" t="str">
        <f t="shared" ca="1" si="112"/>
        <v>750k-5 mil</v>
      </c>
      <c r="BZ398" s="7">
        <f t="shared" ca="1" si="113"/>
        <v>598969</v>
      </c>
      <c r="CA398" s="7"/>
      <c r="CB398" s="7">
        <f t="shared" ca="1" si="114"/>
        <v>598969</v>
      </c>
      <c r="CC398" s="7" t="s">
        <v>114</v>
      </c>
      <c r="CD398" s="7" t="s">
        <v>120</v>
      </c>
      <c r="CE398" s="7">
        <f t="shared" ca="1" si="115"/>
        <v>9</v>
      </c>
      <c r="CF398" s="7">
        <f t="shared" ca="1" si="116"/>
        <v>315317.77777777775</v>
      </c>
      <c r="CG398" s="11">
        <f t="shared" ca="1" si="117"/>
        <v>4.7379079718649884</v>
      </c>
      <c r="CH398" s="7" t="str">
        <f t="shared" ca="1" si="118"/>
        <v>1-5x</v>
      </c>
      <c r="CI398" s="7" t="s">
        <v>161</v>
      </c>
    </row>
    <row r="399" spans="1:87" x14ac:dyDescent="0.2">
      <c r="A399">
        <v>11506</v>
      </c>
      <c r="B399" t="s">
        <v>147</v>
      </c>
      <c r="C399" s="17">
        <v>0.8</v>
      </c>
      <c r="D399" t="s">
        <v>96</v>
      </c>
      <c r="E399" t="s">
        <v>95</v>
      </c>
      <c r="F399" s="17">
        <v>0.75</v>
      </c>
      <c r="G399" s="17" t="str">
        <f t="shared" si="104"/>
        <v>Yes</v>
      </c>
      <c r="H399" t="s">
        <v>111</v>
      </c>
      <c r="I399" s="12" t="s">
        <v>112</v>
      </c>
      <c r="J399" s="13">
        <v>42916</v>
      </c>
      <c r="K399">
        <f t="shared" ca="1" si="105"/>
        <v>8</v>
      </c>
      <c r="L399" t="str">
        <f t="shared" ca="1" si="106"/>
        <v>5-10 years</v>
      </c>
      <c r="M399" s="13">
        <v>42916</v>
      </c>
      <c r="N399">
        <f t="shared" ca="1" si="107"/>
        <v>8</v>
      </c>
      <c r="O399" t="str">
        <f t="shared" ca="1" si="108"/>
        <v>5-10 years</v>
      </c>
      <c r="P399" s="13">
        <v>31048</v>
      </c>
      <c r="Q399">
        <f t="shared" ca="1" si="109"/>
        <v>40</v>
      </c>
      <c r="R399" t="str">
        <f t="shared" ca="1" si="110"/>
        <v>35-44</v>
      </c>
      <c r="S399" t="s">
        <v>128</v>
      </c>
      <c r="T399">
        <v>1</v>
      </c>
      <c r="V399">
        <v>1</v>
      </c>
      <c r="X399">
        <v>1</v>
      </c>
      <c r="Z399">
        <v>1</v>
      </c>
      <c r="BR399">
        <f t="shared" si="102"/>
        <v>4</v>
      </c>
      <c r="BS399" t="str">
        <f t="shared" si="103"/>
        <v>Loan</v>
      </c>
      <c r="BT399" t="s">
        <v>99</v>
      </c>
      <c r="BU399" t="s">
        <v>117</v>
      </c>
      <c r="BV399" t="s">
        <v>118</v>
      </c>
      <c r="BW399" s="13" t="s">
        <v>96</v>
      </c>
      <c r="BX399" s="14">
        <f t="shared" ca="1" si="111"/>
        <v>637962</v>
      </c>
      <c r="BY399" s="15" t="str">
        <f t="shared" ca="1" si="112"/>
        <v>250k-750k</v>
      </c>
      <c r="BZ399" s="12">
        <f t="shared" ca="1" si="113"/>
        <v>745907</v>
      </c>
      <c r="CA399" s="12"/>
      <c r="CB399" s="12">
        <f t="shared" ca="1" si="114"/>
        <v>745907</v>
      </c>
      <c r="CC399" s="12" t="s">
        <v>114</v>
      </c>
      <c r="CD399" s="12" t="s">
        <v>106</v>
      </c>
      <c r="CE399" s="12">
        <f t="shared" ca="1" si="115"/>
        <v>5</v>
      </c>
      <c r="CF399" s="12">
        <f t="shared" ca="1" si="116"/>
        <v>127592.4</v>
      </c>
      <c r="CG399" s="16">
        <f t="shared" ca="1" si="117"/>
        <v>0.85528356752249279</v>
      </c>
      <c r="CH399" s="12" t="str">
        <f t="shared" ca="1" si="118"/>
        <v>1x</v>
      </c>
      <c r="CI399" s="12" t="s">
        <v>107</v>
      </c>
    </row>
    <row r="400" spans="1:87" x14ac:dyDescent="0.2">
      <c r="A400" s="6">
        <v>11507</v>
      </c>
      <c r="B400" s="6" t="s">
        <v>122</v>
      </c>
      <c r="C400" s="18">
        <v>0.75</v>
      </c>
      <c r="D400" s="6" t="s">
        <v>95</v>
      </c>
      <c r="E400" s="6" t="s">
        <v>96</v>
      </c>
      <c r="F400" s="18"/>
      <c r="G400" s="18" t="str">
        <f t="shared" si="104"/>
        <v>Yes</v>
      </c>
      <c r="H400" s="6" t="s">
        <v>111</v>
      </c>
      <c r="I400" s="7" t="s">
        <v>112</v>
      </c>
      <c r="J400" s="8">
        <v>42736</v>
      </c>
      <c r="K400" s="6">
        <f t="shared" ca="1" si="105"/>
        <v>8</v>
      </c>
      <c r="L400" s="6" t="str">
        <f t="shared" ca="1" si="106"/>
        <v>5-10 years</v>
      </c>
      <c r="M400" s="8">
        <v>42736</v>
      </c>
      <c r="N400" s="6">
        <f t="shared" ca="1" si="107"/>
        <v>8</v>
      </c>
      <c r="O400" s="6" t="str">
        <f t="shared" ca="1" si="108"/>
        <v>5-10 years</v>
      </c>
      <c r="P400" s="8">
        <v>29221</v>
      </c>
      <c r="Q400" s="6">
        <f t="shared" ca="1" si="109"/>
        <v>45</v>
      </c>
      <c r="R400" s="6" t="str">
        <f t="shared" ca="1" si="110"/>
        <v>45-54</v>
      </c>
      <c r="S400" s="6" t="s">
        <v>98</v>
      </c>
      <c r="T400" s="6">
        <v>1</v>
      </c>
      <c r="U400" s="6">
        <v>1</v>
      </c>
      <c r="V400" s="6">
        <v>1</v>
      </c>
      <c r="W400" s="6">
        <v>1</v>
      </c>
      <c r="X400" s="6">
        <v>1</v>
      </c>
      <c r="Y400" s="6"/>
      <c r="Z400" s="6"/>
      <c r="AA400" s="6"/>
      <c r="AB400" s="6"/>
      <c r="AC400" s="6"/>
      <c r="AD400" s="6"/>
      <c r="AE400" s="6"/>
      <c r="AF400" s="6"/>
      <c r="AG400" s="6"/>
      <c r="AH400" s="6"/>
      <c r="AI400" s="6"/>
      <c r="AJ400" s="6"/>
      <c r="AK400" s="6"/>
      <c r="AL400" s="6"/>
      <c r="AM400" s="6"/>
      <c r="AN400" s="6"/>
      <c r="AO400" s="6"/>
      <c r="AP400" s="6"/>
      <c r="AQ400" s="6"/>
      <c r="AR400" s="6"/>
      <c r="AS400" s="6"/>
      <c r="AT400" s="6"/>
      <c r="AU400" s="6"/>
      <c r="AV400" s="6"/>
      <c r="AW400" s="6"/>
      <c r="AX400" s="6"/>
      <c r="AY400" s="6"/>
      <c r="AZ400" s="6"/>
      <c r="BA400" s="6"/>
      <c r="BB400" s="6"/>
      <c r="BC400" s="6"/>
      <c r="BD400" s="6"/>
      <c r="BE400" s="6"/>
      <c r="BF400" s="6"/>
      <c r="BG400" s="6"/>
      <c r="BH400" s="6"/>
      <c r="BI400" s="6"/>
      <c r="BJ400" s="6"/>
      <c r="BK400" s="6"/>
      <c r="BL400" s="6"/>
      <c r="BM400" s="6"/>
      <c r="BN400" s="6"/>
      <c r="BO400" s="6"/>
      <c r="BP400" s="6"/>
      <c r="BQ400" s="6"/>
      <c r="BR400" s="6">
        <f t="shared" si="102"/>
        <v>5</v>
      </c>
      <c r="BS400" s="6" t="str">
        <f t="shared" si="103"/>
        <v>Loan</v>
      </c>
      <c r="BT400" s="6" t="s">
        <v>99</v>
      </c>
      <c r="BU400" s="6" t="s">
        <v>117</v>
      </c>
      <c r="BV400" s="6" t="s">
        <v>118</v>
      </c>
      <c r="BW400" s="8" t="s">
        <v>96</v>
      </c>
      <c r="BX400" s="9">
        <f t="shared" ca="1" si="111"/>
        <v>2275348</v>
      </c>
      <c r="BY400" s="10" t="str">
        <f t="shared" ca="1" si="112"/>
        <v>750k-5 mil</v>
      </c>
      <c r="BZ400" s="7">
        <f t="shared" ca="1" si="113"/>
        <v>723198</v>
      </c>
      <c r="CA400" s="7"/>
      <c r="CB400" s="7">
        <f t="shared" ca="1" si="114"/>
        <v>723198</v>
      </c>
      <c r="CC400" s="7" t="s">
        <v>105</v>
      </c>
      <c r="CD400" s="7" t="s">
        <v>120</v>
      </c>
      <c r="CE400" s="7">
        <f t="shared" ca="1" si="115"/>
        <v>10</v>
      </c>
      <c r="CF400" s="7">
        <f t="shared" ca="1" si="116"/>
        <v>227534.8</v>
      </c>
      <c r="CG400" s="11">
        <f t="shared" ca="1" si="117"/>
        <v>3.1462310459929368</v>
      </c>
      <c r="CH400" s="7" t="str">
        <f t="shared" ca="1" si="118"/>
        <v>1-5x</v>
      </c>
      <c r="CI400" s="7" t="s">
        <v>107</v>
      </c>
    </row>
    <row r="401" spans="1:87" x14ac:dyDescent="0.2">
      <c r="A401">
        <v>11508</v>
      </c>
      <c r="B401" t="s">
        <v>94</v>
      </c>
      <c r="C401" s="17">
        <v>1</v>
      </c>
      <c r="D401" t="s">
        <v>96</v>
      </c>
      <c r="E401" t="s">
        <v>96</v>
      </c>
      <c r="G401" s="17" t="str">
        <f t="shared" si="104"/>
        <v>Yes</v>
      </c>
      <c r="H401" t="s">
        <v>97</v>
      </c>
      <c r="I401" s="12" t="s">
        <v>97</v>
      </c>
      <c r="J401" s="13">
        <v>42551</v>
      </c>
      <c r="K401">
        <f t="shared" ca="1" si="105"/>
        <v>9</v>
      </c>
      <c r="L401" t="str">
        <f t="shared" ca="1" si="106"/>
        <v>5-10 years</v>
      </c>
      <c r="M401" s="13">
        <v>42551</v>
      </c>
      <c r="N401">
        <f t="shared" ca="1" si="107"/>
        <v>9</v>
      </c>
      <c r="O401" t="str">
        <f t="shared" ca="1" si="108"/>
        <v>5-10 years</v>
      </c>
      <c r="P401" s="13">
        <v>27395</v>
      </c>
      <c r="Q401">
        <f t="shared" ca="1" si="109"/>
        <v>50</v>
      </c>
      <c r="R401" t="str">
        <f t="shared" ca="1" si="110"/>
        <v>45-54</v>
      </c>
      <c r="S401" t="s">
        <v>128</v>
      </c>
      <c r="T401">
        <v>1</v>
      </c>
      <c r="V401">
        <v>1</v>
      </c>
      <c r="X401">
        <v>1</v>
      </c>
      <c r="Z401">
        <v>1</v>
      </c>
      <c r="BR401">
        <f t="shared" si="102"/>
        <v>4</v>
      </c>
      <c r="BS401" t="str">
        <f t="shared" si="103"/>
        <v>Loan</v>
      </c>
      <c r="BT401" t="s">
        <v>99</v>
      </c>
      <c r="BU401" t="s">
        <v>100</v>
      </c>
      <c r="BV401" t="s">
        <v>130</v>
      </c>
      <c r="BW401" s="13" t="s">
        <v>96</v>
      </c>
      <c r="BX401" s="14">
        <f t="shared" ca="1" si="111"/>
        <v>1206378</v>
      </c>
      <c r="BY401" s="15" t="str">
        <f t="shared" ca="1" si="112"/>
        <v>750k-5 mil</v>
      </c>
      <c r="BZ401" s="12">
        <f t="shared" ca="1" si="113"/>
        <v>70196</v>
      </c>
      <c r="CA401" s="12"/>
      <c r="CB401" s="12">
        <f t="shared" ca="1" si="114"/>
        <v>70196</v>
      </c>
      <c r="CC401" s="12" t="s">
        <v>105</v>
      </c>
      <c r="CD401" s="12" t="s">
        <v>106</v>
      </c>
      <c r="CE401" s="12">
        <f t="shared" ca="1" si="115"/>
        <v>10</v>
      </c>
      <c r="CF401" s="12">
        <f t="shared" ca="1" si="116"/>
        <v>120637.8</v>
      </c>
      <c r="CG401" s="16">
        <f t="shared" ca="1" si="117"/>
        <v>17.185851045643627</v>
      </c>
      <c r="CH401" s="12" t="str">
        <f t="shared" ca="1" si="118"/>
        <v>10-20x</v>
      </c>
      <c r="CI401" s="12" t="s">
        <v>150</v>
      </c>
    </row>
    <row r="402" spans="1:87" x14ac:dyDescent="0.2">
      <c r="A402" s="6">
        <v>11509</v>
      </c>
      <c r="B402" s="6" t="s">
        <v>94</v>
      </c>
      <c r="C402" s="18">
        <v>0</v>
      </c>
      <c r="D402" s="6" t="s">
        <v>95</v>
      </c>
      <c r="E402" s="6" t="s">
        <v>95</v>
      </c>
      <c r="F402" s="18">
        <v>0.15</v>
      </c>
      <c r="G402" s="18" t="str">
        <f t="shared" si="104"/>
        <v>No</v>
      </c>
      <c r="H402" s="6" t="s">
        <v>111</v>
      </c>
      <c r="I402" s="7" t="s">
        <v>112</v>
      </c>
      <c r="J402" s="8">
        <v>42370</v>
      </c>
      <c r="K402" s="6">
        <f t="shared" ca="1" si="105"/>
        <v>9</v>
      </c>
      <c r="L402" s="6" t="str">
        <f t="shared" ca="1" si="106"/>
        <v>5-10 years</v>
      </c>
      <c r="M402" s="8">
        <v>42370</v>
      </c>
      <c r="N402" s="6">
        <f t="shared" ca="1" si="107"/>
        <v>9</v>
      </c>
      <c r="O402" s="6" t="str">
        <f t="shared" ca="1" si="108"/>
        <v>5-10 years</v>
      </c>
      <c r="P402" s="8">
        <v>25569</v>
      </c>
      <c r="Q402" s="6">
        <f t="shared" ca="1" si="109"/>
        <v>55</v>
      </c>
      <c r="R402" s="6" t="str">
        <f t="shared" ca="1" si="110"/>
        <v>55-64</v>
      </c>
      <c r="S402" s="6" t="s">
        <v>126</v>
      </c>
      <c r="T402" s="6">
        <v>1</v>
      </c>
      <c r="U402" s="6">
        <v>1</v>
      </c>
      <c r="V402" s="6"/>
      <c r="W402" s="6">
        <v>1</v>
      </c>
      <c r="X402" s="6"/>
      <c r="Y402" s="6">
        <v>1</v>
      </c>
      <c r="Z402" s="6"/>
      <c r="AA402" s="6"/>
      <c r="AB402" s="6"/>
      <c r="AC402" s="6"/>
      <c r="AD402" s="6"/>
      <c r="AE402" s="6"/>
      <c r="AF402" s="6"/>
      <c r="AG402" s="6"/>
      <c r="AH402" s="6"/>
      <c r="AI402" s="6"/>
      <c r="AJ402" s="6"/>
      <c r="AK402" s="6"/>
      <c r="AL402" s="6"/>
      <c r="AM402" s="6"/>
      <c r="AN402" s="6"/>
      <c r="AO402" s="6"/>
      <c r="AP402" s="6"/>
      <c r="AQ402" s="6"/>
      <c r="AR402" s="6"/>
      <c r="AS402" s="6"/>
      <c r="AT402" s="6"/>
      <c r="AU402" s="6"/>
      <c r="AV402" s="6"/>
      <c r="AW402" s="6"/>
      <c r="AX402" s="6"/>
      <c r="AY402" s="6"/>
      <c r="AZ402" s="6"/>
      <c r="BA402" s="6"/>
      <c r="BB402" s="6"/>
      <c r="BC402" s="6"/>
      <c r="BD402" s="6"/>
      <c r="BE402" s="6"/>
      <c r="BF402" s="6"/>
      <c r="BG402" s="6"/>
      <c r="BH402" s="6"/>
      <c r="BI402" s="6"/>
      <c r="BJ402" s="6"/>
      <c r="BK402" s="6"/>
      <c r="BL402" s="6"/>
      <c r="BM402" s="6"/>
      <c r="BN402" s="6"/>
      <c r="BO402" s="6"/>
      <c r="BP402" s="6"/>
      <c r="BQ402" s="6"/>
      <c r="BR402" s="6">
        <f t="shared" si="102"/>
        <v>4</v>
      </c>
      <c r="BS402" s="6" t="str">
        <f t="shared" si="103"/>
        <v>Loan</v>
      </c>
      <c r="BT402" s="6" t="s">
        <v>99</v>
      </c>
      <c r="BU402" s="6" t="s">
        <v>100</v>
      </c>
      <c r="BV402" s="6" t="s">
        <v>130</v>
      </c>
      <c r="BW402" s="8" t="s">
        <v>96</v>
      </c>
      <c r="BX402" s="9">
        <f t="shared" ca="1" si="111"/>
        <v>2410537</v>
      </c>
      <c r="BY402" s="10" t="str">
        <f t="shared" ca="1" si="112"/>
        <v>750k-5 mil</v>
      </c>
      <c r="BZ402" s="7">
        <f t="shared" ca="1" si="113"/>
        <v>717951</v>
      </c>
      <c r="CA402" s="7"/>
      <c r="CB402" s="7">
        <f t="shared" ca="1" si="114"/>
        <v>717951</v>
      </c>
      <c r="CC402" s="7" t="s">
        <v>114</v>
      </c>
      <c r="CD402" s="7" t="s">
        <v>120</v>
      </c>
      <c r="CE402" s="7">
        <f t="shared" ca="1" si="115"/>
        <v>5</v>
      </c>
      <c r="CF402" s="7">
        <f t="shared" ca="1" si="116"/>
        <v>482107.4</v>
      </c>
      <c r="CG402" s="11">
        <f t="shared" ca="1" si="117"/>
        <v>3.3575230064447297</v>
      </c>
      <c r="CH402" s="7" t="str">
        <f t="shared" ca="1" si="118"/>
        <v>1-5x</v>
      </c>
      <c r="CI402" s="7" t="s">
        <v>153</v>
      </c>
    </row>
    <row r="403" spans="1:87" x14ac:dyDescent="0.2">
      <c r="A403">
        <v>11510</v>
      </c>
      <c r="B403" t="s">
        <v>94</v>
      </c>
      <c r="C403" s="17">
        <v>0.4</v>
      </c>
      <c r="D403" t="s">
        <v>96</v>
      </c>
      <c r="E403" t="s">
        <v>95</v>
      </c>
      <c r="F403" s="17">
        <v>0.5</v>
      </c>
      <c r="G403" s="17" t="str">
        <f t="shared" si="104"/>
        <v>No</v>
      </c>
      <c r="H403" t="s">
        <v>145</v>
      </c>
      <c r="I403" s="12" t="s">
        <v>119</v>
      </c>
      <c r="J403" s="13">
        <v>42185</v>
      </c>
      <c r="K403">
        <f t="shared" ca="1" si="105"/>
        <v>10</v>
      </c>
      <c r="L403" t="str">
        <f t="shared" ca="1" si="106"/>
        <v>10-20 years</v>
      </c>
      <c r="M403" s="13">
        <v>42185</v>
      </c>
      <c r="N403">
        <f t="shared" ca="1" si="107"/>
        <v>10</v>
      </c>
      <c r="O403" t="str">
        <f t="shared" ca="1" si="108"/>
        <v>10-20 years</v>
      </c>
      <c r="P403" s="13">
        <v>23743</v>
      </c>
      <c r="Q403">
        <f t="shared" ca="1" si="109"/>
        <v>60</v>
      </c>
      <c r="R403" t="str">
        <f t="shared" ca="1" si="110"/>
        <v>55-64</v>
      </c>
      <c r="S403" t="s">
        <v>127</v>
      </c>
      <c r="T403">
        <v>1</v>
      </c>
      <c r="V403">
        <v>1</v>
      </c>
      <c r="X403">
        <v>1</v>
      </c>
      <c r="Z403">
        <v>1</v>
      </c>
      <c r="BR403">
        <f t="shared" si="102"/>
        <v>4</v>
      </c>
      <c r="BS403" t="str">
        <f t="shared" si="103"/>
        <v>Loan</v>
      </c>
      <c r="BT403" t="s">
        <v>99</v>
      </c>
      <c r="BU403" t="s">
        <v>104</v>
      </c>
      <c r="BV403" t="s">
        <v>101</v>
      </c>
      <c r="BW403" s="13" t="s">
        <v>96</v>
      </c>
      <c r="BX403" s="14">
        <f t="shared" ca="1" si="111"/>
        <v>2225268</v>
      </c>
      <c r="BY403" s="15" t="str">
        <f t="shared" ca="1" si="112"/>
        <v>750k-5 mil</v>
      </c>
      <c r="BZ403" s="12">
        <f t="shared" ca="1" si="113"/>
        <v>1855156</v>
      </c>
      <c r="CA403" s="12"/>
      <c r="CB403" s="12">
        <f t="shared" ca="1" si="114"/>
        <v>1855156</v>
      </c>
      <c r="CC403" s="12" t="s">
        <v>114</v>
      </c>
      <c r="CD403" s="12" t="s">
        <v>106</v>
      </c>
      <c r="CE403" s="12">
        <f t="shared" ca="1" si="115"/>
        <v>2</v>
      </c>
      <c r="CF403" s="12">
        <f t="shared" ca="1" si="116"/>
        <v>1112634</v>
      </c>
      <c r="CG403" s="16">
        <f t="shared" ca="1" si="117"/>
        <v>1.1995045160622611</v>
      </c>
      <c r="CH403" s="12" t="str">
        <f t="shared" ca="1" si="118"/>
        <v>1-5x</v>
      </c>
      <c r="CI403" s="12" t="s">
        <v>107</v>
      </c>
    </row>
    <row r="404" spans="1:87" x14ac:dyDescent="0.2">
      <c r="A404" s="6">
        <v>11511</v>
      </c>
      <c r="B404" s="6" t="s">
        <v>122</v>
      </c>
      <c r="C404" s="18">
        <v>0.15</v>
      </c>
      <c r="D404" s="6" t="s">
        <v>95</v>
      </c>
      <c r="E404" s="6" t="s">
        <v>96</v>
      </c>
      <c r="F404" s="18"/>
      <c r="G404" s="18" t="str">
        <f t="shared" si="104"/>
        <v>No</v>
      </c>
      <c r="H404" s="6" t="s">
        <v>97</v>
      </c>
      <c r="I404" s="7" t="s">
        <v>112</v>
      </c>
      <c r="J404" s="8">
        <v>42005</v>
      </c>
      <c r="K404" s="6">
        <f t="shared" ca="1" si="105"/>
        <v>10</v>
      </c>
      <c r="L404" s="6" t="str">
        <f t="shared" ca="1" si="106"/>
        <v>10-20 years</v>
      </c>
      <c r="M404" s="8">
        <v>42005</v>
      </c>
      <c r="N404" s="6">
        <f t="shared" ca="1" si="107"/>
        <v>10</v>
      </c>
      <c r="O404" s="6" t="str">
        <f t="shared" ca="1" si="108"/>
        <v>10-20 years</v>
      </c>
      <c r="P404" s="8">
        <v>36526</v>
      </c>
      <c r="Q404" s="6">
        <f t="shared" ca="1" si="109"/>
        <v>25</v>
      </c>
      <c r="R404" s="6" t="str">
        <f t="shared" ca="1" si="110"/>
        <v>25-34</v>
      </c>
      <c r="S404" s="6" t="s">
        <v>109</v>
      </c>
      <c r="T404" s="6"/>
      <c r="U404" s="6">
        <v>1</v>
      </c>
      <c r="V404" s="6">
        <v>1</v>
      </c>
      <c r="W404" s="6">
        <v>1</v>
      </c>
      <c r="X404" s="6">
        <v>1</v>
      </c>
      <c r="Y404" s="6">
        <v>1</v>
      </c>
      <c r="Z404" s="6">
        <v>1</v>
      </c>
      <c r="AA404" s="6"/>
      <c r="AB404" s="6"/>
      <c r="AC404" s="6"/>
      <c r="AD404" s="6"/>
      <c r="AE404" s="6"/>
      <c r="AF404" s="6"/>
      <c r="AG404" s="6"/>
      <c r="AH404" s="6"/>
      <c r="AI404" s="6"/>
      <c r="AJ404" s="6"/>
      <c r="AK404" s="6"/>
      <c r="AL404" s="6"/>
      <c r="AM404" s="6"/>
      <c r="AN404" s="6"/>
      <c r="AO404" s="6"/>
      <c r="AP404" s="6"/>
      <c r="AQ404" s="6"/>
      <c r="AR404" s="6"/>
      <c r="AS404" s="6"/>
      <c r="AT404" s="6"/>
      <c r="AU404" s="6"/>
      <c r="AV404" s="6"/>
      <c r="AW404" s="6"/>
      <c r="AX404" s="6"/>
      <c r="AY404" s="6"/>
      <c r="AZ404" s="6"/>
      <c r="BA404" s="6"/>
      <c r="BB404" s="6"/>
      <c r="BC404" s="6"/>
      <c r="BD404" s="6"/>
      <c r="BE404" s="6"/>
      <c r="BF404" s="6"/>
      <c r="BG404" s="6"/>
      <c r="BH404" s="6"/>
      <c r="BI404" s="6"/>
      <c r="BJ404" s="6"/>
      <c r="BK404" s="6"/>
      <c r="BL404" s="6"/>
      <c r="BM404" s="6"/>
      <c r="BN404" s="6"/>
      <c r="BO404" s="6"/>
      <c r="BP404" s="6"/>
      <c r="BQ404" s="6"/>
      <c r="BR404" s="6">
        <f t="shared" si="102"/>
        <v>6</v>
      </c>
      <c r="BS404" s="6" t="str">
        <f t="shared" si="103"/>
        <v>Non Loan</v>
      </c>
      <c r="BT404" s="6" t="s">
        <v>99</v>
      </c>
      <c r="BU404" s="6" t="s">
        <v>117</v>
      </c>
      <c r="BV404" s="6" t="s">
        <v>125</v>
      </c>
      <c r="BW404" s="8" t="s">
        <v>96</v>
      </c>
      <c r="BX404" s="9" t="str">
        <f t="shared" ca="1" si="111"/>
        <v/>
      </c>
      <c r="BY404" s="10" t="str">
        <f t="shared" ca="1" si="112"/>
        <v/>
      </c>
      <c r="BZ404" s="7">
        <f t="shared" ca="1" si="113"/>
        <v>1871106</v>
      </c>
      <c r="CA404" s="7"/>
      <c r="CB404" s="7">
        <f t="shared" ca="1" si="114"/>
        <v>1871106</v>
      </c>
      <c r="CC404" s="7"/>
      <c r="CD404" s="7"/>
      <c r="CE404" s="7" t="str">
        <f t="shared" ca="1" si="115"/>
        <v/>
      </c>
      <c r="CF404" s="7" t="str">
        <f t="shared" ca="1" si="116"/>
        <v/>
      </c>
      <c r="CG404" s="11" t="str">
        <f t="shared" ca="1" si="117"/>
        <v/>
      </c>
      <c r="CH404" s="7" t="str">
        <f t="shared" ca="1" si="118"/>
        <v/>
      </c>
      <c r="CI404" s="7" t="s">
        <v>97</v>
      </c>
    </row>
    <row r="405" spans="1:87" x14ac:dyDescent="0.2">
      <c r="A405">
        <v>11512</v>
      </c>
      <c r="B405" t="s">
        <v>94</v>
      </c>
      <c r="C405" s="17">
        <v>0.2</v>
      </c>
      <c r="D405" t="s">
        <v>96</v>
      </c>
      <c r="E405" t="s">
        <v>96</v>
      </c>
      <c r="G405" s="17" t="str">
        <f t="shared" si="104"/>
        <v>No</v>
      </c>
      <c r="H405" t="s">
        <v>111</v>
      </c>
      <c r="I405" s="12" t="s">
        <v>112</v>
      </c>
      <c r="J405" s="13">
        <v>41640</v>
      </c>
      <c r="K405">
        <f t="shared" ca="1" si="105"/>
        <v>11</v>
      </c>
      <c r="L405" t="str">
        <f t="shared" ca="1" si="106"/>
        <v>10-20 years</v>
      </c>
      <c r="M405" s="13">
        <v>41640</v>
      </c>
      <c r="N405">
        <f t="shared" ca="1" si="107"/>
        <v>11</v>
      </c>
      <c r="O405" t="str">
        <f t="shared" ca="1" si="108"/>
        <v>10-20 years</v>
      </c>
      <c r="P405" s="13">
        <v>34700</v>
      </c>
      <c r="Q405">
        <f t="shared" ca="1" si="109"/>
        <v>30</v>
      </c>
      <c r="R405" t="str">
        <f t="shared" ca="1" si="110"/>
        <v>25-34</v>
      </c>
      <c r="S405" t="s">
        <v>121</v>
      </c>
      <c r="T405">
        <v>1</v>
      </c>
      <c r="V405">
        <v>1</v>
      </c>
      <c r="X405">
        <v>1</v>
      </c>
      <c r="Z405">
        <v>1</v>
      </c>
      <c r="BR405">
        <f t="shared" si="102"/>
        <v>4</v>
      </c>
      <c r="BS405" t="str">
        <f t="shared" si="103"/>
        <v>Loan</v>
      </c>
      <c r="BT405" t="s">
        <v>99</v>
      </c>
      <c r="BU405" t="s">
        <v>117</v>
      </c>
      <c r="BV405" t="s">
        <v>118</v>
      </c>
      <c r="BW405" s="13" t="s">
        <v>96</v>
      </c>
      <c r="BX405" s="14">
        <f t="shared" ca="1" si="111"/>
        <v>3202739</v>
      </c>
      <c r="BY405" s="15" t="str">
        <f t="shared" ca="1" si="112"/>
        <v>750k-5 mil</v>
      </c>
      <c r="BZ405" s="12">
        <f t="shared" ca="1" si="113"/>
        <v>1572881</v>
      </c>
      <c r="CA405" s="12"/>
      <c r="CB405" s="12">
        <f t="shared" ca="1" si="114"/>
        <v>1572881</v>
      </c>
      <c r="CC405" s="12" t="s">
        <v>105</v>
      </c>
      <c r="CD405" s="12" t="s">
        <v>106</v>
      </c>
      <c r="CE405" s="12">
        <f t="shared" ca="1" si="115"/>
        <v>7</v>
      </c>
      <c r="CF405" s="12">
        <f t="shared" ca="1" si="116"/>
        <v>457534.14285714284</v>
      </c>
      <c r="CG405" s="16">
        <f t="shared" ca="1" si="117"/>
        <v>2.0362246094904828</v>
      </c>
      <c r="CH405" s="12" t="str">
        <f t="shared" ca="1" si="118"/>
        <v>1-5x</v>
      </c>
      <c r="CI405" s="12" t="s">
        <v>107</v>
      </c>
    </row>
    <row r="406" spans="1:87" x14ac:dyDescent="0.2">
      <c r="A406" s="6">
        <v>11513</v>
      </c>
      <c r="B406" s="6" t="s">
        <v>94</v>
      </c>
      <c r="C406" s="18">
        <v>0.3</v>
      </c>
      <c r="D406" s="6" t="s">
        <v>95</v>
      </c>
      <c r="E406" s="6" t="s">
        <v>95</v>
      </c>
      <c r="F406" s="18">
        <v>0.15</v>
      </c>
      <c r="G406" s="18" t="str">
        <f t="shared" si="104"/>
        <v>No</v>
      </c>
      <c r="H406" s="6" t="s">
        <v>102</v>
      </c>
      <c r="I406" s="7" t="s">
        <v>119</v>
      </c>
      <c r="J406" s="8">
        <v>41275</v>
      </c>
      <c r="K406" s="6">
        <f t="shared" ca="1" si="105"/>
        <v>12</v>
      </c>
      <c r="L406" s="6" t="str">
        <f t="shared" ca="1" si="106"/>
        <v>10-20 years</v>
      </c>
      <c r="M406" s="8">
        <v>41275</v>
      </c>
      <c r="N406" s="6">
        <f t="shared" ca="1" si="107"/>
        <v>12</v>
      </c>
      <c r="O406" s="6" t="str">
        <f t="shared" ca="1" si="108"/>
        <v>10-20 years</v>
      </c>
      <c r="P406" s="8">
        <v>32874</v>
      </c>
      <c r="Q406" s="6">
        <f t="shared" ca="1" si="109"/>
        <v>35</v>
      </c>
      <c r="R406" s="6" t="str">
        <f t="shared" ca="1" si="110"/>
        <v>35-44</v>
      </c>
      <c r="S406" s="6" t="s">
        <v>136</v>
      </c>
      <c r="T406" s="6">
        <v>1</v>
      </c>
      <c r="U406" s="6">
        <v>1</v>
      </c>
      <c r="V406" s="6">
        <v>1</v>
      </c>
      <c r="W406" s="6">
        <v>1</v>
      </c>
      <c r="X406" s="6">
        <v>1</v>
      </c>
      <c r="Y406" s="6"/>
      <c r="Z406" s="6"/>
      <c r="AA406" s="6"/>
      <c r="AB406" s="6"/>
      <c r="AC406" s="6"/>
      <c r="AD406" s="6"/>
      <c r="AE406" s="6"/>
      <c r="AF406" s="6"/>
      <c r="AG406" s="6"/>
      <c r="AH406" s="6"/>
      <c r="AI406" s="6"/>
      <c r="AJ406" s="6"/>
      <c r="AK406" s="6"/>
      <c r="AL406" s="6"/>
      <c r="AM406" s="6"/>
      <c r="AN406" s="6"/>
      <c r="AO406" s="6"/>
      <c r="AP406" s="6"/>
      <c r="AQ406" s="6"/>
      <c r="AR406" s="6"/>
      <c r="AS406" s="6"/>
      <c r="AT406" s="6"/>
      <c r="AU406" s="6"/>
      <c r="AV406" s="6"/>
      <c r="AW406" s="6"/>
      <c r="AX406" s="6"/>
      <c r="AY406" s="6"/>
      <c r="AZ406" s="6"/>
      <c r="BA406" s="6"/>
      <c r="BB406" s="6"/>
      <c r="BC406" s="6"/>
      <c r="BD406" s="6"/>
      <c r="BE406" s="6"/>
      <c r="BF406" s="6"/>
      <c r="BG406" s="6"/>
      <c r="BH406" s="6"/>
      <c r="BI406" s="6"/>
      <c r="BJ406" s="6"/>
      <c r="BK406" s="6"/>
      <c r="BL406" s="6"/>
      <c r="BM406" s="6"/>
      <c r="BN406" s="6"/>
      <c r="BO406" s="6"/>
      <c r="BP406" s="6"/>
      <c r="BQ406" s="6"/>
      <c r="BR406" s="6">
        <f t="shared" si="102"/>
        <v>5</v>
      </c>
      <c r="BS406" s="6" t="str">
        <f t="shared" si="103"/>
        <v>Loan</v>
      </c>
      <c r="BT406" s="6" t="s">
        <v>99</v>
      </c>
      <c r="BU406" s="6" t="s">
        <v>117</v>
      </c>
      <c r="BV406" s="6" t="s">
        <v>118</v>
      </c>
      <c r="BW406" s="8" t="s">
        <v>96</v>
      </c>
      <c r="BX406" s="9">
        <f t="shared" ca="1" si="111"/>
        <v>3216976</v>
      </c>
      <c r="BY406" s="10" t="str">
        <f t="shared" ca="1" si="112"/>
        <v>750k-5 mil</v>
      </c>
      <c r="BZ406" s="7">
        <f t="shared" ca="1" si="113"/>
        <v>202570</v>
      </c>
      <c r="CA406" s="7"/>
      <c r="CB406" s="7">
        <f t="shared" ca="1" si="114"/>
        <v>202570</v>
      </c>
      <c r="CC406" s="7" t="s">
        <v>114</v>
      </c>
      <c r="CD406" s="7" t="s">
        <v>120</v>
      </c>
      <c r="CE406" s="7">
        <f t="shared" ca="1" si="115"/>
        <v>9</v>
      </c>
      <c r="CF406" s="7">
        <f t="shared" ca="1" si="116"/>
        <v>357441.77777777775</v>
      </c>
      <c r="CG406" s="11">
        <f t="shared" ca="1" si="117"/>
        <v>15.880811571308683</v>
      </c>
      <c r="CH406" s="7" t="str">
        <f t="shared" ca="1" si="118"/>
        <v>10-20x</v>
      </c>
      <c r="CI406" s="7" t="s">
        <v>107</v>
      </c>
    </row>
    <row r="407" spans="1:87" x14ac:dyDescent="0.2">
      <c r="A407">
        <v>11514</v>
      </c>
      <c r="B407" t="s">
        <v>94</v>
      </c>
      <c r="C407" s="17">
        <v>0.4</v>
      </c>
      <c r="D407" t="s">
        <v>96</v>
      </c>
      <c r="E407" t="s">
        <v>95</v>
      </c>
      <c r="F407" s="17">
        <v>0.3</v>
      </c>
      <c r="G407" s="17" t="str">
        <f t="shared" si="104"/>
        <v>No</v>
      </c>
      <c r="H407" t="s">
        <v>97</v>
      </c>
      <c r="I407" s="12" t="s">
        <v>97</v>
      </c>
      <c r="J407" s="13">
        <v>40909</v>
      </c>
      <c r="K407">
        <f t="shared" ca="1" si="105"/>
        <v>13</v>
      </c>
      <c r="L407" t="str">
        <f t="shared" ca="1" si="106"/>
        <v>10-20 years</v>
      </c>
      <c r="M407" s="13">
        <v>40909</v>
      </c>
      <c r="N407">
        <f t="shared" ca="1" si="107"/>
        <v>13</v>
      </c>
      <c r="O407" t="str">
        <f t="shared" ca="1" si="108"/>
        <v>10-20 years</v>
      </c>
      <c r="P407" s="13">
        <v>31048</v>
      </c>
      <c r="Q407">
        <f t="shared" ca="1" si="109"/>
        <v>40</v>
      </c>
      <c r="R407" t="str">
        <f t="shared" ca="1" si="110"/>
        <v>35-44</v>
      </c>
      <c r="S407" t="s">
        <v>116</v>
      </c>
      <c r="V407">
        <v>1</v>
      </c>
      <c r="X407">
        <v>1</v>
      </c>
      <c r="Z407">
        <v>1</v>
      </c>
      <c r="BR407">
        <f t="shared" si="102"/>
        <v>3</v>
      </c>
      <c r="BS407" t="str">
        <f t="shared" si="103"/>
        <v>Non Loan</v>
      </c>
      <c r="BT407" t="s">
        <v>99</v>
      </c>
      <c r="BU407" t="s">
        <v>104</v>
      </c>
      <c r="BV407" t="s">
        <v>101</v>
      </c>
      <c r="BW407" s="13" t="s">
        <v>96</v>
      </c>
      <c r="BX407" s="14" t="str">
        <f t="shared" ca="1" si="111"/>
        <v/>
      </c>
      <c r="BY407" s="15" t="str">
        <f t="shared" ca="1" si="112"/>
        <v/>
      </c>
      <c r="BZ407" s="12">
        <f t="shared" ca="1" si="113"/>
        <v>1843724</v>
      </c>
      <c r="CA407" s="12"/>
      <c r="CB407" s="12">
        <f t="shared" ca="1" si="114"/>
        <v>1843724</v>
      </c>
      <c r="CC407" s="12"/>
      <c r="CD407" s="12"/>
      <c r="CE407" s="12" t="str">
        <f t="shared" ca="1" si="115"/>
        <v/>
      </c>
      <c r="CF407" s="12" t="str">
        <f t="shared" ca="1" si="116"/>
        <v/>
      </c>
      <c r="CG407" s="16" t="str">
        <f t="shared" ca="1" si="117"/>
        <v/>
      </c>
      <c r="CH407" s="12" t="str">
        <f t="shared" ca="1" si="118"/>
        <v/>
      </c>
      <c r="CI407" s="12" t="s">
        <v>97</v>
      </c>
    </row>
    <row r="408" spans="1:87" x14ac:dyDescent="0.2">
      <c r="A408" s="6">
        <v>11515</v>
      </c>
      <c r="B408" s="6" t="s">
        <v>94</v>
      </c>
      <c r="C408" s="18">
        <v>0.5</v>
      </c>
      <c r="D408" s="6" t="s">
        <v>95</v>
      </c>
      <c r="E408" s="6" t="s">
        <v>96</v>
      </c>
      <c r="F408" s="18"/>
      <c r="G408" s="18" t="str">
        <f t="shared" si="104"/>
        <v>Yes</v>
      </c>
      <c r="H408" s="6" t="s">
        <v>97</v>
      </c>
      <c r="I408" s="7" t="s">
        <v>97</v>
      </c>
      <c r="J408" s="8">
        <v>40544</v>
      </c>
      <c r="K408" s="6">
        <f t="shared" ca="1" si="105"/>
        <v>14</v>
      </c>
      <c r="L408" s="6" t="str">
        <f t="shared" ca="1" si="106"/>
        <v>10-20 years</v>
      </c>
      <c r="M408" s="8">
        <v>40544</v>
      </c>
      <c r="N408" s="6">
        <f t="shared" ca="1" si="107"/>
        <v>14</v>
      </c>
      <c r="O408" s="6" t="str">
        <f t="shared" ca="1" si="108"/>
        <v>10-20 years</v>
      </c>
      <c r="P408" s="8">
        <v>29221</v>
      </c>
      <c r="Q408" s="6">
        <f t="shared" ca="1" si="109"/>
        <v>45</v>
      </c>
      <c r="R408" s="6" t="str">
        <f t="shared" ca="1" si="110"/>
        <v>45-54</v>
      </c>
      <c r="S408" s="6" t="s">
        <v>113</v>
      </c>
      <c r="T408" s="6"/>
      <c r="U408" s="6">
        <v>1</v>
      </c>
      <c r="V408" s="6"/>
      <c r="W408" s="6">
        <v>1</v>
      </c>
      <c r="X408" s="6"/>
      <c r="Y408" s="6">
        <v>1</v>
      </c>
      <c r="Z408" s="6"/>
      <c r="AA408" s="6"/>
      <c r="AB408" s="6"/>
      <c r="AC408" s="6"/>
      <c r="AD408" s="6"/>
      <c r="AE408" s="6"/>
      <c r="AF408" s="6"/>
      <c r="AG408" s="6"/>
      <c r="AH408" s="6"/>
      <c r="AI408" s="6"/>
      <c r="AJ408" s="6"/>
      <c r="AK408" s="6"/>
      <c r="AL408" s="6"/>
      <c r="AM408" s="6"/>
      <c r="AN408" s="6"/>
      <c r="AO408" s="6"/>
      <c r="AP408" s="6"/>
      <c r="AQ408" s="6"/>
      <c r="AR408" s="6"/>
      <c r="AS408" s="6"/>
      <c r="AT408" s="6"/>
      <c r="AU408" s="6"/>
      <c r="AV408" s="6"/>
      <c r="AW408" s="6"/>
      <c r="AX408" s="6"/>
      <c r="AY408" s="6"/>
      <c r="AZ408" s="6"/>
      <c r="BA408" s="6"/>
      <c r="BB408" s="6"/>
      <c r="BC408" s="6"/>
      <c r="BD408" s="6"/>
      <c r="BE408" s="6"/>
      <c r="BF408" s="6"/>
      <c r="BG408" s="6"/>
      <c r="BH408" s="6"/>
      <c r="BI408" s="6"/>
      <c r="BJ408" s="6"/>
      <c r="BK408" s="6"/>
      <c r="BL408" s="6"/>
      <c r="BM408" s="6"/>
      <c r="BN408" s="6"/>
      <c r="BO408" s="6"/>
      <c r="BP408" s="6"/>
      <c r="BQ408" s="6"/>
      <c r="BR408" s="6">
        <f t="shared" si="102"/>
        <v>3</v>
      </c>
      <c r="BS408" s="6" t="str">
        <f t="shared" si="103"/>
        <v>Non Loan</v>
      </c>
      <c r="BT408" s="6" t="s">
        <v>99</v>
      </c>
      <c r="BU408" s="6" t="s">
        <v>117</v>
      </c>
      <c r="BV408" s="6" t="s">
        <v>129</v>
      </c>
      <c r="BW408" s="8" t="s">
        <v>96</v>
      </c>
      <c r="BX408" s="9" t="str">
        <f t="shared" ca="1" si="111"/>
        <v/>
      </c>
      <c r="BY408" s="10" t="str">
        <f t="shared" ca="1" si="112"/>
        <v/>
      </c>
      <c r="BZ408" s="7">
        <f t="shared" ca="1" si="113"/>
        <v>256926</v>
      </c>
      <c r="CA408" s="7"/>
      <c r="CB408" s="7">
        <f t="shared" ca="1" si="114"/>
        <v>256926</v>
      </c>
      <c r="CC408" s="7"/>
      <c r="CD408" s="7"/>
      <c r="CE408" s="7" t="str">
        <f t="shared" ca="1" si="115"/>
        <v/>
      </c>
      <c r="CF408" s="7" t="str">
        <f t="shared" ca="1" si="116"/>
        <v/>
      </c>
      <c r="CG408" s="11" t="str">
        <f t="shared" ca="1" si="117"/>
        <v/>
      </c>
      <c r="CH408" s="7" t="str">
        <f t="shared" ca="1" si="118"/>
        <v/>
      </c>
      <c r="CI408" s="7" t="s">
        <v>97</v>
      </c>
    </row>
    <row r="409" spans="1:87" x14ac:dyDescent="0.2">
      <c r="A409">
        <v>11516</v>
      </c>
      <c r="B409" t="s">
        <v>137</v>
      </c>
      <c r="C409" s="17">
        <v>0.6</v>
      </c>
      <c r="D409" t="s">
        <v>96</v>
      </c>
      <c r="E409" t="s">
        <v>96</v>
      </c>
      <c r="G409" s="17" t="str">
        <f t="shared" si="104"/>
        <v>Yes</v>
      </c>
      <c r="H409" t="s">
        <v>97</v>
      </c>
      <c r="I409" s="12" t="s">
        <v>112</v>
      </c>
      <c r="J409" s="13">
        <v>40179</v>
      </c>
      <c r="K409">
        <f t="shared" ca="1" si="105"/>
        <v>15</v>
      </c>
      <c r="L409" t="str">
        <f t="shared" ca="1" si="106"/>
        <v>10-20 years</v>
      </c>
      <c r="M409" s="13">
        <v>40179</v>
      </c>
      <c r="N409">
        <f t="shared" ca="1" si="107"/>
        <v>15</v>
      </c>
      <c r="O409" t="str">
        <f t="shared" ca="1" si="108"/>
        <v>10-20 years</v>
      </c>
      <c r="P409" s="13">
        <v>27395</v>
      </c>
      <c r="Q409">
        <f t="shared" ca="1" si="109"/>
        <v>50</v>
      </c>
      <c r="R409" t="str">
        <f t="shared" ca="1" si="110"/>
        <v>45-54</v>
      </c>
      <c r="S409" t="s">
        <v>132</v>
      </c>
      <c r="T409">
        <v>1</v>
      </c>
      <c r="V409">
        <v>1</v>
      </c>
      <c r="X409">
        <v>1</v>
      </c>
      <c r="Z409">
        <v>1</v>
      </c>
      <c r="BR409">
        <f t="shared" si="102"/>
        <v>4</v>
      </c>
      <c r="BS409" t="str">
        <f t="shared" si="103"/>
        <v>Loan</v>
      </c>
      <c r="BT409" t="s">
        <v>99</v>
      </c>
      <c r="BU409" t="s">
        <v>117</v>
      </c>
      <c r="BV409" t="s">
        <v>118</v>
      </c>
      <c r="BW409" s="13" t="s">
        <v>96</v>
      </c>
      <c r="BX409" s="14">
        <f t="shared" ca="1" si="111"/>
        <v>1567892</v>
      </c>
      <c r="BY409" s="15" t="str">
        <f t="shared" ca="1" si="112"/>
        <v>750k-5 mil</v>
      </c>
      <c r="BZ409" s="12">
        <f t="shared" ca="1" si="113"/>
        <v>144112</v>
      </c>
      <c r="CA409" s="12"/>
      <c r="CB409" s="12">
        <f t="shared" ca="1" si="114"/>
        <v>144112</v>
      </c>
      <c r="CC409" s="12" t="s">
        <v>105</v>
      </c>
      <c r="CD409" s="12" t="s">
        <v>106</v>
      </c>
      <c r="CE409" s="12">
        <f t="shared" ca="1" si="115"/>
        <v>6</v>
      </c>
      <c r="CF409" s="12">
        <f t="shared" ca="1" si="116"/>
        <v>261315.33333333334</v>
      </c>
      <c r="CG409" s="16">
        <f t="shared" ca="1" si="117"/>
        <v>10.879676917952704</v>
      </c>
      <c r="CH409" s="12" t="str">
        <f t="shared" ca="1" si="118"/>
        <v>10-20x</v>
      </c>
      <c r="CI409" s="12" t="s">
        <v>107</v>
      </c>
    </row>
    <row r="410" spans="1:87" x14ac:dyDescent="0.2">
      <c r="A410" s="6">
        <v>11517</v>
      </c>
      <c r="B410" s="6" t="s">
        <v>131</v>
      </c>
      <c r="C410" s="18">
        <v>0.7</v>
      </c>
      <c r="D410" s="6" t="s">
        <v>95</v>
      </c>
      <c r="E410" s="6" t="s">
        <v>95</v>
      </c>
      <c r="F410" s="18">
        <v>0.4</v>
      </c>
      <c r="G410" s="18" t="str">
        <f t="shared" si="104"/>
        <v>Yes</v>
      </c>
      <c r="H410" s="6" t="s">
        <v>97</v>
      </c>
      <c r="I410" s="7" t="s">
        <v>97</v>
      </c>
      <c r="J410" s="8">
        <v>39814</v>
      </c>
      <c r="K410" s="6">
        <f t="shared" ca="1" si="105"/>
        <v>16</v>
      </c>
      <c r="L410" s="6" t="str">
        <f t="shared" ca="1" si="106"/>
        <v>10-20 years</v>
      </c>
      <c r="M410" s="8">
        <v>39814</v>
      </c>
      <c r="N410" s="6">
        <f t="shared" ca="1" si="107"/>
        <v>16</v>
      </c>
      <c r="O410" s="6" t="str">
        <f t="shared" ca="1" si="108"/>
        <v>10-20 years</v>
      </c>
      <c r="P410" s="8">
        <v>25569</v>
      </c>
      <c r="Q410" s="6">
        <f t="shared" ca="1" si="109"/>
        <v>55</v>
      </c>
      <c r="R410" s="6" t="str">
        <f t="shared" ca="1" si="110"/>
        <v>55-64</v>
      </c>
      <c r="S410" s="6" t="s">
        <v>116</v>
      </c>
      <c r="T410" s="6"/>
      <c r="U410" s="6">
        <v>1</v>
      </c>
      <c r="V410" s="6">
        <v>1</v>
      </c>
      <c r="W410" s="6">
        <v>1</v>
      </c>
      <c r="X410" s="6">
        <v>1</v>
      </c>
      <c r="Y410" s="6">
        <v>1</v>
      </c>
      <c r="Z410" s="6">
        <v>1</v>
      </c>
      <c r="AA410" s="6"/>
      <c r="AB410" s="6"/>
      <c r="AC410" s="6"/>
      <c r="AD410" s="6"/>
      <c r="AE410" s="6"/>
      <c r="AF410" s="6"/>
      <c r="AG410" s="6"/>
      <c r="AH410" s="6"/>
      <c r="AI410" s="6"/>
      <c r="AJ410" s="6"/>
      <c r="AK410" s="6"/>
      <c r="AL410" s="6"/>
      <c r="AM410" s="6"/>
      <c r="AN410" s="6"/>
      <c r="AO410" s="6"/>
      <c r="AP410" s="6"/>
      <c r="AQ410" s="6"/>
      <c r="AR410" s="6"/>
      <c r="AS410" s="6"/>
      <c r="AT410" s="6"/>
      <c r="AU410" s="6"/>
      <c r="AV410" s="6"/>
      <c r="AW410" s="6"/>
      <c r="AX410" s="6"/>
      <c r="AY410" s="6"/>
      <c r="AZ410" s="6"/>
      <c r="BA410" s="6"/>
      <c r="BB410" s="6"/>
      <c r="BC410" s="6"/>
      <c r="BD410" s="6"/>
      <c r="BE410" s="6"/>
      <c r="BF410" s="6"/>
      <c r="BG410" s="6"/>
      <c r="BH410" s="6"/>
      <c r="BI410" s="6"/>
      <c r="BJ410" s="6"/>
      <c r="BK410" s="6"/>
      <c r="BL410" s="6"/>
      <c r="BM410" s="6"/>
      <c r="BN410" s="6"/>
      <c r="BO410" s="6"/>
      <c r="BP410" s="6"/>
      <c r="BQ410" s="6"/>
      <c r="BR410" s="6">
        <f t="shared" si="102"/>
        <v>6</v>
      </c>
      <c r="BS410" s="6" t="str">
        <f t="shared" si="103"/>
        <v>Non Loan</v>
      </c>
      <c r="BT410" s="6" t="s">
        <v>99</v>
      </c>
      <c r="BU410" s="6" t="s">
        <v>117</v>
      </c>
      <c r="BV410" s="6" t="s">
        <v>118</v>
      </c>
      <c r="BW410" s="8" t="s">
        <v>96</v>
      </c>
      <c r="BX410" s="9" t="str">
        <f t="shared" ca="1" si="111"/>
        <v/>
      </c>
      <c r="BY410" s="10" t="str">
        <f t="shared" ca="1" si="112"/>
        <v/>
      </c>
      <c r="BZ410" s="7">
        <f t="shared" ca="1" si="113"/>
        <v>629624</v>
      </c>
      <c r="CA410" s="7"/>
      <c r="CB410" s="7">
        <f t="shared" ca="1" si="114"/>
        <v>629624</v>
      </c>
      <c r="CC410" s="7"/>
      <c r="CD410" s="7"/>
      <c r="CE410" s="7" t="str">
        <f t="shared" ca="1" si="115"/>
        <v/>
      </c>
      <c r="CF410" s="7" t="str">
        <f t="shared" ca="1" si="116"/>
        <v/>
      </c>
      <c r="CG410" s="11" t="str">
        <f t="shared" ca="1" si="117"/>
        <v/>
      </c>
      <c r="CH410" s="7" t="str">
        <f t="shared" ca="1" si="118"/>
        <v/>
      </c>
      <c r="CI410" s="7" t="s">
        <v>97</v>
      </c>
    </row>
    <row r="411" spans="1:87" x14ac:dyDescent="0.2">
      <c r="A411">
        <v>11518</v>
      </c>
      <c r="B411" t="s">
        <v>159</v>
      </c>
      <c r="C411" s="17">
        <v>0.8</v>
      </c>
      <c r="D411" t="s">
        <v>96</v>
      </c>
      <c r="E411" t="s">
        <v>95</v>
      </c>
      <c r="F411" s="17">
        <v>0.75</v>
      </c>
      <c r="G411" s="17" t="str">
        <f t="shared" si="104"/>
        <v>Yes</v>
      </c>
      <c r="H411" t="s">
        <v>111</v>
      </c>
      <c r="I411" s="12" t="s">
        <v>112</v>
      </c>
      <c r="J411" s="13">
        <v>39448</v>
      </c>
      <c r="K411">
        <f t="shared" ca="1" si="105"/>
        <v>17</v>
      </c>
      <c r="L411" t="str">
        <f t="shared" ca="1" si="106"/>
        <v>10-20 years</v>
      </c>
      <c r="M411" s="13">
        <v>39448</v>
      </c>
      <c r="N411">
        <f t="shared" ca="1" si="107"/>
        <v>17</v>
      </c>
      <c r="O411" t="str">
        <f t="shared" ca="1" si="108"/>
        <v>10-20 years</v>
      </c>
      <c r="P411" s="13">
        <v>23743</v>
      </c>
      <c r="Q411">
        <f t="shared" ca="1" si="109"/>
        <v>60</v>
      </c>
      <c r="R411" t="str">
        <f t="shared" ca="1" si="110"/>
        <v>55-64</v>
      </c>
      <c r="S411" t="s">
        <v>109</v>
      </c>
      <c r="T411">
        <v>1</v>
      </c>
      <c r="V411">
        <v>1</v>
      </c>
      <c r="X411">
        <v>1</v>
      </c>
      <c r="Z411">
        <v>1</v>
      </c>
      <c r="BR411">
        <f t="shared" si="102"/>
        <v>4</v>
      </c>
      <c r="BS411" t="str">
        <f t="shared" si="103"/>
        <v>Loan</v>
      </c>
      <c r="BT411" t="s">
        <v>99</v>
      </c>
      <c r="BU411" t="s">
        <v>104</v>
      </c>
      <c r="BV411" t="s">
        <v>101</v>
      </c>
      <c r="BW411" s="13" t="s">
        <v>96</v>
      </c>
      <c r="BX411" s="14">
        <f t="shared" ca="1" si="111"/>
        <v>925215</v>
      </c>
      <c r="BY411" s="15" t="str">
        <f t="shared" ca="1" si="112"/>
        <v>750k-5 mil</v>
      </c>
      <c r="BZ411" s="12">
        <f t="shared" ca="1" si="113"/>
        <v>471633</v>
      </c>
      <c r="CA411" s="12"/>
      <c r="CB411" s="12">
        <f t="shared" ca="1" si="114"/>
        <v>471633</v>
      </c>
      <c r="CC411" s="12" t="s">
        <v>114</v>
      </c>
      <c r="CD411" s="12" t="s">
        <v>106</v>
      </c>
      <c r="CE411" s="12">
        <f t="shared" ca="1" si="115"/>
        <v>1</v>
      </c>
      <c r="CF411" s="12">
        <f t="shared" ca="1" si="116"/>
        <v>925215</v>
      </c>
      <c r="CG411" s="16">
        <f t="shared" ca="1" si="117"/>
        <v>1.961726596739414</v>
      </c>
      <c r="CH411" s="12" t="str">
        <f t="shared" ca="1" si="118"/>
        <v>1-5x</v>
      </c>
      <c r="CI411" s="12" t="s">
        <v>107</v>
      </c>
    </row>
    <row r="412" spans="1:87" x14ac:dyDescent="0.2">
      <c r="A412" s="6">
        <v>11519</v>
      </c>
      <c r="B412" s="6" t="s">
        <v>162</v>
      </c>
      <c r="C412" s="18">
        <v>0.75</v>
      </c>
      <c r="D412" s="6" t="s">
        <v>95</v>
      </c>
      <c r="E412" s="6" t="s">
        <v>96</v>
      </c>
      <c r="F412" s="18"/>
      <c r="G412" s="18" t="str">
        <f t="shared" si="104"/>
        <v>Yes</v>
      </c>
      <c r="H412" s="6" t="s">
        <v>97</v>
      </c>
      <c r="I412" s="7" t="s">
        <v>97</v>
      </c>
      <c r="J412" s="8">
        <v>39083</v>
      </c>
      <c r="K412" s="6">
        <f t="shared" ca="1" si="105"/>
        <v>18</v>
      </c>
      <c r="L412" s="6" t="str">
        <f t="shared" ca="1" si="106"/>
        <v>10-20 years</v>
      </c>
      <c r="M412" s="8">
        <v>39083</v>
      </c>
      <c r="N412" s="6">
        <f t="shared" ca="1" si="107"/>
        <v>18</v>
      </c>
      <c r="O412" s="6" t="str">
        <f t="shared" ca="1" si="108"/>
        <v>10-20 years</v>
      </c>
      <c r="P412" s="8">
        <v>36526</v>
      </c>
      <c r="Q412" s="6">
        <f t="shared" ca="1" si="109"/>
        <v>25</v>
      </c>
      <c r="R412" s="6" t="str">
        <f t="shared" ca="1" si="110"/>
        <v>25-34</v>
      </c>
      <c r="S412" s="6" t="s">
        <v>128</v>
      </c>
      <c r="T412" s="6"/>
      <c r="U412" s="6">
        <v>1</v>
      </c>
      <c r="V412" s="6">
        <v>1</v>
      </c>
      <c r="W412" s="6">
        <v>1</v>
      </c>
      <c r="X412" s="6">
        <v>1</v>
      </c>
      <c r="Y412" s="6"/>
      <c r="Z412" s="6"/>
      <c r="AA412" s="6"/>
      <c r="AB412" s="6"/>
      <c r="AC412" s="6"/>
      <c r="AD412" s="6"/>
      <c r="AE412" s="6"/>
      <c r="AF412" s="6"/>
      <c r="AG412" s="6"/>
      <c r="AH412" s="6"/>
      <c r="AI412" s="6"/>
      <c r="AJ412" s="6"/>
      <c r="AK412" s="6"/>
      <c r="AL412" s="6"/>
      <c r="AM412" s="6"/>
      <c r="AN412" s="6"/>
      <c r="AO412" s="6"/>
      <c r="AP412" s="6"/>
      <c r="AQ412" s="6"/>
      <c r="AR412" s="6"/>
      <c r="AS412" s="6"/>
      <c r="AT412" s="6"/>
      <c r="AU412" s="6"/>
      <c r="AV412" s="6"/>
      <c r="AW412" s="6"/>
      <c r="AX412" s="6"/>
      <c r="AY412" s="6"/>
      <c r="AZ412" s="6"/>
      <c r="BA412" s="6"/>
      <c r="BB412" s="6"/>
      <c r="BC412" s="6"/>
      <c r="BD412" s="6"/>
      <c r="BE412" s="6"/>
      <c r="BF412" s="6"/>
      <c r="BG412" s="6"/>
      <c r="BH412" s="6"/>
      <c r="BI412" s="6"/>
      <c r="BJ412" s="6"/>
      <c r="BK412" s="6"/>
      <c r="BL412" s="6"/>
      <c r="BM412" s="6"/>
      <c r="BN412" s="6"/>
      <c r="BO412" s="6"/>
      <c r="BP412" s="6"/>
      <c r="BQ412" s="6"/>
      <c r="BR412" s="6">
        <f t="shared" si="102"/>
        <v>4</v>
      </c>
      <c r="BS412" s="6" t="str">
        <f t="shared" si="103"/>
        <v>Non Loan</v>
      </c>
      <c r="BT412" s="6" t="s">
        <v>99</v>
      </c>
      <c r="BU412" s="6" t="s">
        <v>104</v>
      </c>
      <c r="BV412" s="6" t="s">
        <v>101</v>
      </c>
      <c r="BW412" s="8" t="s">
        <v>96</v>
      </c>
      <c r="BX412" s="9" t="str">
        <f t="shared" ca="1" si="111"/>
        <v/>
      </c>
      <c r="BY412" s="10" t="str">
        <f t="shared" ca="1" si="112"/>
        <v/>
      </c>
      <c r="BZ412" s="7">
        <f t="shared" ca="1" si="113"/>
        <v>773192</v>
      </c>
      <c r="CA412" s="7"/>
      <c r="CB412" s="7">
        <f t="shared" ca="1" si="114"/>
        <v>773192</v>
      </c>
      <c r="CC412" s="7"/>
      <c r="CD412" s="7"/>
      <c r="CE412" s="7" t="str">
        <f t="shared" ca="1" si="115"/>
        <v/>
      </c>
      <c r="CF412" s="7" t="str">
        <f t="shared" ca="1" si="116"/>
        <v/>
      </c>
      <c r="CG412" s="11" t="str">
        <f t="shared" ca="1" si="117"/>
        <v/>
      </c>
      <c r="CH412" s="7" t="str">
        <f t="shared" ca="1" si="118"/>
        <v/>
      </c>
      <c r="CI412" s="7" t="s">
        <v>97</v>
      </c>
    </row>
    <row r="413" spans="1:87" x14ac:dyDescent="0.2">
      <c r="A413">
        <v>11520</v>
      </c>
      <c r="B413" t="s">
        <v>94</v>
      </c>
      <c r="C413" s="17">
        <v>1</v>
      </c>
      <c r="D413" t="s">
        <v>96</v>
      </c>
      <c r="E413" t="s">
        <v>96</v>
      </c>
      <c r="G413" s="17" t="str">
        <f t="shared" si="104"/>
        <v>Yes</v>
      </c>
      <c r="H413" t="s">
        <v>97</v>
      </c>
      <c r="I413" s="12" t="s">
        <v>112</v>
      </c>
      <c r="J413" s="13">
        <v>38718</v>
      </c>
      <c r="K413">
        <f t="shared" ca="1" si="105"/>
        <v>19</v>
      </c>
      <c r="L413" t="str">
        <f t="shared" ca="1" si="106"/>
        <v>10-20 years</v>
      </c>
      <c r="M413" s="13">
        <v>38718</v>
      </c>
      <c r="N413">
        <f t="shared" ca="1" si="107"/>
        <v>19</v>
      </c>
      <c r="O413" t="str">
        <f t="shared" ca="1" si="108"/>
        <v>10-20 years</v>
      </c>
      <c r="P413" s="13">
        <v>34700</v>
      </c>
      <c r="Q413">
        <f t="shared" ca="1" si="109"/>
        <v>30</v>
      </c>
      <c r="R413" t="str">
        <f t="shared" ca="1" si="110"/>
        <v>25-34</v>
      </c>
      <c r="S413" t="s">
        <v>98</v>
      </c>
      <c r="V413">
        <v>1</v>
      </c>
      <c r="X413">
        <v>1</v>
      </c>
      <c r="Z413">
        <v>1</v>
      </c>
      <c r="BR413">
        <f t="shared" si="102"/>
        <v>3</v>
      </c>
      <c r="BS413" t="str">
        <f t="shared" si="103"/>
        <v>Non Loan</v>
      </c>
      <c r="BT413" t="s">
        <v>99</v>
      </c>
      <c r="BU413" t="s">
        <v>117</v>
      </c>
      <c r="BV413" t="s">
        <v>118</v>
      </c>
      <c r="BW413" s="13" t="s">
        <v>96</v>
      </c>
      <c r="BX413" s="14" t="str">
        <f t="shared" ca="1" si="111"/>
        <v/>
      </c>
      <c r="BY413" s="15" t="str">
        <f t="shared" ca="1" si="112"/>
        <v/>
      </c>
      <c r="BZ413" s="12">
        <f t="shared" ca="1" si="113"/>
        <v>354106</v>
      </c>
      <c r="CA413" s="12"/>
      <c r="CB413" s="12">
        <f t="shared" ca="1" si="114"/>
        <v>354106</v>
      </c>
      <c r="CC413" s="12"/>
      <c r="CD413" s="12"/>
      <c r="CE413" s="12" t="str">
        <f t="shared" ca="1" si="115"/>
        <v/>
      </c>
      <c r="CF413" s="12" t="str">
        <f t="shared" ca="1" si="116"/>
        <v/>
      </c>
      <c r="CG413" s="16" t="str">
        <f t="shared" ca="1" si="117"/>
        <v/>
      </c>
      <c r="CH413" s="12" t="str">
        <f t="shared" ca="1" si="118"/>
        <v/>
      </c>
      <c r="CI413" s="12" t="s">
        <v>97</v>
      </c>
    </row>
    <row r="414" spans="1:87" x14ac:dyDescent="0.2">
      <c r="A414" s="6">
        <v>11521</v>
      </c>
      <c r="B414" s="6" t="s">
        <v>110</v>
      </c>
      <c r="C414" s="18">
        <v>0</v>
      </c>
      <c r="D414" s="6" t="s">
        <v>95</v>
      </c>
      <c r="E414" s="6" t="s">
        <v>95</v>
      </c>
      <c r="F414" s="18">
        <v>0.15</v>
      </c>
      <c r="G414" s="18" t="str">
        <f t="shared" si="104"/>
        <v>No</v>
      </c>
      <c r="H414" s="6" t="s">
        <v>111</v>
      </c>
      <c r="I414" s="7" t="s">
        <v>119</v>
      </c>
      <c r="J414" s="8">
        <v>38353</v>
      </c>
      <c r="K414" s="6">
        <f t="shared" ca="1" si="105"/>
        <v>20</v>
      </c>
      <c r="L414" s="6" t="str">
        <f t="shared" ca="1" si="106"/>
        <v>&gt;20 years</v>
      </c>
      <c r="M414" s="8">
        <v>38353</v>
      </c>
      <c r="N414" s="6">
        <f t="shared" ca="1" si="107"/>
        <v>20</v>
      </c>
      <c r="O414" s="6" t="str">
        <f t="shared" ca="1" si="108"/>
        <v>&gt;20 years</v>
      </c>
      <c r="P414" s="8">
        <v>32874</v>
      </c>
      <c r="Q414" s="6">
        <f t="shared" ca="1" si="109"/>
        <v>35</v>
      </c>
      <c r="R414" s="6" t="str">
        <f t="shared" ca="1" si="110"/>
        <v>35-44</v>
      </c>
      <c r="S414" s="6" t="s">
        <v>98</v>
      </c>
      <c r="T414" s="6">
        <v>1</v>
      </c>
      <c r="U414" s="6">
        <v>1</v>
      </c>
      <c r="V414" s="6"/>
      <c r="W414" s="6">
        <v>1</v>
      </c>
      <c r="X414" s="6"/>
      <c r="Y414" s="6">
        <v>1</v>
      </c>
      <c r="Z414" s="6"/>
      <c r="AA414" s="6"/>
      <c r="AB414" s="6"/>
      <c r="AC414" s="6"/>
      <c r="AD414" s="6"/>
      <c r="AE414" s="6"/>
      <c r="AF414" s="6"/>
      <c r="AG414" s="6"/>
      <c r="AH414" s="6"/>
      <c r="AI414" s="6"/>
      <c r="AJ414" s="6"/>
      <c r="AK414" s="6"/>
      <c r="AL414" s="6"/>
      <c r="AM414" s="6"/>
      <c r="AN414" s="6"/>
      <c r="AO414" s="6"/>
      <c r="AP414" s="6"/>
      <c r="AQ414" s="6"/>
      <c r="AR414" s="6"/>
      <c r="AS414" s="6"/>
      <c r="AT414" s="6"/>
      <c r="AU414" s="6"/>
      <c r="AV414" s="6"/>
      <c r="AW414" s="6"/>
      <c r="AX414" s="6"/>
      <c r="AY414" s="6"/>
      <c r="AZ414" s="6"/>
      <c r="BA414" s="6"/>
      <c r="BB414" s="6"/>
      <c r="BC414" s="6"/>
      <c r="BD414" s="6"/>
      <c r="BE414" s="6"/>
      <c r="BF414" s="6"/>
      <c r="BG414" s="6"/>
      <c r="BH414" s="6"/>
      <c r="BI414" s="6"/>
      <c r="BJ414" s="6"/>
      <c r="BK414" s="6"/>
      <c r="BL414" s="6"/>
      <c r="BM414" s="6"/>
      <c r="BN414" s="6"/>
      <c r="BO414" s="6"/>
      <c r="BP414" s="6"/>
      <c r="BQ414" s="6"/>
      <c r="BR414" s="6">
        <f t="shared" si="102"/>
        <v>4</v>
      </c>
      <c r="BS414" s="6" t="str">
        <f t="shared" si="103"/>
        <v>Loan</v>
      </c>
      <c r="BT414" s="6" t="s">
        <v>99</v>
      </c>
      <c r="BU414" s="6" t="s">
        <v>100</v>
      </c>
      <c r="BV414" s="6" t="s">
        <v>101</v>
      </c>
      <c r="BW414" s="8" t="s">
        <v>96</v>
      </c>
      <c r="BX414" s="9">
        <f t="shared" ca="1" si="111"/>
        <v>684618</v>
      </c>
      <c r="BY414" s="10" t="str">
        <f t="shared" ca="1" si="112"/>
        <v>250k-750k</v>
      </c>
      <c r="BZ414" s="7">
        <f t="shared" ca="1" si="113"/>
        <v>447827</v>
      </c>
      <c r="CA414" s="7"/>
      <c r="CB414" s="7">
        <f t="shared" ca="1" si="114"/>
        <v>447827</v>
      </c>
      <c r="CC414" s="7" t="s">
        <v>114</v>
      </c>
      <c r="CD414" s="7" t="s">
        <v>120</v>
      </c>
      <c r="CE414" s="7">
        <f t="shared" ca="1" si="115"/>
        <v>8</v>
      </c>
      <c r="CF414" s="7">
        <f t="shared" ca="1" si="116"/>
        <v>85577.25</v>
      </c>
      <c r="CG414" s="11">
        <f t="shared" ca="1" si="117"/>
        <v>1.5287555238965047</v>
      </c>
      <c r="CH414" s="7" t="str">
        <f t="shared" ca="1" si="118"/>
        <v>1-5x</v>
      </c>
      <c r="CI414" s="7" t="s">
        <v>107</v>
      </c>
    </row>
    <row r="415" spans="1:87" x14ac:dyDescent="0.2">
      <c r="A415">
        <v>11522</v>
      </c>
      <c r="B415" t="s">
        <v>131</v>
      </c>
      <c r="C415" s="17">
        <v>0.4</v>
      </c>
      <c r="D415" t="s">
        <v>96</v>
      </c>
      <c r="E415" t="s">
        <v>95</v>
      </c>
      <c r="F415" s="17">
        <v>0.5</v>
      </c>
      <c r="G415" s="17" t="str">
        <f t="shared" si="104"/>
        <v>No</v>
      </c>
      <c r="H415" t="s">
        <v>111</v>
      </c>
      <c r="I415" s="12" t="s">
        <v>112</v>
      </c>
      <c r="J415" s="13">
        <v>37987</v>
      </c>
      <c r="K415">
        <f t="shared" ca="1" si="105"/>
        <v>21</v>
      </c>
      <c r="L415" t="str">
        <f t="shared" ca="1" si="106"/>
        <v>&gt;20 years</v>
      </c>
      <c r="M415" s="13">
        <v>37987</v>
      </c>
      <c r="N415">
        <f t="shared" ca="1" si="107"/>
        <v>21</v>
      </c>
      <c r="O415" t="str">
        <f t="shared" ca="1" si="108"/>
        <v>&gt;20 years</v>
      </c>
      <c r="P415" s="13">
        <v>31048</v>
      </c>
      <c r="Q415">
        <f t="shared" ca="1" si="109"/>
        <v>40</v>
      </c>
      <c r="R415" t="str">
        <f t="shared" ca="1" si="110"/>
        <v>35-44</v>
      </c>
      <c r="S415" t="s">
        <v>121</v>
      </c>
      <c r="T415">
        <v>1</v>
      </c>
      <c r="V415">
        <v>1</v>
      </c>
      <c r="X415">
        <v>1</v>
      </c>
      <c r="Z415">
        <v>1</v>
      </c>
      <c r="BR415">
        <f t="shared" si="102"/>
        <v>4</v>
      </c>
      <c r="BS415" t="str">
        <f t="shared" si="103"/>
        <v>Loan</v>
      </c>
      <c r="BT415" t="s">
        <v>99</v>
      </c>
      <c r="BU415" t="s">
        <v>117</v>
      </c>
      <c r="BV415" t="s">
        <v>118</v>
      </c>
      <c r="BW415" s="13" t="s">
        <v>96</v>
      </c>
      <c r="BX415" s="14">
        <f t="shared" ca="1" si="111"/>
        <v>1016657</v>
      </c>
      <c r="BY415" s="15" t="str">
        <f t="shared" ca="1" si="112"/>
        <v>750k-5 mil</v>
      </c>
      <c r="BZ415" s="12">
        <f t="shared" ca="1" si="113"/>
        <v>951964</v>
      </c>
      <c r="CA415" s="12"/>
      <c r="CB415" s="12">
        <f t="shared" ca="1" si="114"/>
        <v>951964</v>
      </c>
      <c r="CC415" s="12" t="s">
        <v>114</v>
      </c>
      <c r="CD415" s="12" t="s">
        <v>106</v>
      </c>
      <c r="CE415" s="12">
        <f t="shared" ca="1" si="115"/>
        <v>3</v>
      </c>
      <c r="CF415" s="12">
        <f t="shared" ca="1" si="116"/>
        <v>338885.66666666669</v>
      </c>
      <c r="CG415" s="16">
        <f t="shared" ca="1" si="117"/>
        <v>1.0679574017504863</v>
      </c>
      <c r="CH415" s="12" t="str">
        <f t="shared" ca="1" si="118"/>
        <v>1-5x</v>
      </c>
      <c r="CI415" s="12" t="s">
        <v>107</v>
      </c>
    </row>
    <row r="416" spans="1:87" x14ac:dyDescent="0.2">
      <c r="A416" s="6">
        <v>11523</v>
      </c>
      <c r="B416" s="6" t="s">
        <v>110</v>
      </c>
      <c r="C416" s="18">
        <v>0.15</v>
      </c>
      <c r="D416" s="6" t="s">
        <v>95</v>
      </c>
      <c r="E416" s="6" t="s">
        <v>96</v>
      </c>
      <c r="F416" s="18"/>
      <c r="G416" s="18" t="str">
        <f t="shared" si="104"/>
        <v>No</v>
      </c>
      <c r="H416" s="6" t="s">
        <v>111</v>
      </c>
      <c r="I416" s="7" t="s">
        <v>119</v>
      </c>
      <c r="J416" s="8">
        <v>37622</v>
      </c>
      <c r="K416" s="6">
        <f t="shared" ca="1" si="105"/>
        <v>22</v>
      </c>
      <c r="L416" s="6" t="str">
        <f t="shared" ca="1" si="106"/>
        <v>&gt;20 years</v>
      </c>
      <c r="M416" s="8">
        <v>37622</v>
      </c>
      <c r="N416" s="6">
        <f t="shared" ca="1" si="107"/>
        <v>22</v>
      </c>
      <c r="O416" s="6" t="str">
        <f t="shared" ca="1" si="108"/>
        <v>&gt;20 years</v>
      </c>
      <c r="P416" s="8">
        <v>29221</v>
      </c>
      <c r="Q416" s="6">
        <f t="shared" ca="1" si="109"/>
        <v>45</v>
      </c>
      <c r="R416" s="6" t="str">
        <f t="shared" ca="1" si="110"/>
        <v>45-54</v>
      </c>
      <c r="S416" s="6" t="s">
        <v>109</v>
      </c>
      <c r="T416" s="6">
        <v>1</v>
      </c>
      <c r="U416" s="6">
        <v>1</v>
      </c>
      <c r="V416" s="6">
        <v>1</v>
      </c>
      <c r="W416" s="6">
        <v>1</v>
      </c>
      <c r="X416" s="6">
        <v>1</v>
      </c>
      <c r="Y416" s="6">
        <v>1</v>
      </c>
      <c r="Z416" s="6">
        <v>1</v>
      </c>
      <c r="AA416" s="6"/>
      <c r="AB416" s="6"/>
      <c r="AC416" s="6"/>
      <c r="AD416" s="6"/>
      <c r="AE416" s="6"/>
      <c r="AF416" s="6"/>
      <c r="AG416" s="6"/>
      <c r="AH416" s="6"/>
      <c r="AI416" s="6"/>
      <c r="AJ416" s="6"/>
      <c r="AK416" s="6"/>
      <c r="AL416" s="6"/>
      <c r="AM416" s="6"/>
      <c r="AN416" s="6"/>
      <c r="AO416" s="6"/>
      <c r="AP416" s="6"/>
      <c r="AQ416" s="6"/>
      <c r="AR416" s="6"/>
      <c r="AS416" s="6"/>
      <c r="AT416" s="6"/>
      <c r="AU416" s="6"/>
      <c r="AV416" s="6"/>
      <c r="AW416" s="6"/>
      <c r="AX416" s="6"/>
      <c r="AY416" s="6"/>
      <c r="AZ416" s="6"/>
      <c r="BA416" s="6"/>
      <c r="BB416" s="6"/>
      <c r="BC416" s="6"/>
      <c r="BD416" s="6"/>
      <c r="BE416" s="6"/>
      <c r="BF416" s="6"/>
      <c r="BG416" s="6"/>
      <c r="BH416" s="6"/>
      <c r="BI416" s="6"/>
      <c r="BJ416" s="6"/>
      <c r="BK416" s="6"/>
      <c r="BL416" s="6"/>
      <c r="BM416" s="6"/>
      <c r="BN416" s="6"/>
      <c r="BO416" s="6"/>
      <c r="BP416" s="6"/>
      <c r="BQ416" s="6"/>
      <c r="BR416" s="6">
        <f t="shared" si="102"/>
        <v>7</v>
      </c>
      <c r="BS416" s="6" t="str">
        <f t="shared" si="103"/>
        <v>Loan</v>
      </c>
      <c r="BT416" s="6" t="s">
        <v>99</v>
      </c>
      <c r="BU416" s="6" t="s">
        <v>100</v>
      </c>
      <c r="BV416" s="6" t="s">
        <v>101</v>
      </c>
      <c r="BW416" s="8" t="s">
        <v>96</v>
      </c>
      <c r="BX416" s="9">
        <f t="shared" ca="1" si="111"/>
        <v>1815427</v>
      </c>
      <c r="BY416" s="10" t="str">
        <f t="shared" ca="1" si="112"/>
        <v>750k-5 mil</v>
      </c>
      <c r="BZ416" s="7">
        <f t="shared" ca="1" si="113"/>
        <v>1950977</v>
      </c>
      <c r="CA416" s="7"/>
      <c r="CB416" s="7">
        <f t="shared" ca="1" si="114"/>
        <v>1950977</v>
      </c>
      <c r="CC416" s="7" t="s">
        <v>105</v>
      </c>
      <c r="CD416" s="7" t="s">
        <v>120</v>
      </c>
      <c r="CE416" s="7">
        <f t="shared" ca="1" si="115"/>
        <v>3</v>
      </c>
      <c r="CF416" s="7">
        <f t="shared" ca="1" si="116"/>
        <v>605142.33333333337</v>
      </c>
      <c r="CG416" s="11">
        <f t="shared" ca="1" si="117"/>
        <v>0.93052198975180123</v>
      </c>
      <c r="CH416" s="7" t="str">
        <f t="shared" ca="1" si="118"/>
        <v>1x</v>
      </c>
      <c r="CI416" s="7" t="s">
        <v>107</v>
      </c>
    </row>
    <row r="417" spans="1:87" x14ac:dyDescent="0.2">
      <c r="A417">
        <v>11524</v>
      </c>
      <c r="B417" t="s">
        <v>94</v>
      </c>
      <c r="C417" s="17">
        <v>0.2</v>
      </c>
      <c r="D417" t="s">
        <v>96</v>
      </c>
      <c r="E417" t="s">
        <v>96</v>
      </c>
      <c r="G417" s="17" t="str">
        <f t="shared" si="104"/>
        <v>No</v>
      </c>
      <c r="H417" t="s">
        <v>102</v>
      </c>
      <c r="I417" s="12" t="s">
        <v>119</v>
      </c>
      <c r="J417" s="13">
        <v>37257</v>
      </c>
      <c r="K417">
        <f t="shared" ca="1" si="105"/>
        <v>23</v>
      </c>
      <c r="L417" t="str">
        <f t="shared" ca="1" si="106"/>
        <v>&gt;20 years</v>
      </c>
      <c r="M417" s="13">
        <v>37257</v>
      </c>
      <c r="N417">
        <f t="shared" ca="1" si="107"/>
        <v>23</v>
      </c>
      <c r="O417" t="str">
        <f t="shared" ca="1" si="108"/>
        <v>&gt;20 years</v>
      </c>
      <c r="P417" s="13">
        <v>27395</v>
      </c>
      <c r="Q417">
        <f t="shared" ca="1" si="109"/>
        <v>50</v>
      </c>
      <c r="R417" t="str">
        <f t="shared" ca="1" si="110"/>
        <v>45-54</v>
      </c>
      <c r="S417" t="s">
        <v>126</v>
      </c>
      <c r="V417">
        <v>1</v>
      </c>
      <c r="X417">
        <v>1</v>
      </c>
      <c r="Z417">
        <v>1</v>
      </c>
      <c r="BR417">
        <f t="shared" si="102"/>
        <v>3</v>
      </c>
      <c r="BS417" t="str">
        <f t="shared" si="103"/>
        <v>Non Loan</v>
      </c>
      <c r="BT417" t="s">
        <v>99</v>
      </c>
      <c r="BU417" t="s">
        <v>104</v>
      </c>
      <c r="BV417" t="s">
        <v>101</v>
      </c>
      <c r="BW417" s="13" t="s">
        <v>96</v>
      </c>
      <c r="BX417" s="14" t="str">
        <f t="shared" ca="1" si="111"/>
        <v/>
      </c>
      <c r="BY417" s="15" t="str">
        <f t="shared" ca="1" si="112"/>
        <v/>
      </c>
      <c r="BZ417" s="12">
        <f t="shared" ca="1" si="113"/>
        <v>1275445</v>
      </c>
      <c r="CA417" s="12"/>
      <c r="CB417" s="12">
        <f t="shared" ca="1" si="114"/>
        <v>1275445</v>
      </c>
      <c r="CC417" s="12"/>
      <c r="CD417" s="12"/>
      <c r="CE417" s="12" t="str">
        <f t="shared" ca="1" si="115"/>
        <v/>
      </c>
      <c r="CF417" s="12" t="str">
        <f t="shared" ca="1" si="116"/>
        <v/>
      </c>
      <c r="CG417" s="16" t="str">
        <f t="shared" ca="1" si="117"/>
        <v/>
      </c>
      <c r="CH417" s="12" t="str">
        <f t="shared" ca="1" si="118"/>
        <v/>
      </c>
      <c r="CI417" s="12" t="s">
        <v>97</v>
      </c>
    </row>
    <row r="418" spans="1:87" x14ac:dyDescent="0.2">
      <c r="A418" s="6">
        <v>11525</v>
      </c>
      <c r="B418" s="6" t="s">
        <v>137</v>
      </c>
      <c r="C418" s="18">
        <v>0.3</v>
      </c>
      <c r="D418" s="6" t="s">
        <v>95</v>
      </c>
      <c r="E418" s="6" t="s">
        <v>95</v>
      </c>
      <c r="F418" s="18">
        <v>0.15</v>
      </c>
      <c r="G418" s="18" t="str">
        <f t="shared" si="104"/>
        <v>No</v>
      </c>
      <c r="H418" s="6" t="s">
        <v>111</v>
      </c>
      <c r="I418" s="7" t="s">
        <v>119</v>
      </c>
      <c r="J418" s="8">
        <v>36892</v>
      </c>
      <c r="K418" s="6">
        <f t="shared" ca="1" si="105"/>
        <v>24</v>
      </c>
      <c r="L418" s="6" t="str">
        <f t="shared" ca="1" si="106"/>
        <v>&gt;20 years</v>
      </c>
      <c r="M418" s="8">
        <v>36892</v>
      </c>
      <c r="N418" s="6">
        <f t="shared" ca="1" si="107"/>
        <v>24</v>
      </c>
      <c r="O418" s="6" t="str">
        <f t="shared" ca="1" si="108"/>
        <v>&gt;20 years</v>
      </c>
      <c r="P418" s="8">
        <v>25569</v>
      </c>
      <c r="Q418" s="6">
        <f t="shared" ca="1" si="109"/>
        <v>55</v>
      </c>
      <c r="R418" s="6" t="str">
        <f t="shared" ca="1" si="110"/>
        <v>55-64</v>
      </c>
      <c r="S418" s="6" t="s">
        <v>98</v>
      </c>
      <c r="T418" s="6">
        <v>1</v>
      </c>
      <c r="U418" s="6">
        <v>1</v>
      </c>
      <c r="V418" s="6">
        <v>1</v>
      </c>
      <c r="W418" s="6">
        <v>1</v>
      </c>
      <c r="X418" s="6">
        <v>1</v>
      </c>
      <c r="Y418" s="6"/>
      <c r="Z418" s="6"/>
      <c r="AA418" s="6"/>
      <c r="AB418" s="6"/>
      <c r="AC418" s="6"/>
      <c r="AD418" s="6"/>
      <c r="AE418" s="6"/>
      <c r="AF418" s="6"/>
      <c r="AG418" s="6"/>
      <c r="AH418" s="6"/>
      <c r="AI418" s="6"/>
      <c r="AJ418" s="6"/>
      <c r="AK418" s="6"/>
      <c r="AL418" s="6"/>
      <c r="AM418" s="6"/>
      <c r="AN418" s="6"/>
      <c r="AO418" s="6"/>
      <c r="AP418" s="6"/>
      <c r="AQ418" s="6"/>
      <c r="AR418" s="6"/>
      <c r="AS418" s="6"/>
      <c r="AT418" s="6"/>
      <c r="AU418" s="6"/>
      <c r="AV418" s="6"/>
      <c r="AW418" s="6"/>
      <c r="AX418" s="6"/>
      <c r="AY418" s="6"/>
      <c r="AZ418" s="6"/>
      <c r="BA418" s="6"/>
      <c r="BB418" s="6"/>
      <c r="BC418" s="6"/>
      <c r="BD418" s="6"/>
      <c r="BE418" s="6"/>
      <c r="BF418" s="6"/>
      <c r="BG418" s="6"/>
      <c r="BH418" s="6"/>
      <c r="BI418" s="6"/>
      <c r="BJ418" s="6"/>
      <c r="BK418" s="6"/>
      <c r="BL418" s="6"/>
      <c r="BM418" s="6"/>
      <c r="BN418" s="6"/>
      <c r="BO418" s="6"/>
      <c r="BP418" s="6"/>
      <c r="BQ418" s="6"/>
      <c r="BR418" s="6">
        <f t="shared" si="102"/>
        <v>5</v>
      </c>
      <c r="BS418" s="6" t="str">
        <f t="shared" si="103"/>
        <v>Loan</v>
      </c>
      <c r="BT418" s="6" t="s">
        <v>99</v>
      </c>
      <c r="BU418" s="6" t="s">
        <v>100</v>
      </c>
      <c r="BV418" s="6" t="s">
        <v>101</v>
      </c>
      <c r="BW418" s="8" t="s">
        <v>96</v>
      </c>
      <c r="BX418" s="9">
        <f t="shared" ca="1" si="111"/>
        <v>2121728</v>
      </c>
      <c r="BY418" s="10" t="str">
        <f t="shared" ca="1" si="112"/>
        <v>750k-5 mil</v>
      </c>
      <c r="BZ418" s="7">
        <f t="shared" ca="1" si="113"/>
        <v>823379</v>
      </c>
      <c r="CA418" s="7"/>
      <c r="CB418" s="7">
        <f t="shared" ca="1" si="114"/>
        <v>823379</v>
      </c>
      <c r="CC418" s="7" t="s">
        <v>114</v>
      </c>
      <c r="CD418" s="7" t="s">
        <v>120</v>
      </c>
      <c r="CE418" s="7">
        <f t="shared" ca="1" si="115"/>
        <v>9</v>
      </c>
      <c r="CF418" s="7">
        <f t="shared" ca="1" si="116"/>
        <v>235747.55555555556</v>
      </c>
      <c r="CG418" s="11">
        <f t="shared" ca="1" si="117"/>
        <v>2.5768546440946394</v>
      </c>
      <c r="CH418" s="7" t="str">
        <f t="shared" ca="1" si="118"/>
        <v>1-5x</v>
      </c>
      <c r="CI418" s="7" t="s">
        <v>107</v>
      </c>
    </row>
    <row r="419" spans="1:87" x14ac:dyDescent="0.2">
      <c r="A419">
        <v>11526</v>
      </c>
      <c r="B419" t="s">
        <v>110</v>
      </c>
      <c r="C419" s="17">
        <v>0.4</v>
      </c>
      <c r="D419" t="s">
        <v>96</v>
      </c>
      <c r="E419" t="s">
        <v>95</v>
      </c>
      <c r="F419" s="17">
        <v>0.3</v>
      </c>
      <c r="G419" s="17" t="str">
        <f t="shared" si="104"/>
        <v>No</v>
      </c>
      <c r="H419" t="s">
        <v>97</v>
      </c>
      <c r="I419" s="12" t="s">
        <v>97</v>
      </c>
      <c r="J419" s="13">
        <v>36526</v>
      </c>
      <c r="K419">
        <f t="shared" ca="1" si="105"/>
        <v>25</v>
      </c>
      <c r="L419" t="str">
        <f t="shared" ca="1" si="106"/>
        <v>&gt;20 years</v>
      </c>
      <c r="M419" s="13">
        <v>36526</v>
      </c>
      <c r="N419">
        <f t="shared" ca="1" si="107"/>
        <v>25</v>
      </c>
      <c r="O419" t="str">
        <f t="shared" ca="1" si="108"/>
        <v>&gt;20 years</v>
      </c>
      <c r="P419" s="13">
        <v>23743</v>
      </c>
      <c r="Q419">
        <f t="shared" ca="1" si="109"/>
        <v>60</v>
      </c>
      <c r="R419" t="str">
        <f t="shared" ca="1" si="110"/>
        <v>55-64</v>
      </c>
      <c r="S419" t="s">
        <v>132</v>
      </c>
      <c r="T419">
        <v>1</v>
      </c>
      <c r="V419">
        <v>1</v>
      </c>
      <c r="X419">
        <v>1</v>
      </c>
      <c r="Z419">
        <v>1</v>
      </c>
      <c r="BR419">
        <f t="shared" si="102"/>
        <v>4</v>
      </c>
      <c r="BS419" t="str">
        <f t="shared" si="103"/>
        <v>Loan</v>
      </c>
      <c r="BT419" t="s">
        <v>99</v>
      </c>
      <c r="BU419" t="s">
        <v>117</v>
      </c>
      <c r="BV419" t="s">
        <v>118</v>
      </c>
      <c r="BW419" s="13" t="s">
        <v>96</v>
      </c>
      <c r="BX419" s="14">
        <f t="shared" ca="1" si="111"/>
        <v>764567</v>
      </c>
      <c r="BY419" s="15" t="str">
        <f t="shared" ca="1" si="112"/>
        <v>750k-5 mil</v>
      </c>
      <c r="BZ419" s="12">
        <f t="shared" ca="1" si="113"/>
        <v>625859</v>
      </c>
      <c r="CA419" s="12"/>
      <c r="CB419" s="12">
        <f t="shared" ca="1" si="114"/>
        <v>625859</v>
      </c>
      <c r="CC419" s="12" t="s">
        <v>114</v>
      </c>
      <c r="CD419" s="12" t="s">
        <v>106</v>
      </c>
      <c r="CE419" s="12">
        <f t="shared" ca="1" si="115"/>
        <v>9</v>
      </c>
      <c r="CF419" s="12">
        <f t="shared" ca="1" si="116"/>
        <v>84951.888888888891</v>
      </c>
      <c r="CG419" s="16">
        <f t="shared" ca="1" si="117"/>
        <v>1.2216281942098779</v>
      </c>
      <c r="CH419" s="12" t="str">
        <f t="shared" ca="1" si="118"/>
        <v>1-5x</v>
      </c>
      <c r="CI419" s="12" t="s">
        <v>107</v>
      </c>
    </row>
    <row r="420" spans="1:87" x14ac:dyDescent="0.2">
      <c r="A420" s="6">
        <v>11527</v>
      </c>
      <c r="B420" s="6" t="s">
        <v>94</v>
      </c>
      <c r="C420" s="18">
        <v>0.5</v>
      </c>
      <c r="D420" s="6" t="s">
        <v>95</v>
      </c>
      <c r="E420" s="6" t="s">
        <v>96</v>
      </c>
      <c r="F420" s="18"/>
      <c r="G420" s="18" t="str">
        <f t="shared" si="104"/>
        <v>Yes</v>
      </c>
      <c r="H420" s="6" t="s">
        <v>97</v>
      </c>
      <c r="I420" s="7" t="s">
        <v>97</v>
      </c>
      <c r="J420" s="8">
        <v>36161</v>
      </c>
      <c r="K420" s="6">
        <f t="shared" ca="1" si="105"/>
        <v>26</v>
      </c>
      <c r="L420" s="6" t="str">
        <f t="shared" ca="1" si="106"/>
        <v>&gt;20 years</v>
      </c>
      <c r="M420" s="8">
        <v>36161</v>
      </c>
      <c r="N420" s="6">
        <f t="shared" ca="1" si="107"/>
        <v>26</v>
      </c>
      <c r="O420" s="6" t="str">
        <f t="shared" ca="1" si="108"/>
        <v>&gt;20 years</v>
      </c>
      <c r="P420" s="8">
        <v>36526</v>
      </c>
      <c r="Q420" s="6">
        <f t="shared" ca="1" si="109"/>
        <v>25</v>
      </c>
      <c r="R420" s="6" t="str">
        <f t="shared" ca="1" si="110"/>
        <v>25-34</v>
      </c>
      <c r="S420" s="6" t="s">
        <v>98</v>
      </c>
      <c r="T420" s="6"/>
      <c r="U420" s="6">
        <v>1</v>
      </c>
      <c r="V420" s="6"/>
      <c r="W420" s="6">
        <v>1</v>
      </c>
      <c r="X420" s="6"/>
      <c r="Y420" s="6">
        <v>1</v>
      </c>
      <c r="Z420" s="6"/>
      <c r="AA420" s="6"/>
      <c r="AB420" s="6"/>
      <c r="AC420" s="6"/>
      <c r="AD420" s="6"/>
      <c r="AE420" s="6"/>
      <c r="AF420" s="6"/>
      <c r="AG420" s="6"/>
      <c r="AH420" s="6"/>
      <c r="AI420" s="6"/>
      <c r="AJ420" s="6"/>
      <c r="AK420" s="6"/>
      <c r="AL420" s="6"/>
      <c r="AM420" s="6"/>
      <c r="AN420" s="6"/>
      <c r="AO420" s="6"/>
      <c r="AP420" s="6"/>
      <c r="AQ420" s="6"/>
      <c r="AR420" s="6"/>
      <c r="AS420" s="6"/>
      <c r="AT420" s="6"/>
      <c r="AU420" s="6"/>
      <c r="AV420" s="6"/>
      <c r="AW420" s="6"/>
      <c r="AX420" s="6"/>
      <c r="AY420" s="6"/>
      <c r="AZ420" s="6"/>
      <c r="BA420" s="6"/>
      <c r="BB420" s="6"/>
      <c r="BC420" s="6"/>
      <c r="BD420" s="6"/>
      <c r="BE420" s="6"/>
      <c r="BF420" s="6"/>
      <c r="BG420" s="6"/>
      <c r="BH420" s="6"/>
      <c r="BI420" s="6"/>
      <c r="BJ420" s="6"/>
      <c r="BK420" s="6"/>
      <c r="BL420" s="6"/>
      <c r="BM420" s="6"/>
      <c r="BN420" s="6"/>
      <c r="BO420" s="6"/>
      <c r="BP420" s="6"/>
      <c r="BQ420" s="6"/>
      <c r="BR420" s="6">
        <f t="shared" si="102"/>
        <v>3</v>
      </c>
      <c r="BS420" s="6" t="str">
        <f t="shared" si="103"/>
        <v>Non Loan</v>
      </c>
      <c r="BT420" s="6" t="s">
        <v>99</v>
      </c>
      <c r="BU420" s="6" t="s">
        <v>104</v>
      </c>
      <c r="BV420" s="6" t="s">
        <v>129</v>
      </c>
      <c r="BW420" s="8" t="s">
        <v>96</v>
      </c>
      <c r="BX420" s="9" t="str">
        <f t="shared" ca="1" si="111"/>
        <v/>
      </c>
      <c r="BY420" s="10" t="str">
        <f t="shared" ca="1" si="112"/>
        <v/>
      </c>
      <c r="BZ420" s="7">
        <f t="shared" ca="1" si="113"/>
        <v>414665</v>
      </c>
      <c r="CA420" s="7"/>
      <c r="CB420" s="7">
        <f t="shared" ca="1" si="114"/>
        <v>414665</v>
      </c>
      <c r="CC420" s="7"/>
      <c r="CD420" s="7"/>
      <c r="CE420" s="7" t="str">
        <f t="shared" ca="1" si="115"/>
        <v/>
      </c>
      <c r="CF420" s="7" t="str">
        <f t="shared" ca="1" si="116"/>
        <v/>
      </c>
      <c r="CG420" s="11" t="str">
        <f t="shared" ca="1" si="117"/>
        <v/>
      </c>
      <c r="CH420" s="7" t="str">
        <f t="shared" ca="1" si="118"/>
        <v/>
      </c>
      <c r="CI420" s="7" t="s">
        <v>97</v>
      </c>
    </row>
    <row r="421" spans="1:87" x14ac:dyDescent="0.2">
      <c r="A421">
        <v>11528</v>
      </c>
      <c r="B421" t="s">
        <v>94</v>
      </c>
      <c r="C421" s="17">
        <v>0.6</v>
      </c>
      <c r="D421" t="s">
        <v>96</v>
      </c>
      <c r="E421" t="s">
        <v>96</v>
      </c>
      <c r="G421" s="17" t="str">
        <f t="shared" si="104"/>
        <v>Yes</v>
      </c>
      <c r="H421" t="s">
        <v>97</v>
      </c>
      <c r="I421" s="12" t="s">
        <v>112</v>
      </c>
      <c r="J421" s="13">
        <v>45658</v>
      </c>
      <c r="K421">
        <f t="shared" ca="1" si="105"/>
        <v>0</v>
      </c>
      <c r="L421" t="str">
        <f t="shared" ca="1" si="106"/>
        <v>&lt;12 months</v>
      </c>
      <c r="M421" s="13">
        <v>45658</v>
      </c>
      <c r="N421">
        <f t="shared" ca="1" si="107"/>
        <v>0</v>
      </c>
      <c r="O421" t="str">
        <f t="shared" ca="1" si="108"/>
        <v>&lt;12 months</v>
      </c>
      <c r="P421" s="13">
        <v>34700</v>
      </c>
      <c r="Q421">
        <f t="shared" ca="1" si="109"/>
        <v>30</v>
      </c>
      <c r="R421" t="str">
        <f t="shared" ca="1" si="110"/>
        <v>25-34</v>
      </c>
      <c r="S421" t="s">
        <v>116</v>
      </c>
      <c r="T421">
        <v>1</v>
      </c>
      <c r="V421">
        <v>1</v>
      </c>
      <c r="X421">
        <v>1</v>
      </c>
      <c r="Z421">
        <v>1</v>
      </c>
      <c r="BR421">
        <f t="shared" si="102"/>
        <v>4</v>
      </c>
      <c r="BS421" t="str">
        <f t="shared" si="103"/>
        <v>Loan</v>
      </c>
      <c r="BT421" t="s">
        <v>99</v>
      </c>
      <c r="BU421" t="s">
        <v>117</v>
      </c>
      <c r="BV421" t="s">
        <v>118</v>
      </c>
      <c r="BW421" s="13" t="s">
        <v>96</v>
      </c>
      <c r="BX421" s="14">
        <f t="shared" ca="1" si="111"/>
        <v>2021832</v>
      </c>
      <c r="BY421" s="15" t="str">
        <f t="shared" ca="1" si="112"/>
        <v>750k-5 mil</v>
      </c>
      <c r="BZ421" s="12">
        <f t="shared" ca="1" si="113"/>
        <v>1557918</v>
      </c>
      <c r="CA421" s="12"/>
      <c r="CB421" s="12">
        <f t="shared" ca="1" si="114"/>
        <v>1557918</v>
      </c>
      <c r="CC421" s="12" t="s">
        <v>105</v>
      </c>
      <c r="CD421" s="12" t="s">
        <v>106</v>
      </c>
      <c r="CE421" s="12">
        <f t="shared" ca="1" si="115"/>
        <v>1</v>
      </c>
      <c r="CF421" s="12">
        <f t="shared" ca="1" si="116"/>
        <v>2021832</v>
      </c>
      <c r="CG421" s="16">
        <f t="shared" ca="1" si="117"/>
        <v>1.2977781885824542</v>
      </c>
      <c r="CH421" s="12" t="str">
        <f t="shared" ca="1" si="118"/>
        <v>1-5x</v>
      </c>
      <c r="CI421" s="12" t="s">
        <v>107</v>
      </c>
    </row>
    <row r="422" spans="1:87" x14ac:dyDescent="0.2">
      <c r="A422" s="6">
        <v>11529</v>
      </c>
      <c r="B422" s="6" t="s">
        <v>94</v>
      </c>
      <c r="C422" s="18">
        <v>0.7</v>
      </c>
      <c r="D422" s="6" t="s">
        <v>95</v>
      </c>
      <c r="E422" s="6" t="s">
        <v>95</v>
      </c>
      <c r="F422" s="18">
        <v>0.4</v>
      </c>
      <c r="G422" s="18" t="str">
        <f t="shared" si="104"/>
        <v>Yes</v>
      </c>
      <c r="H422" s="6" t="s">
        <v>102</v>
      </c>
      <c r="I422" s="7" t="s">
        <v>119</v>
      </c>
      <c r="J422" s="8">
        <v>45658</v>
      </c>
      <c r="K422" s="6">
        <f t="shared" ca="1" si="105"/>
        <v>0</v>
      </c>
      <c r="L422" s="6" t="str">
        <f t="shared" ca="1" si="106"/>
        <v>&lt;12 months</v>
      </c>
      <c r="M422" s="8">
        <v>45658</v>
      </c>
      <c r="N422" s="6">
        <f t="shared" ca="1" si="107"/>
        <v>0</v>
      </c>
      <c r="O422" s="6" t="str">
        <f t="shared" ca="1" si="108"/>
        <v>&lt;12 months</v>
      </c>
      <c r="P422" s="8">
        <v>32874</v>
      </c>
      <c r="Q422" s="6">
        <f t="shared" ca="1" si="109"/>
        <v>35</v>
      </c>
      <c r="R422" s="6" t="str">
        <f t="shared" ca="1" si="110"/>
        <v>35-44</v>
      </c>
      <c r="S422" s="6" t="s">
        <v>109</v>
      </c>
      <c r="T422" s="6">
        <v>1</v>
      </c>
      <c r="U422" s="6">
        <v>1</v>
      </c>
      <c r="V422" s="6">
        <v>1</v>
      </c>
      <c r="W422" s="6">
        <v>1</v>
      </c>
      <c r="X422" s="6">
        <v>1</v>
      </c>
      <c r="Y422" s="6">
        <v>1</v>
      </c>
      <c r="Z422" s="6">
        <v>1</v>
      </c>
      <c r="AA422" s="6"/>
      <c r="AB422" s="6"/>
      <c r="AC422" s="6"/>
      <c r="AD422" s="6"/>
      <c r="AE422" s="6"/>
      <c r="AF422" s="6"/>
      <c r="AG422" s="6"/>
      <c r="AH422" s="6"/>
      <c r="AI422" s="6"/>
      <c r="AJ422" s="6"/>
      <c r="AK422" s="6"/>
      <c r="AL422" s="6"/>
      <c r="AM422" s="6"/>
      <c r="AN422" s="6"/>
      <c r="AO422" s="6"/>
      <c r="AP422" s="6"/>
      <c r="AQ422" s="6"/>
      <c r="AR422" s="6"/>
      <c r="AS422" s="6"/>
      <c r="AT422" s="6"/>
      <c r="AU422" s="6"/>
      <c r="AV422" s="6"/>
      <c r="AW422" s="6"/>
      <c r="AX422" s="6"/>
      <c r="AY422" s="6"/>
      <c r="AZ422" s="6"/>
      <c r="BA422" s="6"/>
      <c r="BB422" s="6"/>
      <c r="BC422" s="6"/>
      <c r="BD422" s="6"/>
      <c r="BE422" s="6"/>
      <c r="BF422" s="6"/>
      <c r="BG422" s="6"/>
      <c r="BH422" s="6"/>
      <c r="BI422" s="6"/>
      <c r="BJ422" s="6"/>
      <c r="BK422" s="6"/>
      <c r="BL422" s="6"/>
      <c r="BM422" s="6"/>
      <c r="BN422" s="6"/>
      <c r="BO422" s="6"/>
      <c r="BP422" s="6"/>
      <c r="BQ422" s="6"/>
      <c r="BR422" s="6">
        <f t="shared" si="102"/>
        <v>7</v>
      </c>
      <c r="BS422" s="6" t="str">
        <f t="shared" si="103"/>
        <v>Loan</v>
      </c>
      <c r="BT422" s="6" t="s">
        <v>99</v>
      </c>
      <c r="BU422" s="6" t="s">
        <v>100</v>
      </c>
      <c r="BV422" s="6" t="s">
        <v>101</v>
      </c>
      <c r="BW422" s="8" t="s">
        <v>96</v>
      </c>
      <c r="BX422" s="9">
        <f t="shared" ca="1" si="111"/>
        <v>93895</v>
      </c>
      <c r="BY422" s="10" t="str">
        <f t="shared" ca="1" si="112"/>
        <v>50k-100k</v>
      </c>
      <c r="BZ422" s="7">
        <f t="shared" ca="1" si="113"/>
        <v>540502</v>
      </c>
      <c r="CA422" s="7"/>
      <c r="CB422" s="7">
        <f t="shared" ca="1" si="114"/>
        <v>540502</v>
      </c>
      <c r="CC422" s="7" t="s">
        <v>114</v>
      </c>
      <c r="CD422" s="7" t="s">
        <v>120</v>
      </c>
      <c r="CE422" s="7">
        <f t="shared" ca="1" si="115"/>
        <v>10</v>
      </c>
      <c r="CF422" s="7">
        <f t="shared" ca="1" si="116"/>
        <v>9389.5</v>
      </c>
      <c r="CG422" s="11">
        <f t="shared" ca="1" si="117"/>
        <v>0.17371813610310416</v>
      </c>
      <c r="CH422" s="7" t="str">
        <f t="shared" ca="1" si="118"/>
        <v>1x</v>
      </c>
      <c r="CI422" s="7" t="s">
        <v>107</v>
      </c>
    </row>
    <row r="423" spans="1:87" x14ac:dyDescent="0.2">
      <c r="A423">
        <v>11530</v>
      </c>
      <c r="B423" t="s">
        <v>131</v>
      </c>
      <c r="C423" s="17">
        <v>0.8</v>
      </c>
      <c r="D423" t="s">
        <v>96</v>
      </c>
      <c r="E423" t="s">
        <v>95</v>
      </c>
      <c r="F423" s="17">
        <v>0.75</v>
      </c>
      <c r="G423" s="17" t="str">
        <f t="shared" si="104"/>
        <v>Yes</v>
      </c>
      <c r="H423" t="s">
        <v>97</v>
      </c>
      <c r="I423" s="12" t="s">
        <v>112</v>
      </c>
      <c r="J423" s="13">
        <v>45473</v>
      </c>
      <c r="K423">
        <f t="shared" ca="1" si="105"/>
        <v>1</v>
      </c>
      <c r="L423" t="str">
        <f t="shared" ca="1" si="106"/>
        <v>1-3 years</v>
      </c>
      <c r="M423" s="13">
        <v>45473</v>
      </c>
      <c r="N423">
        <f t="shared" ca="1" si="107"/>
        <v>1</v>
      </c>
      <c r="O423" t="str">
        <f t="shared" ca="1" si="108"/>
        <v>1-3 years</v>
      </c>
      <c r="P423" s="13">
        <v>31048</v>
      </c>
      <c r="Q423">
        <f t="shared" ca="1" si="109"/>
        <v>40</v>
      </c>
      <c r="R423" t="str">
        <f t="shared" ca="1" si="110"/>
        <v>35-44</v>
      </c>
      <c r="S423" t="s">
        <v>116</v>
      </c>
      <c r="V423">
        <v>1</v>
      </c>
      <c r="X423">
        <v>1</v>
      </c>
      <c r="Z423">
        <v>1</v>
      </c>
      <c r="BR423">
        <f t="shared" si="102"/>
        <v>3</v>
      </c>
      <c r="BS423" t="str">
        <f t="shared" si="103"/>
        <v>Non Loan</v>
      </c>
      <c r="BT423" t="s">
        <v>99</v>
      </c>
      <c r="BU423" t="s">
        <v>117</v>
      </c>
      <c r="BV423" t="s">
        <v>129</v>
      </c>
      <c r="BW423" s="13" t="s">
        <v>96</v>
      </c>
      <c r="BX423" s="14" t="str">
        <f t="shared" ca="1" si="111"/>
        <v/>
      </c>
      <c r="BY423" s="15" t="str">
        <f t="shared" ca="1" si="112"/>
        <v/>
      </c>
      <c r="BZ423" s="12">
        <f t="shared" ca="1" si="113"/>
        <v>1946789</v>
      </c>
      <c r="CA423" s="12"/>
      <c r="CB423" s="12">
        <f t="shared" ca="1" si="114"/>
        <v>1946789</v>
      </c>
      <c r="CC423" s="12"/>
      <c r="CD423" s="12"/>
      <c r="CE423" s="12" t="str">
        <f t="shared" ca="1" si="115"/>
        <v/>
      </c>
      <c r="CF423" s="12" t="str">
        <f t="shared" ca="1" si="116"/>
        <v/>
      </c>
      <c r="CG423" s="16" t="str">
        <f t="shared" ca="1" si="117"/>
        <v/>
      </c>
      <c r="CH423" s="12" t="str">
        <f t="shared" ca="1" si="118"/>
        <v/>
      </c>
      <c r="CI423" s="12" t="s">
        <v>97</v>
      </c>
    </row>
    <row r="424" spans="1:87" x14ac:dyDescent="0.2">
      <c r="A424" s="6">
        <v>11531</v>
      </c>
      <c r="B424" s="6" t="s">
        <v>94</v>
      </c>
      <c r="C424" s="18">
        <v>0.75</v>
      </c>
      <c r="D424" s="6" t="s">
        <v>95</v>
      </c>
      <c r="E424" s="6" t="s">
        <v>96</v>
      </c>
      <c r="F424" s="18"/>
      <c r="G424" s="18" t="str">
        <f t="shared" si="104"/>
        <v>Yes</v>
      </c>
      <c r="H424" s="6" t="s">
        <v>97</v>
      </c>
      <c r="I424" s="7" t="s">
        <v>112</v>
      </c>
      <c r="J424" s="8">
        <v>45292</v>
      </c>
      <c r="K424" s="6">
        <f t="shared" ca="1" si="105"/>
        <v>1</v>
      </c>
      <c r="L424" s="6" t="str">
        <f t="shared" ca="1" si="106"/>
        <v>1-3 years</v>
      </c>
      <c r="M424" s="8">
        <v>45292</v>
      </c>
      <c r="N424" s="6">
        <f t="shared" ca="1" si="107"/>
        <v>1</v>
      </c>
      <c r="O424" s="6" t="str">
        <f t="shared" ca="1" si="108"/>
        <v>1-3 years</v>
      </c>
      <c r="P424" s="8">
        <v>29221</v>
      </c>
      <c r="Q424" s="6">
        <f t="shared" ca="1" si="109"/>
        <v>45</v>
      </c>
      <c r="R424" s="6" t="str">
        <f t="shared" ca="1" si="110"/>
        <v>45-54</v>
      </c>
      <c r="S424" s="6" t="s">
        <v>128</v>
      </c>
      <c r="T424" s="6">
        <v>1</v>
      </c>
      <c r="U424" s="6">
        <v>1</v>
      </c>
      <c r="V424" s="6">
        <v>1</v>
      </c>
      <c r="W424" s="6">
        <v>1</v>
      </c>
      <c r="X424" s="6">
        <v>1</v>
      </c>
      <c r="Y424" s="6"/>
      <c r="Z424" s="6"/>
      <c r="AA424" s="6"/>
      <c r="AB424" s="6"/>
      <c r="AC424" s="6"/>
      <c r="AD424" s="6"/>
      <c r="AE424" s="6"/>
      <c r="AF424" s="6"/>
      <c r="AG424" s="6"/>
      <c r="AH424" s="6"/>
      <c r="AI424" s="6"/>
      <c r="AJ424" s="6"/>
      <c r="AK424" s="6"/>
      <c r="AL424" s="6"/>
      <c r="AM424" s="6"/>
      <c r="AN424" s="6"/>
      <c r="AO424" s="6"/>
      <c r="AP424" s="6"/>
      <c r="AQ424" s="6"/>
      <c r="AR424" s="6"/>
      <c r="AS424" s="6"/>
      <c r="AT424" s="6"/>
      <c r="AU424" s="6"/>
      <c r="AV424" s="6"/>
      <c r="AW424" s="6"/>
      <c r="AX424" s="6"/>
      <c r="AY424" s="6"/>
      <c r="AZ424" s="6"/>
      <c r="BA424" s="6"/>
      <c r="BB424" s="6"/>
      <c r="BC424" s="6"/>
      <c r="BD424" s="6"/>
      <c r="BE424" s="6"/>
      <c r="BF424" s="6"/>
      <c r="BG424" s="6"/>
      <c r="BH424" s="6"/>
      <c r="BI424" s="6"/>
      <c r="BJ424" s="6"/>
      <c r="BK424" s="6"/>
      <c r="BL424" s="6"/>
      <c r="BM424" s="6"/>
      <c r="BN424" s="6"/>
      <c r="BO424" s="6"/>
      <c r="BP424" s="6"/>
      <c r="BQ424" s="6"/>
      <c r="BR424" s="6">
        <f t="shared" si="102"/>
        <v>5</v>
      </c>
      <c r="BS424" s="6" t="str">
        <f t="shared" si="103"/>
        <v>Loan</v>
      </c>
      <c r="BT424" s="6" t="s">
        <v>99</v>
      </c>
      <c r="BU424" s="6" t="s">
        <v>117</v>
      </c>
      <c r="BV424" s="6" t="s">
        <v>118</v>
      </c>
      <c r="BW424" s="8" t="s">
        <v>96</v>
      </c>
      <c r="BX424" s="9">
        <f t="shared" ca="1" si="111"/>
        <v>1897484</v>
      </c>
      <c r="BY424" s="10" t="str">
        <f t="shared" ca="1" si="112"/>
        <v>750k-5 mil</v>
      </c>
      <c r="BZ424" s="7">
        <f t="shared" ca="1" si="113"/>
        <v>182234</v>
      </c>
      <c r="CA424" s="7"/>
      <c r="CB424" s="7">
        <f t="shared" ca="1" si="114"/>
        <v>182234</v>
      </c>
      <c r="CC424" s="7" t="s">
        <v>105</v>
      </c>
      <c r="CD424" s="7" t="s">
        <v>120</v>
      </c>
      <c r="CE424" s="7">
        <f t="shared" ca="1" si="115"/>
        <v>6</v>
      </c>
      <c r="CF424" s="7">
        <f t="shared" ca="1" si="116"/>
        <v>316247.33333333331</v>
      </c>
      <c r="CG424" s="11">
        <f t="shared" ca="1" si="117"/>
        <v>10.412348957933206</v>
      </c>
      <c r="CH424" s="7" t="str">
        <f t="shared" ca="1" si="118"/>
        <v>10-20x</v>
      </c>
      <c r="CI424" s="7" t="s">
        <v>107</v>
      </c>
    </row>
    <row r="425" spans="1:87" x14ac:dyDescent="0.2">
      <c r="A425">
        <v>11532</v>
      </c>
      <c r="B425" t="s">
        <v>159</v>
      </c>
      <c r="C425" s="17">
        <v>1</v>
      </c>
      <c r="D425" t="s">
        <v>96</v>
      </c>
      <c r="E425" t="s">
        <v>96</v>
      </c>
      <c r="G425" s="17" t="str">
        <f t="shared" si="104"/>
        <v>Yes</v>
      </c>
      <c r="H425" t="s">
        <v>145</v>
      </c>
      <c r="I425" s="12" t="s">
        <v>103</v>
      </c>
      <c r="J425" s="13">
        <v>45107</v>
      </c>
      <c r="K425">
        <f t="shared" ca="1" si="105"/>
        <v>2</v>
      </c>
      <c r="L425" t="str">
        <f t="shared" ca="1" si="106"/>
        <v>1-3 years</v>
      </c>
      <c r="M425" s="13">
        <v>45107</v>
      </c>
      <c r="N425">
        <f t="shared" ca="1" si="107"/>
        <v>2</v>
      </c>
      <c r="O425" t="str">
        <f t="shared" ca="1" si="108"/>
        <v>1-3 years</v>
      </c>
      <c r="P425" s="13">
        <v>27395</v>
      </c>
      <c r="Q425">
        <f t="shared" ca="1" si="109"/>
        <v>50</v>
      </c>
      <c r="R425" t="str">
        <f t="shared" ca="1" si="110"/>
        <v>45-54</v>
      </c>
      <c r="S425" t="s">
        <v>151</v>
      </c>
      <c r="T425">
        <v>1</v>
      </c>
      <c r="V425">
        <v>1</v>
      </c>
      <c r="X425">
        <v>1</v>
      </c>
      <c r="Z425">
        <v>1</v>
      </c>
      <c r="BR425">
        <f t="shared" si="102"/>
        <v>4</v>
      </c>
      <c r="BS425" t="str">
        <f t="shared" si="103"/>
        <v>Loan</v>
      </c>
      <c r="BT425" t="s">
        <v>99</v>
      </c>
      <c r="BU425" t="s">
        <v>104</v>
      </c>
      <c r="BV425" t="s">
        <v>101</v>
      </c>
      <c r="BW425" s="13" t="s">
        <v>96</v>
      </c>
      <c r="BX425" s="14">
        <f t="shared" ca="1" si="111"/>
        <v>3230623</v>
      </c>
      <c r="BY425" s="15" t="str">
        <f t="shared" ca="1" si="112"/>
        <v>750k-5 mil</v>
      </c>
      <c r="BZ425" s="12">
        <f t="shared" ca="1" si="113"/>
        <v>640887</v>
      </c>
      <c r="CA425" s="12"/>
      <c r="CB425" s="12">
        <f t="shared" ca="1" si="114"/>
        <v>640887</v>
      </c>
      <c r="CC425" s="12" t="s">
        <v>105</v>
      </c>
      <c r="CD425" s="12" t="s">
        <v>106</v>
      </c>
      <c r="CE425" s="12">
        <f t="shared" ca="1" si="115"/>
        <v>9</v>
      </c>
      <c r="CF425" s="12">
        <f t="shared" ca="1" si="116"/>
        <v>358958.11111111112</v>
      </c>
      <c r="CG425" s="16">
        <f t="shared" ca="1" si="117"/>
        <v>5.0408621176588069</v>
      </c>
      <c r="CH425" s="12" t="str">
        <f t="shared" ca="1" si="118"/>
        <v>5-10x</v>
      </c>
      <c r="CI425" s="12" t="s">
        <v>107</v>
      </c>
    </row>
    <row r="426" spans="1:87" x14ac:dyDescent="0.2">
      <c r="A426" s="6">
        <v>11533</v>
      </c>
      <c r="B426" s="6" t="s">
        <v>94</v>
      </c>
      <c r="C426" s="18">
        <v>0</v>
      </c>
      <c r="D426" s="6" t="s">
        <v>95</v>
      </c>
      <c r="E426" s="6" t="s">
        <v>95</v>
      </c>
      <c r="F426" s="18">
        <v>0.15</v>
      </c>
      <c r="G426" s="18" t="str">
        <f t="shared" si="104"/>
        <v>No</v>
      </c>
      <c r="H426" s="6" t="s">
        <v>111</v>
      </c>
      <c r="I426" s="7" t="s">
        <v>112</v>
      </c>
      <c r="J426" s="8">
        <v>44927</v>
      </c>
      <c r="K426" s="6">
        <f t="shared" ca="1" si="105"/>
        <v>2</v>
      </c>
      <c r="L426" s="6" t="str">
        <f t="shared" ca="1" si="106"/>
        <v>1-3 years</v>
      </c>
      <c r="M426" s="8">
        <v>44927</v>
      </c>
      <c r="N426" s="6">
        <f t="shared" ca="1" si="107"/>
        <v>2</v>
      </c>
      <c r="O426" s="6" t="str">
        <f t="shared" ca="1" si="108"/>
        <v>1-3 years</v>
      </c>
      <c r="P426" s="8">
        <v>25569</v>
      </c>
      <c r="Q426" s="6">
        <f t="shared" ca="1" si="109"/>
        <v>55</v>
      </c>
      <c r="R426" s="6" t="str">
        <f t="shared" ca="1" si="110"/>
        <v>55-64</v>
      </c>
      <c r="S426" s="6" t="s">
        <v>98</v>
      </c>
      <c r="T426" s="6">
        <v>1</v>
      </c>
      <c r="U426" s="6">
        <v>1</v>
      </c>
      <c r="V426" s="6"/>
      <c r="W426" s="6">
        <v>1</v>
      </c>
      <c r="X426" s="6"/>
      <c r="Y426" s="6">
        <v>1</v>
      </c>
      <c r="Z426" s="6"/>
      <c r="AA426" s="6"/>
      <c r="AB426" s="6"/>
      <c r="AC426" s="6"/>
      <c r="AD426" s="6"/>
      <c r="AE426" s="6"/>
      <c r="AF426" s="6"/>
      <c r="AG426" s="6"/>
      <c r="AH426" s="6"/>
      <c r="AI426" s="6"/>
      <c r="AJ426" s="6"/>
      <c r="AK426" s="6"/>
      <c r="AL426" s="6"/>
      <c r="AM426" s="6"/>
      <c r="AN426" s="6"/>
      <c r="AO426" s="6"/>
      <c r="AP426" s="6"/>
      <c r="AQ426" s="6"/>
      <c r="AR426" s="6"/>
      <c r="AS426" s="6"/>
      <c r="AT426" s="6"/>
      <c r="AU426" s="6"/>
      <c r="AV426" s="6"/>
      <c r="AW426" s="6"/>
      <c r="AX426" s="6"/>
      <c r="AY426" s="6"/>
      <c r="AZ426" s="6"/>
      <c r="BA426" s="6"/>
      <c r="BB426" s="6"/>
      <c r="BC426" s="6"/>
      <c r="BD426" s="6"/>
      <c r="BE426" s="6"/>
      <c r="BF426" s="6"/>
      <c r="BG426" s="6"/>
      <c r="BH426" s="6"/>
      <c r="BI426" s="6"/>
      <c r="BJ426" s="6"/>
      <c r="BK426" s="6"/>
      <c r="BL426" s="6"/>
      <c r="BM426" s="6"/>
      <c r="BN426" s="6"/>
      <c r="BO426" s="6"/>
      <c r="BP426" s="6"/>
      <c r="BQ426" s="6"/>
      <c r="BR426" s="6">
        <f t="shared" si="102"/>
        <v>4</v>
      </c>
      <c r="BS426" s="6" t="str">
        <f t="shared" si="103"/>
        <v>Loan</v>
      </c>
      <c r="BT426" s="6" t="s">
        <v>99</v>
      </c>
      <c r="BU426" s="6" t="s">
        <v>104</v>
      </c>
      <c r="BV426" s="6" t="s">
        <v>101</v>
      </c>
      <c r="BW426" s="8" t="s">
        <v>96</v>
      </c>
      <c r="BX426" s="9">
        <f t="shared" ca="1" si="111"/>
        <v>2322348</v>
      </c>
      <c r="BY426" s="10" t="str">
        <f t="shared" ca="1" si="112"/>
        <v>750k-5 mil</v>
      </c>
      <c r="BZ426" s="7">
        <f t="shared" ca="1" si="113"/>
        <v>1719874</v>
      </c>
      <c r="CA426" s="7"/>
      <c r="CB426" s="7">
        <f t="shared" ca="1" si="114"/>
        <v>1719874</v>
      </c>
      <c r="CC426" s="7" t="s">
        <v>114</v>
      </c>
      <c r="CD426" s="7" t="s">
        <v>120</v>
      </c>
      <c r="CE426" s="7">
        <f t="shared" ca="1" si="115"/>
        <v>5</v>
      </c>
      <c r="CF426" s="7">
        <f t="shared" ca="1" si="116"/>
        <v>464469.6</v>
      </c>
      <c r="CG426" s="11">
        <f t="shared" ca="1" si="117"/>
        <v>1.3503012429980337</v>
      </c>
      <c r="CH426" s="7" t="str">
        <f t="shared" ca="1" si="118"/>
        <v>1-5x</v>
      </c>
      <c r="CI426" s="7" t="s">
        <v>107</v>
      </c>
    </row>
    <row r="427" spans="1:87" x14ac:dyDescent="0.2">
      <c r="A427">
        <v>11534</v>
      </c>
      <c r="B427" t="s">
        <v>94</v>
      </c>
      <c r="C427" s="17">
        <v>0.4</v>
      </c>
      <c r="D427" t="s">
        <v>96</v>
      </c>
      <c r="E427" t="s">
        <v>95</v>
      </c>
      <c r="F427" s="17">
        <v>0.5</v>
      </c>
      <c r="G427" s="17" t="str">
        <f t="shared" si="104"/>
        <v>No</v>
      </c>
      <c r="H427" t="s">
        <v>111</v>
      </c>
      <c r="I427" s="12" t="s">
        <v>112</v>
      </c>
      <c r="J427" s="13">
        <v>44742</v>
      </c>
      <c r="K427">
        <f t="shared" ca="1" si="105"/>
        <v>3</v>
      </c>
      <c r="L427" t="str">
        <f t="shared" ca="1" si="106"/>
        <v>3-5 years</v>
      </c>
      <c r="M427" s="13">
        <v>44742</v>
      </c>
      <c r="N427">
        <f t="shared" ca="1" si="107"/>
        <v>3</v>
      </c>
      <c r="O427" t="str">
        <f t="shared" ca="1" si="108"/>
        <v>3-5 years</v>
      </c>
      <c r="P427" s="13">
        <v>23743</v>
      </c>
      <c r="Q427">
        <f t="shared" ca="1" si="109"/>
        <v>60</v>
      </c>
      <c r="R427" t="str">
        <f t="shared" ca="1" si="110"/>
        <v>55-64</v>
      </c>
      <c r="S427" t="s">
        <v>98</v>
      </c>
      <c r="V427">
        <v>1</v>
      </c>
      <c r="X427">
        <v>1</v>
      </c>
      <c r="Z427">
        <v>1</v>
      </c>
      <c r="BR427">
        <f t="shared" si="102"/>
        <v>3</v>
      </c>
      <c r="BS427" t="str">
        <f t="shared" si="103"/>
        <v>Non Loan</v>
      </c>
      <c r="BT427" t="s">
        <v>99</v>
      </c>
      <c r="BU427" t="s">
        <v>117</v>
      </c>
      <c r="BV427" t="s">
        <v>118</v>
      </c>
      <c r="BW427" s="13" t="s">
        <v>96</v>
      </c>
      <c r="BX427" s="14" t="str">
        <f t="shared" ca="1" si="111"/>
        <v/>
      </c>
      <c r="BY427" s="15" t="str">
        <f t="shared" ca="1" si="112"/>
        <v/>
      </c>
      <c r="BZ427" s="12">
        <f t="shared" ca="1" si="113"/>
        <v>415350</v>
      </c>
      <c r="CA427" s="12"/>
      <c r="CB427" s="12">
        <f t="shared" ca="1" si="114"/>
        <v>415350</v>
      </c>
      <c r="CC427" s="12"/>
      <c r="CD427" s="12"/>
      <c r="CE427" s="12" t="str">
        <f t="shared" ca="1" si="115"/>
        <v/>
      </c>
      <c r="CF427" s="12" t="str">
        <f t="shared" ca="1" si="116"/>
        <v/>
      </c>
      <c r="CG427" s="16" t="str">
        <f t="shared" ca="1" si="117"/>
        <v/>
      </c>
      <c r="CH427" s="12" t="str">
        <f t="shared" ca="1" si="118"/>
        <v/>
      </c>
      <c r="CI427" s="12" t="s">
        <v>97</v>
      </c>
    </row>
    <row r="428" spans="1:87" x14ac:dyDescent="0.2">
      <c r="A428" s="6">
        <v>11535</v>
      </c>
      <c r="B428" s="6" t="s">
        <v>94</v>
      </c>
      <c r="C428" s="18">
        <v>0.15</v>
      </c>
      <c r="D428" s="6" t="s">
        <v>95</v>
      </c>
      <c r="E428" s="6" t="s">
        <v>96</v>
      </c>
      <c r="F428" s="18"/>
      <c r="G428" s="18" t="str">
        <f t="shared" si="104"/>
        <v>No</v>
      </c>
      <c r="H428" s="6" t="s">
        <v>97</v>
      </c>
      <c r="I428" s="7" t="s">
        <v>112</v>
      </c>
      <c r="J428" s="8">
        <v>44562</v>
      </c>
      <c r="K428" s="6">
        <f t="shared" ca="1" si="105"/>
        <v>3</v>
      </c>
      <c r="L428" s="6" t="str">
        <f t="shared" ca="1" si="106"/>
        <v>3-5 years</v>
      </c>
      <c r="M428" s="8">
        <v>44562</v>
      </c>
      <c r="N428" s="6">
        <f t="shared" ca="1" si="107"/>
        <v>3</v>
      </c>
      <c r="O428" s="6" t="str">
        <f t="shared" ca="1" si="108"/>
        <v>3-5 years</v>
      </c>
      <c r="P428" s="8">
        <v>36526</v>
      </c>
      <c r="Q428" s="6">
        <f t="shared" ca="1" si="109"/>
        <v>25</v>
      </c>
      <c r="R428" s="6" t="str">
        <f t="shared" ca="1" si="110"/>
        <v>25-34</v>
      </c>
      <c r="S428" s="6" t="s">
        <v>128</v>
      </c>
      <c r="T428" s="6"/>
      <c r="U428" s="6">
        <v>1</v>
      </c>
      <c r="V428" s="6">
        <v>1</v>
      </c>
      <c r="W428" s="6">
        <v>1</v>
      </c>
      <c r="X428" s="6">
        <v>1</v>
      </c>
      <c r="Y428" s="6">
        <v>1</v>
      </c>
      <c r="Z428" s="6">
        <v>1</v>
      </c>
      <c r="AA428" s="6"/>
      <c r="AB428" s="6"/>
      <c r="AC428" s="6"/>
      <c r="AD428" s="6"/>
      <c r="AE428" s="6"/>
      <c r="AF428" s="6"/>
      <c r="AG428" s="6"/>
      <c r="AH428" s="6"/>
      <c r="AI428" s="6"/>
      <c r="AJ428" s="6"/>
      <c r="AK428" s="6"/>
      <c r="AL428" s="6"/>
      <c r="AM428" s="6"/>
      <c r="AN428" s="6"/>
      <c r="AO428" s="6"/>
      <c r="AP428" s="6"/>
      <c r="AQ428" s="6"/>
      <c r="AR428" s="6"/>
      <c r="AS428" s="6"/>
      <c r="AT428" s="6"/>
      <c r="AU428" s="6"/>
      <c r="AV428" s="6"/>
      <c r="AW428" s="6"/>
      <c r="AX428" s="6"/>
      <c r="AY428" s="6"/>
      <c r="AZ428" s="6"/>
      <c r="BA428" s="6"/>
      <c r="BB428" s="6"/>
      <c r="BC428" s="6"/>
      <c r="BD428" s="6"/>
      <c r="BE428" s="6"/>
      <c r="BF428" s="6"/>
      <c r="BG428" s="6"/>
      <c r="BH428" s="6"/>
      <c r="BI428" s="6"/>
      <c r="BJ428" s="6"/>
      <c r="BK428" s="6"/>
      <c r="BL428" s="6"/>
      <c r="BM428" s="6"/>
      <c r="BN428" s="6"/>
      <c r="BO428" s="6"/>
      <c r="BP428" s="6"/>
      <c r="BQ428" s="6"/>
      <c r="BR428" s="6">
        <f t="shared" si="102"/>
        <v>6</v>
      </c>
      <c r="BS428" s="6" t="str">
        <f t="shared" si="103"/>
        <v>Non Loan</v>
      </c>
      <c r="BT428" s="6" t="s">
        <v>99</v>
      </c>
      <c r="BU428" s="6" t="s">
        <v>117</v>
      </c>
      <c r="BV428" s="6" t="s">
        <v>118</v>
      </c>
      <c r="BW428" s="8" t="s">
        <v>96</v>
      </c>
      <c r="BX428" s="9" t="str">
        <f t="shared" ca="1" si="111"/>
        <v/>
      </c>
      <c r="BY428" s="10" t="str">
        <f t="shared" ca="1" si="112"/>
        <v/>
      </c>
      <c r="BZ428" s="7">
        <f t="shared" ca="1" si="113"/>
        <v>1199783</v>
      </c>
      <c r="CA428" s="7"/>
      <c r="CB428" s="7">
        <f t="shared" ca="1" si="114"/>
        <v>1199783</v>
      </c>
      <c r="CC428" s="7"/>
      <c r="CD428" s="7"/>
      <c r="CE428" s="7" t="str">
        <f t="shared" ca="1" si="115"/>
        <v/>
      </c>
      <c r="CF428" s="7" t="str">
        <f t="shared" ca="1" si="116"/>
        <v/>
      </c>
      <c r="CG428" s="11" t="str">
        <f t="shared" ca="1" si="117"/>
        <v/>
      </c>
      <c r="CH428" s="7" t="str">
        <f t="shared" ca="1" si="118"/>
        <v/>
      </c>
      <c r="CI428" s="7" t="s">
        <v>97</v>
      </c>
    </row>
    <row r="429" spans="1:87" x14ac:dyDescent="0.2">
      <c r="A429">
        <v>11536</v>
      </c>
      <c r="B429" t="s">
        <v>160</v>
      </c>
      <c r="C429" s="17">
        <v>0.2</v>
      </c>
      <c r="D429" t="s">
        <v>96</v>
      </c>
      <c r="E429" t="s">
        <v>96</v>
      </c>
      <c r="G429" s="17" t="str">
        <f t="shared" si="104"/>
        <v>No</v>
      </c>
      <c r="H429" t="s">
        <v>97</v>
      </c>
      <c r="I429" s="12" t="s">
        <v>97</v>
      </c>
      <c r="J429" s="13">
        <v>44377</v>
      </c>
      <c r="K429">
        <f t="shared" ca="1" si="105"/>
        <v>4</v>
      </c>
      <c r="L429" t="str">
        <f t="shared" ca="1" si="106"/>
        <v>3-5 years</v>
      </c>
      <c r="M429" s="13">
        <v>44377</v>
      </c>
      <c r="N429">
        <f t="shared" ca="1" si="107"/>
        <v>4</v>
      </c>
      <c r="O429" t="str">
        <f t="shared" ca="1" si="108"/>
        <v>3-5 years</v>
      </c>
      <c r="P429" s="13">
        <v>34700</v>
      </c>
      <c r="Q429">
        <f t="shared" ca="1" si="109"/>
        <v>30</v>
      </c>
      <c r="R429" t="str">
        <f t="shared" ca="1" si="110"/>
        <v>25-34</v>
      </c>
      <c r="S429" t="s">
        <v>132</v>
      </c>
      <c r="T429">
        <v>1</v>
      </c>
      <c r="V429">
        <v>1</v>
      </c>
      <c r="X429">
        <v>1</v>
      </c>
      <c r="Z429">
        <v>1</v>
      </c>
      <c r="BR429">
        <f t="shared" si="102"/>
        <v>4</v>
      </c>
      <c r="BS429" t="str">
        <f t="shared" si="103"/>
        <v>Loan</v>
      </c>
      <c r="BT429" t="s">
        <v>99</v>
      </c>
      <c r="BU429" t="s">
        <v>117</v>
      </c>
      <c r="BV429" t="s">
        <v>118</v>
      </c>
      <c r="BW429" s="13" t="s">
        <v>96</v>
      </c>
      <c r="BX429" s="14">
        <f t="shared" ca="1" si="111"/>
        <v>4294883</v>
      </c>
      <c r="BY429" s="15" t="str">
        <f t="shared" ca="1" si="112"/>
        <v>750k-5 mil</v>
      </c>
      <c r="BZ429" s="12">
        <f t="shared" ca="1" si="113"/>
        <v>1113703</v>
      </c>
      <c r="CA429" s="12"/>
      <c r="CB429" s="12">
        <f t="shared" ca="1" si="114"/>
        <v>1113703</v>
      </c>
      <c r="CC429" s="12" t="s">
        <v>105</v>
      </c>
      <c r="CD429" s="12" t="s">
        <v>106</v>
      </c>
      <c r="CE429" s="12">
        <f t="shared" ca="1" si="115"/>
        <v>9</v>
      </c>
      <c r="CF429" s="12">
        <f t="shared" ca="1" si="116"/>
        <v>477209.22222222225</v>
      </c>
      <c r="CG429" s="16">
        <f t="shared" ca="1" si="117"/>
        <v>3.8563988783365044</v>
      </c>
      <c r="CH429" s="12" t="str">
        <f t="shared" ca="1" si="118"/>
        <v>1-5x</v>
      </c>
      <c r="CI429" s="12" t="s">
        <v>107</v>
      </c>
    </row>
    <row r="430" spans="1:87" x14ac:dyDescent="0.2">
      <c r="A430" s="6">
        <v>11537</v>
      </c>
      <c r="B430" s="6" t="s">
        <v>110</v>
      </c>
      <c r="C430" s="18">
        <v>0.3</v>
      </c>
      <c r="D430" s="6" t="s">
        <v>95</v>
      </c>
      <c r="E430" s="6" t="s">
        <v>95</v>
      </c>
      <c r="F430" s="18">
        <v>0.15</v>
      </c>
      <c r="G430" s="18" t="str">
        <f t="shared" si="104"/>
        <v>No</v>
      </c>
      <c r="H430" s="6" t="s">
        <v>97</v>
      </c>
      <c r="I430" s="7" t="s">
        <v>97</v>
      </c>
      <c r="J430" s="8">
        <v>44197</v>
      </c>
      <c r="K430" s="6">
        <f t="shared" ca="1" si="105"/>
        <v>4</v>
      </c>
      <c r="L430" s="6" t="str">
        <f t="shared" ca="1" si="106"/>
        <v>3-5 years</v>
      </c>
      <c r="M430" s="8">
        <v>44197</v>
      </c>
      <c r="N430" s="6">
        <f t="shared" ca="1" si="107"/>
        <v>4</v>
      </c>
      <c r="O430" s="6" t="str">
        <f t="shared" ca="1" si="108"/>
        <v>3-5 years</v>
      </c>
      <c r="P430" s="8">
        <v>32874</v>
      </c>
      <c r="Q430" s="6">
        <f t="shared" ca="1" si="109"/>
        <v>35</v>
      </c>
      <c r="R430" s="6" t="str">
        <f t="shared" ca="1" si="110"/>
        <v>35-44</v>
      </c>
      <c r="S430" s="6" t="s">
        <v>116</v>
      </c>
      <c r="T430" s="6"/>
      <c r="U430" s="6">
        <v>1</v>
      </c>
      <c r="V430" s="6">
        <v>1</v>
      </c>
      <c r="W430" s="6">
        <v>1</v>
      </c>
      <c r="X430" s="6">
        <v>1</v>
      </c>
      <c r="Y430" s="6"/>
      <c r="Z430" s="6"/>
      <c r="AA430" s="6"/>
      <c r="AB430" s="6"/>
      <c r="AC430" s="6"/>
      <c r="AD430" s="6"/>
      <c r="AE430" s="6"/>
      <c r="AF430" s="6"/>
      <c r="AG430" s="6"/>
      <c r="AH430" s="6"/>
      <c r="AI430" s="6"/>
      <c r="AJ430" s="6"/>
      <c r="AK430" s="6"/>
      <c r="AL430" s="6"/>
      <c r="AM430" s="6"/>
      <c r="AN430" s="6"/>
      <c r="AO430" s="6"/>
      <c r="AP430" s="6"/>
      <c r="AQ430" s="6"/>
      <c r="AR430" s="6"/>
      <c r="AS430" s="6"/>
      <c r="AT430" s="6"/>
      <c r="AU430" s="6"/>
      <c r="AV430" s="6"/>
      <c r="AW430" s="6"/>
      <c r="AX430" s="6"/>
      <c r="AY430" s="6"/>
      <c r="AZ430" s="6"/>
      <c r="BA430" s="6"/>
      <c r="BB430" s="6"/>
      <c r="BC430" s="6"/>
      <c r="BD430" s="6"/>
      <c r="BE430" s="6"/>
      <c r="BF430" s="6"/>
      <c r="BG430" s="6"/>
      <c r="BH430" s="6"/>
      <c r="BI430" s="6"/>
      <c r="BJ430" s="6"/>
      <c r="BK430" s="6"/>
      <c r="BL430" s="6"/>
      <c r="BM430" s="6"/>
      <c r="BN430" s="6"/>
      <c r="BO430" s="6"/>
      <c r="BP430" s="6"/>
      <c r="BQ430" s="6"/>
      <c r="BR430" s="6">
        <f t="shared" si="102"/>
        <v>4</v>
      </c>
      <c r="BS430" s="6" t="str">
        <f t="shared" si="103"/>
        <v>Non Loan</v>
      </c>
      <c r="BT430" s="6" t="s">
        <v>99</v>
      </c>
      <c r="BU430" s="6" t="s">
        <v>117</v>
      </c>
      <c r="BV430" s="6" t="s">
        <v>129</v>
      </c>
      <c r="BW430" s="8" t="s">
        <v>96</v>
      </c>
      <c r="BX430" s="9" t="str">
        <f t="shared" ca="1" si="111"/>
        <v/>
      </c>
      <c r="BY430" s="10" t="str">
        <f t="shared" ca="1" si="112"/>
        <v/>
      </c>
      <c r="BZ430" s="7">
        <f t="shared" ca="1" si="113"/>
        <v>1097918</v>
      </c>
      <c r="CA430" s="7"/>
      <c r="CB430" s="7">
        <f t="shared" ca="1" si="114"/>
        <v>1097918</v>
      </c>
      <c r="CC430" s="7"/>
      <c r="CD430" s="7"/>
      <c r="CE430" s="7" t="str">
        <f t="shared" ca="1" si="115"/>
        <v/>
      </c>
      <c r="CF430" s="7" t="str">
        <f t="shared" ca="1" si="116"/>
        <v/>
      </c>
      <c r="CG430" s="11" t="str">
        <f t="shared" ca="1" si="117"/>
        <v/>
      </c>
      <c r="CH430" s="7" t="str">
        <f t="shared" ca="1" si="118"/>
        <v/>
      </c>
      <c r="CI430" s="7" t="s">
        <v>97</v>
      </c>
    </row>
    <row r="431" spans="1:87" x14ac:dyDescent="0.2">
      <c r="A431">
        <v>11538</v>
      </c>
      <c r="B431" t="s">
        <v>131</v>
      </c>
      <c r="C431" s="17">
        <v>0.4</v>
      </c>
      <c r="D431" t="s">
        <v>96</v>
      </c>
      <c r="E431" t="s">
        <v>95</v>
      </c>
      <c r="F431" s="17">
        <v>0.3</v>
      </c>
      <c r="G431" s="17" t="str">
        <f t="shared" si="104"/>
        <v>No</v>
      </c>
      <c r="H431" t="s">
        <v>97</v>
      </c>
      <c r="I431" s="12" t="s">
        <v>97</v>
      </c>
      <c r="J431" s="13">
        <v>44012</v>
      </c>
      <c r="K431">
        <f t="shared" ca="1" si="105"/>
        <v>5</v>
      </c>
      <c r="L431" t="str">
        <f t="shared" ca="1" si="106"/>
        <v>5-10 years</v>
      </c>
      <c r="M431" s="13">
        <v>44012</v>
      </c>
      <c r="N431">
        <f t="shared" ca="1" si="107"/>
        <v>5</v>
      </c>
      <c r="O431" t="str">
        <f t="shared" ca="1" si="108"/>
        <v>5-10 years</v>
      </c>
      <c r="P431" s="13">
        <v>31048</v>
      </c>
      <c r="Q431">
        <f t="shared" ca="1" si="109"/>
        <v>40</v>
      </c>
      <c r="R431" t="str">
        <f t="shared" ca="1" si="110"/>
        <v>35-44</v>
      </c>
      <c r="S431" t="s">
        <v>126</v>
      </c>
      <c r="V431">
        <v>1</v>
      </c>
      <c r="X431">
        <v>1</v>
      </c>
      <c r="Z431">
        <v>1</v>
      </c>
      <c r="BR431">
        <f t="shared" si="102"/>
        <v>3</v>
      </c>
      <c r="BS431" t="str">
        <f t="shared" si="103"/>
        <v>Non Loan</v>
      </c>
      <c r="BT431" t="s">
        <v>99</v>
      </c>
      <c r="BU431" t="s">
        <v>100</v>
      </c>
      <c r="BV431" t="s">
        <v>129</v>
      </c>
      <c r="BW431" s="13" t="s">
        <v>96</v>
      </c>
      <c r="BX431" s="14" t="str">
        <f t="shared" ca="1" si="111"/>
        <v/>
      </c>
      <c r="BY431" s="15" t="str">
        <f t="shared" ca="1" si="112"/>
        <v/>
      </c>
      <c r="BZ431" s="12">
        <f t="shared" ca="1" si="113"/>
        <v>1318900</v>
      </c>
      <c r="CA431" s="12"/>
      <c r="CB431" s="12">
        <f t="shared" ca="1" si="114"/>
        <v>1318900</v>
      </c>
      <c r="CC431" s="12"/>
      <c r="CD431" s="12"/>
      <c r="CE431" s="12" t="str">
        <f t="shared" ca="1" si="115"/>
        <v/>
      </c>
      <c r="CF431" s="12" t="str">
        <f t="shared" ca="1" si="116"/>
        <v/>
      </c>
      <c r="CG431" s="16" t="str">
        <f t="shared" ca="1" si="117"/>
        <v/>
      </c>
      <c r="CH431" s="12" t="str">
        <f t="shared" ca="1" si="118"/>
        <v/>
      </c>
      <c r="CI431" s="12" t="s">
        <v>97</v>
      </c>
    </row>
    <row r="432" spans="1:87" x14ac:dyDescent="0.2">
      <c r="A432" s="6">
        <v>11539</v>
      </c>
      <c r="B432" s="6" t="s">
        <v>131</v>
      </c>
      <c r="C432" s="18">
        <v>0.5</v>
      </c>
      <c r="D432" s="6" t="s">
        <v>95</v>
      </c>
      <c r="E432" s="6" t="s">
        <v>96</v>
      </c>
      <c r="F432" s="18"/>
      <c r="G432" s="18" t="str">
        <f t="shared" si="104"/>
        <v>Yes</v>
      </c>
      <c r="H432" s="6" t="s">
        <v>97</v>
      </c>
      <c r="I432" s="7" t="s">
        <v>97</v>
      </c>
      <c r="J432" s="8">
        <v>43831</v>
      </c>
      <c r="K432" s="6">
        <f t="shared" ca="1" si="105"/>
        <v>5</v>
      </c>
      <c r="L432" s="6" t="str">
        <f t="shared" ca="1" si="106"/>
        <v>5-10 years</v>
      </c>
      <c r="M432" s="8">
        <v>43831</v>
      </c>
      <c r="N432" s="6">
        <f t="shared" ca="1" si="107"/>
        <v>5</v>
      </c>
      <c r="O432" s="6" t="str">
        <f t="shared" ca="1" si="108"/>
        <v>5-10 years</v>
      </c>
      <c r="P432" s="8">
        <v>29221</v>
      </c>
      <c r="Q432" s="6">
        <f t="shared" ca="1" si="109"/>
        <v>45</v>
      </c>
      <c r="R432" s="6" t="str">
        <f t="shared" ca="1" si="110"/>
        <v>45-54</v>
      </c>
      <c r="S432" s="6" t="s">
        <v>132</v>
      </c>
      <c r="T432" s="6"/>
      <c r="U432" s="6">
        <v>1</v>
      </c>
      <c r="V432" s="6"/>
      <c r="W432" s="6">
        <v>1</v>
      </c>
      <c r="X432" s="6"/>
      <c r="Y432" s="6">
        <v>1</v>
      </c>
      <c r="Z432" s="6"/>
      <c r="AA432" s="6"/>
      <c r="AB432" s="6"/>
      <c r="AC432" s="6"/>
      <c r="AD432" s="6"/>
      <c r="AE432" s="6"/>
      <c r="AF432" s="6"/>
      <c r="AG432" s="6"/>
      <c r="AH432" s="6"/>
      <c r="AI432" s="6"/>
      <c r="AJ432" s="6"/>
      <c r="AK432" s="6"/>
      <c r="AL432" s="6"/>
      <c r="AM432" s="6"/>
      <c r="AN432" s="6"/>
      <c r="AO432" s="6"/>
      <c r="AP432" s="6"/>
      <c r="AQ432" s="6"/>
      <c r="AR432" s="6"/>
      <c r="AS432" s="6"/>
      <c r="AT432" s="6"/>
      <c r="AU432" s="6"/>
      <c r="AV432" s="6"/>
      <c r="AW432" s="6"/>
      <c r="AX432" s="6"/>
      <c r="AY432" s="6"/>
      <c r="AZ432" s="6"/>
      <c r="BA432" s="6"/>
      <c r="BB432" s="6"/>
      <c r="BC432" s="6"/>
      <c r="BD432" s="6"/>
      <c r="BE432" s="6"/>
      <c r="BF432" s="6"/>
      <c r="BG432" s="6"/>
      <c r="BH432" s="6"/>
      <c r="BI432" s="6"/>
      <c r="BJ432" s="6"/>
      <c r="BK432" s="6"/>
      <c r="BL432" s="6"/>
      <c r="BM432" s="6"/>
      <c r="BN432" s="6"/>
      <c r="BO432" s="6"/>
      <c r="BP432" s="6"/>
      <c r="BQ432" s="6"/>
      <c r="BR432" s="6">
        <f t="shared" si="102"/>
        <v>3</v>
      </c>
      <c r="BS432" s="6" t="str">
        <f t="shared" si="103"/>
        <v>Non Loan</v>
      </c>
      <c r="BT432" s="6" t="s">
        <v>99</v>
      </c>
      <c r="BU432" s="6" t="s">
        <v>104</v>
      </c>
      <c r="BV432" s="6" t="s">
        <v>101</v>
      </c>
      <c r="BW432" s="8" t="s">
        <v>96</v>
      </c>
      <c r="BX432" s="9" t="str">
        <f t="shared" ca="1" si="111"/>
        <v/>
      </c>
      <c r="BY432" s="10" t="str">
        <f t="shared" ca="1" si="112"/>
        <v/>
      </c>
      <c r="BZ432" s="7">
        <f t="shared" ca="1" si="113"/>
        <v>1927960</v>
      </c>
      <c r="CA432" s="7"/>
      <c r="CB432" s="7">
        <f t="shared" ca="1" si="114"/>
        <v>1927960</v>
      </c>
      <c r="CC432" s="7"/>
      <c r="CD432" s="7"/>
      <c r="CE432" s="7" t="str">
        <f t="shared" ca="1" si="115"/>
        <v/>
      </c>
      <c r="CF432" s="7" t="str">
        <f t="shared" ca="1" si="116"/>
        <v/>
      </c>
      <c r="CG432" s="11" t="str">
        <f t="shared" ca="1" si="117"/>
        <v/>
      </c>
      <c r="CH432" s="7" t="str">
        <f t="shared" ca="1" si="118"/>
        <v/>
      </c>
      <c r="CI432" s="7" t="s">
        <v>97</v>
      </c>
    </row>
    <row r="433" spans="1:87" x14ac:dyDescent="0.2">
      <c r="A433">
        <v>11540</v>
      </c>
      <c r="B433" t="s">
        <v>94</v>
      </c>
      <c r="C433" s="17">
        <v>0.6</v>
      </c>
      <c r="D433" t="s">
        <v>96</v>
      </c>
      <c r="E433" t="s">
        <v>96</v>
      </c>
      <c r="G433" s="17" t="str">
        <f t="shared" si="104"/>
        <v>Yes</v>
      </c>
      <c r="H433" t="s">
        <v>97</v>
      </c>
      <c r="I433" s="12" t="s">
        <v>112</v>
      </c>
      <c r="J433" s="13">
        <v>43646</v>
      </c>
      <c r="K433">
        <f t="shared" ca="1" si="105"/>
        <v>6</v>
      </c>
      <c r="L433" t="str">
        <f t="shared" ca="1" si="106"/>
        <v>5-10 years</v>
      </c>
      <c r="M433" s="13">
        <v>43646</v>
      </c>
      <c r="N433">
        <f t="shared" ca="1" si="107"/>
        <v>6</v>
      </c>
      <c r="O433" t="str">
        <f t="shared" ca="1" si="108"/>
        <v>5-10 years</v>
      </c>
      <c r="P433" s="13">
        <v>27395</v>
      </c>
      <c r="Q433">
        <f t="shared" ca="1" si="109"/>
        <v>50</v>
      </c>
      <c r="R433" t="str">
        <f t="shared" ca="1" si="110"/>
        <v>45-54</v>
      </c>
      <c r="S433" t="s">
        <v>121</v>
      </c>
      <c r="V433">
        <v>1</v>
      </c>
      <c r="X433">
        <v>1</v>
      </c>
      <c r="Z433">
        <v>1</v>
      </c>
      <c r="BR433">
        <f t="shared" si="102"/>
        <v>3</v>
      </c>
      <c r="BS433" t="str">
        <f t="shared" si="103"/>
        <v>Non Loan</v>
      </c>
      <c r="BT433" t="s">
        <v>99</v>
      </c>
      <c r="BU433" t="s">
        <v>117</v>
      </c>
      <c r="BV433" t="s">
        <v>118</v>
      </c>
      <c r="BW433" s="13" t="s">
        <v>96</v>
      </c>
      <c r="BX433" s="14" t="str">
        <f t="shared" ca="1" si="111"/>
        <v/>
      </c>
      <c r="BY433" s="15" t="str">
        <f t="shared" ca="1" si="112"/>
        <v/>
      </c>
      <c r="BZ433" s="12">
        <f t="shared" ca="1" si="113"/>
        <v>97275</v>
      </c>
      <c r="CA433" s="12"/>
      <c r="CB433" s="12">
        <f t="shared" ca="1" si="114"/>
        <v>97275</v>
      </c>
      <c r="CC433" s="12"/>
      <c r="CD433" s="12"/>
      <c r="CE433" s="12" t="str">
        <f t="shared" ca="1" si="115"/>
        <v/>
      </c>
      <c r="CF433" s="12" t="str">
        <f t="shared" ca="1" si="116"/>
        <v/>
      </c>
      <c r="CG433" s="16" t="str">
        <f t="shared" ca="1" si="117"/>
        <v/>
      </c>
      <c r="CH433" s="12" t="str">
        <f t="shared" ca="1" si="118"/>
        <v/>
      </c>
      <c r="CI433" s="12" t="s">
        <v>97</v>
      </c>
    </row>
    <row r="434" spans="1:87" x14ac:dyDescent="0.2">
      <c r="A434" s="6">
        <v>11541</v>
      </c>
      <c r="B434" s="6" t="s">
        <v>94</v>
      </c>
      <c r="C434" s="18">
        <v>0.7</v>
      </c>
      <c r="D434" s="6" t="s">
        <v>95</v>
      </c>
      <c r="E434" s="6" t="s">
        <v>95</v>
      </c>
      <c r="F434" s="18">
        <v>0.4</v>
      </c>
      <c r="G434" s="18" t="str">
        <f t="shared" si="104"/>
        <v>Yes</v>
      </c>
      <c r="H434" s="6" t="s">
        <v>97</v>
      </c>
      <c r="I434" s="7" t="s">
        <v>97</v>
      </c>
      <c r="J434" s="8">
        <v>43466</v>
      </c>
      <c r="K434" s="6">
        <f t="shared" ca="1" si="105"/>
        <v>6</v>
      </c>
      <c r="L434" s="6" t="str">
        <f t="shared" ca="1" si="106"/>
        <v>5-10 years</v>
      </c>
      <c r="M434" s="8">
        <v>43466</v>
      </c>
      <c r="N434" s="6">
        <f t="shared" ca="1" si="107"/>
        <v>6</v>
      </c>
      <c r="O434" s="6" t="str">
        <f t="shared" ca="1" si="108"/>
        <v>5-10 years</v>
      </c>
      <c r="P434" s="8">
        <v>25569</v>
      </c>
      <c r="Q434" s="6">
        <f t="shared" ca="1" si="109"/>
        <v>55</v>
      </c>
      <c r="R434" s="6" t="str">
        <f t="shared" ca="1" si="110"/>
        <v>55-64</v>
      </c>
      <c r="S434" s="6" t="s">
        <v>98</v>
      </c>
      <c r="T434" s="6"/>
      <c r="U434" s="6">
        <v>1</v>
      </c>
      <c r="V434" s="6">
        <v>1</v>
      </c>
      <c r="W434" s="6">
        <v>1</v>
      </c>
      <c r="X434" s="6">
        <v>1</v>
      </c>
      <c r="Y434" s="6">
        <v>1</v>
      </c>
      <c r="Z434" s="6">
        <v>1</v>
      </c>
      <c r="AA434" s="6"/>
      <c r="AB434" s="6"/>
      <c r="AC434" s="6"/>
      <c r="AD434" s="6"/>
      <c r="AE434" s="6"/>
      <c r="AF434" s="6"/>
      <c r="AG434" s="6"/>
      <c r="AH434" s="6"/>
      <c r="AI434" s="6"/>
      <c r="AJ434" s="6"/>
      <c r="AK434" s="6"/>
      <c r="AL434" s="6"/>
      <c r="AM434" s="6"/>
      <c r="AN434" s="6"/>
      <c r="AO434" s="6"/>
      <c r="AP434" s="6"/>
      <c r="AQ434" s="6"/>
      <c r="AR434" s="6"/>
      <c r="AS434" s="6"/>
      <c r="AT434" s="6"/>
      <c r="AU434" s="6"/>
      <c r="AV434" s="6"/>
      <c r="AW434" s="6"/>
      <c r="AX434" s="6"/>
      <c r="AY434" s="6"/>
      <c r="AZ434" s="6"/>
      <c r="BA434" s="6"/>
      <c r="BB434" s="6"/>
      <c r="BC434" s="6"/>
      <c r="BD434" s="6"/>
      <c r="BE434" s="6"/>
      <c r="BF434" s="6"/>
      <c r="BG434" s="6"/>
      <c r="BH434" s="6"/>
      <c r="BI434" s="6"/>
      <c r="BJ434" s="6"/>
      <c r="BK434" s="6"/>
      <c r="BL434" s="6"/>
      <c r="BM434" s="6"/>
      <c r="BN434" s="6"/>
      <c r="BO434" s="6"/>
      <c r="BP434" s="6"/>
      <c r="BQ434" s="6"/>
      <c r="BR434" s="6">
        <f t="shared" si="102"/>
        <v>6</v>
      </c>
      <c r="BS434" s="6" t="str">
        <f t="shared" si="103"/>
        <v>Non Loan</v>
      </c>
      <c r="BT434" s="6" t="s">
        <v>99</v>
      </c>
      <c r="BU434" s="6" t="s">
        <v>104</v>
      </c>
      <c r="BV434" s="6" t="s">
        <v>101</v>
      </c>
      <c r="BW434" s="8" t="s">
        <v>96</v>
      </c>
      <c r="BX434" s="9" t="str">
        <f t="shared" ca="1" si="111"/>
        <v/>
      </c>
      <c r="BY434" s="10" t="str">
        <f t="shared" ca="1" si="112"/>
        <v/>
      </c>
      <c r="BZ434" s="7">
        <f t="shared" ca="1" si="113"/>
        <v>1549693</v>
      </c>
      <c r="CA434" s="7"/>
      <c r="CB434" s="7">
        <f t="shared" ca="1" si="114"/>
        <v>1549693</v>
      </c>
      <c r="CC434" s="7"/>
      <c r="CD434" s="7"/>
      <c r="CE434" s="7" t="str">
        <f t="shared" ca="1" si="115"/>
        <v/>
      </c>
      <c r="CF434" s="7" t="str">
        <f t="shared" ca="1" si="116"/>
        <v/>
      </c>
      <c r="CG434" s="11" t="str">
        <f t="shared" ca="1" si="117"/>
        <v/>
      </c>
      <c r="CH434" s="7" t="str">
        <f t="shared" ca="1" si="118"/>
        <v/>
      </c>
      <c r="CI434" s="7" t="s">
        <v>97</v>
      </c>
    </row>
    <row r="435" spans="1:87" x14ac:dyDescent="0.2">
      <c r="A435">
        <v>11542</v>
      </c>
      <c r="B435" t="s">
        <v>94</v>
      </c>
      <c r="C435" s="17">
        <v>0.8</v>
      </c>
      <c r="D435" t="s">
        <v>96</v>
      </c>
      <c r="E435" t="s">
        <v>95</v>
      </c>
      <c r="F435" s="17">
        <v>0.75</v>
      </c>
      <c r="G435" s="17" t="str">
        <f t="shared" si="104"/>
        <v>Yes</v>
      </c>
      <c r="H435" t="s">
        <v>102</v>
      </c>
      <c r="I435" s="12" t="s">
        <v>97</v>
      </c>
      <c r="J435" s="13">
        <v>43281</v>
      </c>
      <c r="K435">
        <f t="shared" ca="1" si="105"/>
        <v>7</v>
      </c>
      <c r="L435" t="str">
        <f t="shared" ca="1" si="106"/>
        <v>5-10 years</v>
      </c>
      <c r="M435" s="13">
        <v>43281</v>
      </c>
      <c r="N435">
        <f t="shared" ca="1" si="107"/>
        <v>7</v>
      </c>
      <c r="O435" t="str">
        <f t="shared" ca="1" si="108"/>
        <v>5-10 years</v>
      </c>
      <c r="P435" s="13">
        <v>23743</v>
      </c>
      <c r="Q435">
        <f t="shared" ca="1" si="109"/>
        <v>60</v>
      </c>
      <c r="R435" t="str">
        <f t="shared" ca="1" si="110"/>
        <v>55-64</v>
      </c>
      <c r="S435" t="s">
        <v>98</v>
      </c>
      <c r="T435">
        <v>1</v>
      </c>
      <c r="V435">
        <v>1</v>
      </c>
      <c r="X435">
        <v>1</v>
      </c>
      <c r="Z435">
        <v>1</v>
      </c>
      <c r="BR435">
        <f t="shared" si="102"/>
        <v>4</v>
      </c>
      <c r="BS435" t="str">
        <f t="shared" si="103"/>
        <v>Loan</v>
      </c>
      <c r="BT435" t="s">
        <v>99</v>
      </c>
      <c r="BU435" t="s">
        <v>117</v>
      </c>
      <c r="BV435" t="s">
        <v>118</v>
      </c>
      <c r="BW435" s="13" t="s">
        <v>96</v>
      </c>
      <c r="BX435" s="14">
        <f t="shared" ca="1" si="111"/>
        <v>2529970</v>
      </c>
      <c r="BY435" s="15" t="str">
        <f t="shared" ca="1" si="112"/>
        <v>750k-5 mil</v>
      </c>
      <c r="BZ435" s="12">
        <f t="shared" ca="1" si="113"/>
        <v>359309</v>
      </c>
      <c r="CA435" s="12"/>
      <c r="CB435" s="12">
        <f t="shared" ca="1" si="114"/>
        <v>359309</v>
      </c>
      <c r="CC435" s="12" t="s">
        <v>114</v>
      </c>
      <c r="CD435" s="12" t="s">
        <v>106</v>
      </c>
      <c r="CE435" s="12">
        <f t="shared" ca="1" si="115"/>
        <v>3</v>
      </c>
      <c r="CF435" s="12">
        <f t="shared" ca="1" si="116"/>
        <v>843323.33333333337</v>
      </c>
      <c r="CG435" s="16">
        <f t="shared" ca="1" si="117"/>
        <v>7.0412096551992853</v>
      </c>
      <c r="CH435" s="12" t="str">
        <f t="shared" ca="1" si="118"/>
        <v>5-10x</v>
      </c>
      <c r="CI435" s="12" t="s">
        <v>107</v>
      </c>
    </row>
    <row r="436" spans="1:87" x14ac:dyDescent="0.2">
      <c r="A436" s="6">
        <v>11543</v>
      </c>
      <c r="B436" s="6" t="s">
        <v>134</v>
      </c>
      <c r="C436" s="18">
        <v>0.75</v>
      </c>
      <c r="D436" s="6" t="s">
        <v>95</v>
      </c>
      <c r="E436" s="6" t="s">
        <v>96</v>
      </c>
      <c r="F436" s="18"/>
      <c r="G436" s="18" t="str">
        <f t="shared" si="104"/>
        <v>Yes</v>
      </c>
      <c r="H436" s="6" t="s">
        <v>102</v>
      </c>
      <c r="I436" s="7" t="s">
        <v>103</v>
      </c>
      <c r="J436" s="8">
        <v>43101</v>
      </c>
      <c r="K436" s="6">
        <f t="shared" ca="1" si="105"/>
        <v>7</v>
      </c>
      <c r="L436" s="6" t="str">
        <f t="shared" ca="1" si="106"/>
        <v>5-10 years</v>
      </c>
      <c r="M436" s="8">
        <v>43101</v>
      </c>
      <c r="N436" s="6">
        <f t="shared" ca="1" si="107"/>
        <v>7</v>
      </c>
      <c r="O436" s="6" t="str">
        <f t="shared" ca="1" si="108"/>
        <v>5-10 years</v>
      </c>
      <c r="P436" s="8">
        <v>36526</v>
      </c>
      <c r="Q436" s="6">
        <f t="shared" ca="1" si="109"/>
        <v>25</v>
      </c>
      <c r="R436" s="6" t="str">
        <f t="shared" ca="1" si="110"/>
        <v>25-34</v>
      </c>
      <c r="S436" s="6" t="s">
        <v>132</v>
      </c>
      <c r="T436" s="6">
        <v>1</v>
      </c>
      <c r="U436" s="6">
        <v>1</v>
      </c>
      <c r="V436" s="6">
        <v>1</v>
      </c>
      <c r="W436" s="6">
        <v>1</v>
      </c>
      <c r="X436" s="6">
        <v>1</v>
      </c>
      <c r="Y436" s="6"/>
      <c r="Z436" s="6"/>
      <c r="AA436" s="6"/>
      <c r="AB436" s="6"/>
      <c r="AC436" s="6"/>
      <c r="AD436" s="6"/>
      <c r="AE436" s="6"/>
      <c r="AF436" s="6"/>
      <c r="AG436" s="6"/>
      <c r="AH436" s="6"/>
      <c r="AI436" s="6"/>
      <c r="AJ436" s="6"/>
      <c r="AK436" s="6"/>
      <c r="AL436" s="6"/>
      <c r="AM436" s="6"/>
      <c r="AN436" s="6"/>
      <c r="AO436" s="6"/>
      <c r="AP436" s="6"/>
      <c r="AQ436" s="6"/>
      <c r="AR436" s="6"/>
      <c r="AS436" s="6"/>
      <c r="AT436" s="6"/>
      <c r="AU436" s="6"/>
      <c r="AV436" s="6"/>
      <c r="AW436" s="6"/>
      <c r="AX436" s="6"/>
      <c r="AY436" s="6"/>
      <c r="AZ436" s="6"/>
      <c r="BA436" s="6"/>
      <c r="BB436" s="6"/>
      <c r="BC436" s="6"/>
      <c r="BD436" s="6"/>
      <c r="BE436" s="6"/>
      <c r="BF436" s="6"/>
      <c r="BG436" s="6"/>
      <c r="BH436" s="6"/>
      <c r="BI436" s="6"/>
      <c r="BJ436" s="6"/>
      <c r="BK436" s="6"/>
      <c r="BL436" s="6"/>
      <c r="BM436" s="6"/>
      <c r="BN436" s="6"/>
      <c r="BO436" s="6"/>
      <c r="BP436" s="6"/>
      <c r="BQ436" s="6"/>
      <c r="BR436" s="6">
        <f t="shared" si="102"/>
        <v>5</v>
      </c>
      <c r="BS436" s="6" t="str">
        <f t="shared" si="103"/>
        <v>Loan</v>
      </c>
      <c r="BT436" s="6" t="s">
        <v>99</v>
      </c>
      <c r="BU436" s="6" t="s">
        <v>104</v>
      </c>
      <c r="BV436" s="6" t="s">
        <v>101</v>
      </c>
      <c r="BW436" s="8" t="s">
        <v>96</v>
      </c>
      <c r="BX436" s="9">
        <f t="shared" ca="1" si="111"/>
        <v>2991582</v>
      </c>
      <c r="BY436" s="10" t="str">
        <f t="shared" ca="1" si="112"/>
        <v>750k-5 mil</v>
      </c>
      <c r="BZ436" s="7">
        <f t="shared" ca="1" si="113"/>
        <v>4820</v>
      </c>
      <c r="CA436" s="7"/>
      <c r="CB436" s="7">
        <f t="shared" ca="1" si="114"/>
        <v>4820</v>
      </c>
      <c r="CC436" s="7" t="s">
        <v>105</v>
      </c>
      <c r="CD436" s="7" t="s">
        <v>120</v>
      </c>
      <c r="CE436" s="7">
        <f t="shared" ca="1" si="115"/>
        <v>5</v>
      </c>
      <c r="CF436" s="7">
        <f t="shared" ca="1" si="116"/>
        <v>598316.4</v>
      </c>
      <c r="CG436" s="11">
        <f t="shared" ca="1" si="117"/>
        <v>620.66016597510372</v>
      </c>
      <c r="CH436" s="7" t="str">
        <f t="shared" ca="1" si="118"/>
        <v>&gt;500x</v>
      </c>
      <c r="CI436" s="7" t="s">
        <v>107</v>
      </c>
    </row>
    <row r="437" spans="1:87" x14ac:dyDescent="0.2">
      <c r="A437">
        <v>11544</v>
      </c>
      <c r="B437" t="s">
        <v>131</v>
      </c>
      <c r="C437" s="17">
        <v>1</v>
      </c>
      <c r="D437" t="s">
        <v>96</v>
      </c>
      <c r="E437" t="s">
        <v>96</v>
      </c>
      <c r="G437" s="17" t="str">
        <f t="shared" si="104"/>
        <v>Yes</v>
      </c>
      <c r="H437" t="s">
        <v>97</v>
      </c>
      <c r="I437" s="12" t="s">
        <v>97</v>
      </c>
      <c r="J437" s="13">
        <v>42916</v>
      </c>
      <c r="K437">
        <f t="shared" ca="1" si="105"/>
        <v>8</v>
      </c>
      <c r="L437" t="str">
        <f t="shared" ca="1" si="106"/>
        <v>5-10 years</v>
      </c>
      <c r="M437" s="13">
        <v>42916</v>
      </c>
      <c r="N437">
        <f t="shared" ca="1" si="107"/>
        <v>8</v>
      </c>
      <c r="O437" t="str">
        <f t="shared" ca="1" si="108"/>
        <v>5-10 years</v>
      </c>
      <c r="P437" s="13">
        <v>34700</v>
      </c>
      <c r="Q437">
        <f t="shared" ca="1" si="109"/>
        <v>30</v>
      </c>
      <c r="R437" t="str">
        <f t="shared" ca="1" si="110"/>
        <v>25-34</v>
      </c>
      <c r="S437" t="s">
        <v>116</v>
      </c>
      <c r="V437">
        <v>1</v>
      </c>
      <c r="X437">
        <v>1</v>
      </c>
      <c r="Z437">
        <v>1</v>
      </c>
      <c r="BR437">
        <f t="shared" si="102"/>
        <v>3</v>
      </c>
      <c r="BS437" t="str">
        <f t="shared" si="103"/>
        <v>Non Loan</v>
      </c>
      <c r="BT437" t="s">
        <v>99</v>
      </c>
      <c r="BU437" t="s">
        <v>100</v>
      </c>
      <c r="BV437" t="s">
        <v>129</v>
      </c>
      <c r="BW437" s="13" t="s">
        <v>96</v>
      </c>
      <c r="BX437" s="14" t="str">
        <f t="shared" ca="1" si="111"/>
        <v/>
      </c>
      <c r="BY437" s="15" t="str">
        <f t="shared" ca="1" si="112"/>
        <v/>
      </c>
      <c r="BZ437" s="12">
        <f t="shared" ca="1" si="113"/>
        <v>1408680</v>
      </c>
      <c r="CA437" s="12"/>
      <c r="CB437" s="12">
        <f t="shared" ca="1" si="114"/>
        <v>1408680</v>
      </c>
      <c r="CC437" s="12"/>
      <c r="CD437" s="12"/>
      <c r="CE437" s="12" t="str">
        <f t="shared" ca="1" si="115"/>
        <v/>
      </c>
      <c r="CF437" s="12" t="str">
        <f t="shared" ca="1" si="116"/>
        <v/>
      </c>
      <c r="CG437" s="16" t="str">
        <f t="shared" ca="1" si="117"/>
        <v/>
      </c>
      <c r="CH437" s="12" t="str">
        <f t="shared" ca="1" si="118"/>
        <v/>
      </c>
      <c r="CI437" s="12" t="s">
        <v>97</v>
      </c>
    </row>
    <row r="438" spans="1:87" x14ac:dyDescent="0.2">
      <c r="A438" s="6">
        <v>11545</v>
      </c>
      <c r="B438" s="6" t="s">
        <v>137</v>
      </c>
      <c r="C438" s="18">
        <v>0</v>
      </c>
      <c r="D438" s="6" t="s">
        <v>95</v>
      </c>
      <c r="E438" s="6" t="s">
        <v>95</v>
      </c>
      <c r="F438" s="18">
        <v>0.15</v>
      </c>
      <c r="G438" s="18" t="str">
        <f t="shared" si="104"/>
        <v>No</v>
      </c>
      <c r="H438" s="6" t="s">
        <v>97</v>
      </c>
      <c r="I438" s="7" t="s">
        <v>112</v>
      </c>
      <c r="J438" s="8">
        <v>42736</v>
      </c>
      <c r="K438" s="6">
        <f t="shared" ca="1" si="105"/>
        <v>8</v>
      </c>
      <c r="L438" s="6" t="str">
        <f t="shared" ca="1" si="106"/>
        <v>5-10 years</v>
      </c>
      <c r="M438" s="8">
        <v>42736</v>
      </c>
      <c r="N438" s="6">
        <f t="shared" ca="1" si="107"/>
        <v>8</v>
      </c>
      <c r="O438" s="6" t="str">
        <f t="shared" ca="1" si="108"/>
        <v>5-10 years</v>
      </c>
      <c r="P438" s="8">
        <v>32874</v>
      </c>
      <c r="Q438" s="6">
        <f t="shared" ca="1" si="109"/>
        <v>35</v>
      </c>
      <c r="R438" s="6" t="str">
        <f t="shared" ca="1" si="110"/>
        <v>35-44</v>
      </c>
      <c r="S438" s="6" t="s">
        <v>126</v>
      </c>
      <c r="T438" s="6"/>
      <c r="U438" s="6">
        <v>1</v>
      </c>
      <c r="V438" s="6"/>
      <c r="W438" s="6">
        <v>1</v>
      </c>
      <c r="X438" s="6"/>
      <c r="Y438" s="6">
        <v>1</v>
      </c>
      <c r="Z438" s="6"/>
      <c r="AA438" s="6"/>
      <c r="AB438" s="6"/>
      <c r="AC438" s="6"/>
      <c r="AD438" s="6"/>
      <c r="AE438" s="6"/>
      <c r="AF438" s="6"/>
      <c r="AG438" s="6"/>
      <c r="AH438" s="6"/>
      <c r="AI438" s="6"/>
      <c r="AJ438" s="6"/>
      <c r="AK438" s="6"/>
      <c r="AL438" s="6"/>
      <c r="AM438" s="6"/>
      <c r="AN438" s="6"/>
      <c r="AO438" s="6"/>
      <c r="AP438" s="6"/>
      <c r="AQ438" s="6"/>
      <c r="AR438" s="6"/>
      <c r="AS438" s="6"/>
      <c r="AT438" s="6"/>
      <c r="AU438" s="6"/>
      <c r="AV438" s="6"/>
      <c r="AW438" s="6"/>
      <c r="AX438" s="6"/>
      <c r="AY438" s="6"/>
      <c r="AZ438" s="6"/>
      <c r="BA438" s="6"/>
      <c r="BB438" s="6"/>
      <c r="BC438" s="6"/>
      <c r="BD438" s="6"/>
      <c r="BE438" s="6"/>
      <c r="BF438" s="6"/>
      <c r="BG438" s="6"/>
      <c r="BH438" s="6"/>
      <c r="BI438" s="6"/>
      <c r="BJ438" s="6"/>
      <c r="BK438" s="6"/>
      <c r="BL438" s="6"/>
      <c r="BM438" s="6"/>
      <c r="BN438" s="6"/>
      <c r="BO438" s="6"/>
      <c r="BP438" s="6"/>
      <c r="BQ438" s="6"/>
      <c r="BR438" s="6">
        <f t="shared" si="102"/>
        <v>3</v>
      </c>
      <c r="BS438" s="6" t="str">
        <f t="shared" si="103"/>
        <v>Non Loan</v>
      </c>
      <c r="BT438" s="6" t="s">
        <v>99</v>
      </c>
      <c r="BU438" s="6" t="s">
        <v>117</v>
      </c>
      <c r="BV438" s="6" t="s">
        <v>129</v>
      </c>
      <c r="BW438" s="8" t="s">
        <v>96</v>
      </c>
      <c r="BX438" s="9" t="str">
        <f t="shared" ca="1" si="111"/>
        <v/>
      </c>
      <c r="BY438" s="10" t="str">
        <f t="shared" ca="1" si="112"/>
        <v/>
      </c>
      <c r="BZ438" s="7">
        <f t="shared" ca="1" si="113"/>
        <v>1746888</v>
      </c>
      <c r="CA438" s="7"/>
      <c r="CB438" s="7">
        <f t="shared" ca="1" si="114"/>
        <v>1746888</v>
      </c>
      <c r="CC438" s="7"/>
      <c r="CD438" s="7"/>
      <c r="CE438" s="7" t="str">
        <f t="shared" ca="1" si="115"/>
        <v/>
      </c>
      <c r="CF438" s="7" t="str">
        <f t="shared" ca="1" si="116"/>
        <v/>
      </c>
      <c r="CG438" s="11" t="str">
        <f t="shared" ca="1" si="117"/>
        <v/>
      </c>
      <c r="CH438" s="7" t="str">
        <f t="shared" ca="1" si="118"/>
        <v/>
      </c>
      <c r="CI438" s="7" t="s">
        <v>97</v>
      </c>
    </row>
    <row r="439" spans="1:87" x14ac:dyDescent="0.2">
      <c r="A439">
        <v>11546</v>
      </c>
      <c r="B439" t="s">
        <v>110</v>
      </c>
      <c r="C439" s="17">
        <v>0.4</v>
      </c>
      <c r="D439" t="s">
        <v>96</v>
      </c>
      <c r="E439" t="s">
        <v>95</v>
      </c>
      <c r="F439" s="17">
        <v>0.5</v>
      </c>
      <c r="G439" s="17" t="str">
        <f t="shared" si="104"/>
        <v>No</v>
      </c>
      <c r="H439" t="s">
        <v>111</v>
      </c>
      <c r="I439" s="12" t="s">
        <v>112</v>
      </c>
      <c r="J439" s="13">
        <v>42551</v>
      </c>
      <c r="K439">
        <f t="shared" ca="1" si="105"/>
        <v>9</v>
      </c>
      <c r="L439" t="str">
        <f t="shared" ca="1" si="106"/>
        <v>5-10 years</v>
      </c>
      <c r="M439" s="13">
        <v>42551</v>
      </c>
      <c r="N439">
        <f t="shared" ca="1" si="107"/>
        <v>9</v>
      </c>
      <c r="O439" t="str">
        <f t="shared" ca="1" si="108"/>
        <v>5-10 years</v>
      </c>
      <c r="P439" s="13">
        <v>31048</v>
      </c>
      <c r="Q439">
        <f t="shared" ca="1" si="109"/>
        <v>40</v>
      </c>
      <c r="R439" t="str">
        <f t="shared" ca="1" si="110"/>
        <v>35-44</v>
      </c>
      <c r="S439" t="s">
        <v>98</v>
      </c>
      <c r="T439">
        <v>1</v>
      </c>
      <c r="V439">
        <v>1</v>
      </c>
      <c r="X439">
        <v>1</v>
      </c>
      <c r="Z439">
        <v>1</v>
      </c>
      <c r="BR439">
        <f t="shared" si="102"/>
        <v>4</v>
      </c>
      <c r="BS439" t="str">
        <f t="shared" si="103"/>
        <v>Loan</v>
      </c>
      <c r="BT439" t="s">
        <v>99</v>
      </c>
      <c r="BU439" t="s">
        <v>100</v>
      </c>
      <c r="BV439" t="s">
        <v>101</v>
      </c>
      <c r="BW439" s="13" t="s">
        <v>96</v>
      </c>
      <c r="BX439" s="14">
        <f t="shared" ca="1" si="111"/>
        <v>4696611</v>
      </c>
      <c r="BY439" s="15" t="str">
        <f t="shared" ca="1" si="112"/>
        <v>750k-5 mil</v>
      </c>
      <c r="BZ439" s="12">
        <f t="shared" ca="1" si="113"/>
        <v>39951</v>
      </c>
      <c r="CA439" s="12"/>
      <c r="CB439" s="12">
        <f t="shared" ca="1" si="114"/>
        <v>39951</v>
      </c>
      <c r="CC439" s="12" t="s">
        <v>114</v>
      </c>
      <c r="CD439" s="12" t="s">
        <v>106</v>
      </c>
      <c r="CE439" s="12">
        <f t="shared" ca="1" si="115"/>
        <v>6</v>
      </c>
      <c r="CF439" s="12">
        <f t="shared" ca="1" si="116"/>
        <v>782768.5</v>
      </c>
      <c r="CG439" s="16">
        <f t="shared" ca="1" si="117"/>
        <v>117.55928512427724</v>
      </c>
      <c r="CH439" s="12" t="str">
        <f t="shared" ca="1" si="118"/>
        <v>100-500x</v>
      </c>
      <c r="CI439" s="12" t="s">
        <v>107</v>
      </c>
    </row>
    <row r="440" spans="1:87" x14ac:dyDescent="0.2">
      <c r="A440" s="6">
        <v>11547</v>
      </c>
      <c r="B440" s="6" t="s">
        <v>94</v>
      </c>
      <c r="C440" s="18">
        <v>0.15</v>
      </c>
      <c r="D440" s="6" t="s">
        <v>95</v>
      </c>
      <c r="E440" s="6" t="s">
        <v>96</v>
      </c>
      <c r="F440" s="18"/>
      <c r="G440" s="18" t="str">
        <f t="shared" si="104"/>
        <v>No</v>
      </c>
      <c r="H440" s="6" t="s">
        <v>97</v>
      </c>
      <c r="I440" s="7" t="s">
        <v>97</v>
      </c>
      <c r="J440" s="8">
        <v>42370</v>
      </c>
      <c r="K440" s="6">
        <f t="shared" ca="1" si="105"/>
        <v>9</v>
      </c>
      <c r="L440" s="6" t="str">
        <f t="shared" ca="1" si="106"/>
        <v>5-10 years</v>
      </c>
      <c r="M440" s="8">
        <v>42370</v>
      </c>
      <c r="N440" s="6">
        <f t="shared" ca="1" si="107"/>
        <v>9</v>
      </c>
      <c r="O440" s="6" t="str">
        <f t="shared" ca="1" si="108"/>
        <v>5-10 years</v>
      </c>
      <c r="P440" s="8">
        <v>29221</v>
      </c>
      <c r="Q440" s="6">
        <f t="shared" ca="1" si="109"/>
        <v>45</v>
      </c>
      <c r="R440" s="6" t="str">
        <f t="shared" ca="1" si="110"/>
        <v>45-54</v>
      </c>
      <c r="S440" s="6" t="s">
        <v>109</v>
      </c>
      <c r="T440" s="6"/>
      <c r="U440" s="6">
        <v>1</v>
      </c>
      <c r="V440" s="6">
        <v>1</v>
      </c>
      <c r="W440" s="6">
        <v>1</v>
      </c>
      <c r="X440" s="6">
        <v>1</v>
      </c>
      <c r="Y440" s="6">
        <v>1</v>
      </c>
      <c r="Z440" s="6">
        <v>1</v>
      </c>
      <c r="AA440" s="6"/>
      <c r="AB440" s="6"/>
      <c r="AC440" s="6"/>
      <c r="AD440" s="6"/>
      <c r="AE440" s="6"/>
      <c r="AF440" s="6"/>
      <c r="AG440" s="6"/>
      <c r="AH440" s="6"/>
      <c r="AI440" s="6"/>
      <c r="AJ440" s="6"/>
      <c r="AK440" s="6"/>
      <c r="AL440" s="6"/>
      <c r="AM440" s="6"/>
      <c r="AN440" s="6"/>
      <c r="AO440" s="6"/>
      <c r="AP440" s="6"/>
      <c r="AQ440" s="6"/>
      <c r="AR440" s="6"/>
      <c r="AS440" s="6"/>
      <c r="AT440" s="6"/>
      <c r="AU440" s="6"/>
      <c r="AV440" s="6"/>
      <c r="AW440" s="6"/>
      <c r="AX440" s="6"/>
      <c r="AY440" s="6"/>
      <c r="AZ440" s="6"/>
      <c r="BA440" s="6"/>
      <c r="BB440" s="6"/>
      <c r="BC440" s="6"/>
      <c r="BD440" s="6"/>
      <c r="BE440" s="6"/>
      <c r="BF440" s="6"/>
      <c r="BG440" s="6"/>
      <c r="BH440" s="6"/>
      <c r="BI440" s="6"/>
      <c r="BJ440" s="6"/>
      <c r="BK440" s="6"/>
      <c r="BL440" s="6"/>
      <c r="BM440" s="6"/>
      <c r="BN440" s="6"/>
      <c r="BO440" s="6"/>
      <c r="BP440" s="6"/>
      <c r="BQ440" s="6"/>
      <c r="BR440" s="6">
        <f t="shared" si="102"/>
        <v>6</v>
      </c>
      <c r="BS440" s="6" t="str">
        <f t="shared" si="103"/>
        <v>Non Loan</v>
      </c>
      <c r="BT440" s="6" t="s">
        <v>99</v>
      </c>
      <c r="BU440" s="6" t="s">
        <v>104</v>
      </c>
      <c r="BV440" s="6" t="s">
        <v>101</v>
      </c>
      <c r="BW440" s="8" t="s">
        <v>96</v>
      </c>
      <c r="BX440" s="9" t="str">
        <f t="shared" ca="1" si="111"/>
        <v/>
      </c>
      <c r="BY440" s="10" t="str">
        <f t="shared" ca="1" si="112"/>
        <v/>
      </c>
      <c r="BZ440" s="7">
        <f t="shared" ca="1" si="113"/>
        <v>62995</v>
      </c>
      <c r="CA440" s="7"/>
      <c r="CB440" s="7">
        <f t="shared" ca="1" si="114"/>
        <v>62995</v>
      </c>
      <c r="CC440" s="7"/>
      <c r="CD440" s="7"/>
      <c r="CE440" s="7" t="str">
        <f t="shared" ca="1" si="115"/>
        <v/>
      </c>
      <c r="CF440" s="7" t="str">
        <f t="shared" ca="1" si="116"/>
        <v/>
      </c>
      <c r="CG440" s="11" t="str">
        <f t="shared" ca="1" si="117"/>
        <v/>
      </c>
      <c r="CH440" s="7" t="str">
        <f t="shared" ca="1" si="118"/>
        <v/>
      </c>
      <c r="CI440" s="7" t="s">
        <v>97</v>
      </c>
    </row>
    <row r="441" spans="1:87" x14ac:dyDescent="0.2">
      <c r="A441">
        <v>11548</v>
      </c>
      <c r="B441" t="s">
        <v>94</v>
      </c>
      <c r="C441" s="17">
        <v>0.2</v>
      </c>
      <c r="D441" t="s">
        <v>96</v>
      </c>
      <c r="E441" t="s">
        <v>96</v>
      </c>
      <c r="G441" s="17" t="str">
        <f t="shared" si="104"/>
        <v>No</v>
      </c>
      <c r="H441" t="s">
        <v>97</v>
      </c>
      <c r="I441" s="12" t="s">
        <v>97</v>
      </c>
      <c r="J441" s="13">
        <v>42185</v>
      </c>
      <c r="K441">
        <f t="shared" ca="1" si="105"/>
        <v>10</v>
      </c>
      <c r="L441" t="str">
        <f t="shared" ca="1" si="106"/>
        <v>10-20 years</v>
      </c>
      <c r="M441" s="13">
        <v>42185</v>
      </c>
      <c r="N441">
        <f t="shared" ca="1" si="107"/>
        <v>10</v>
      </c>
      <c r="O441" t="str">
        <f t="shared" ca="1" si="108"/>
        <v>10-20 years</v>
      </c>
      <c r="P441" s="13">
        <v>27395</v>
      </c>
      <c r="Q441">
        <f t="shared" ca="1" si="109"/>
        <v>50</v>
      </c>
      <c r="R441" t="str">
        <f t="shared" ca="1" si="110"/>
        <v>45-54</v>
      </c>
      <c r="S441" t="s">
        <v>146</v>
      </c>
      <c r="V441">
        <v>1</v>
      </c>
      <c r="X441">
        <v>1</v>
      </c>
      <c r="Z441">
        <v>1</v>
      </c>
      <c r="BR441">
        <f t="shared" si="102"/>
        <v>3</v>
      </c>
      <c r="BS441" t="str">
        <f t="shared" si="103"/>
        <v>Non Loan</v>
      </c>
      <c r="BT441" t="s">
        <v>99</v>
      </c>
      <c r="BU441" t="s">
        <v>100</v>
      </c>
      <c r="BV441" t="s">
        <v>101</v>
      </c>
      <c r="BW441" s="13" t="s">
        <v>96</v>
      </c>
      <c r="BX441" s="14" t="str">
        <f t="shared" ca="1" si="111"/>
        <v/>
      </c>
      <c r="BY441" s="15" t="str">
        <f t="shared" ca="1" si="112"/>
        <v/>
      </c>
      <c r="BZ441" s="12">
        <f t="shared" ca="1" si="113"/>
        <v>1087657</v>
      </c>
      <c r="CA441" s="12"/>
      <c r="CB441" s="12">
        <f t="shared" ca="1" si="114"/>
        <v>1087657</v>
      </c>
      <c r="CC441" s="12"/>
      <c r="CD441" s="12"/>
      <c r="CE441" s="12" t="str">
        <f t="shared" ca="1" si="115"/>
        <v/>
      </c>
      <c r="CF441" s="12" t="str">
        <f t="shared" ca="1" si="116"/>
        <v/>
      </c>
      <c r="CG441" s="16" t="str">
        <f t="shared" ca="1" si="117"/>
        <v/>
      </c>
      <c r="CH441" s="12" t="str">
        <f t="shared" ca="1" si="118"/>
        <v/>
      </c>
      <c r="CI441" s="12" t="s">
        <v>97</v>
      </c>
    </row>
    <row r="442" spans="1:87" x14ac:dyDescent="0.2">
      <c r="A442" s="6">
        <v>11549</v>
      </c>
      <c r="B442" s="6" t="s">
        <v>94</v>
      </c>
      <c r="C442" s="18">
        <v>0.3</v>
      </c>
      <c r="D442" s="6" t="s">
        <v>95</v>
      </c>
      <c r="E442" s="6" t="s">
        <v>95</v>
      </c>
      <c r="F442" s="18">
        <v>0.15</v>
      </c>
      <c r="G442" s="18" t="str">
        <f t="shared" si="104"/>
        <v>No</v>
      </c>
      <c r="H442" s="6" t="s">
        <v>97</v>
      </c>
      <c r="I442" s="7" t="s">
        <v>97</v>
      </c>
      <c r="J442" s="8">
        <v>42005</v>
      </c>
      <c r="K442" s="6">
        <f t="shared" ca="1" si="105"/>
        <v>10</v>
      </c>
      <c r="L442" s="6" t="str">
        <f t="shared" ca="1" si="106"/>
        <v>10-20 years</v>
      </c>
      <c r="M442" s="8">
        <v>42005</v>
      </c>
      <c r="N442" s="6">
        <f t="shared" ca="1" si="107"/>
        <v>10</v>
      </c>
      <c r="O442" s="6" t="str">
        <f t="shared" ca="1" si="108"/>
        <v>10-20 years</v>
      </c>
      <c r="P442" s="8">
        <v>25569</v>
      </c>
      <c r="Q442" s="6">
        <f t="shared" ca="1" si="109"/>
        <v>55</v>
      </c>
      <c r="R442" s="6" t="str">
        <f t="shared" ca="1" si="110"/>
        <v>55-64</v>
      </c>
      <c r="S442" s="6" t="s">
        <v>98</v>
      </c>
      <c r="T442" s="6"/>
      <c r="U442" s="6">
        <v>1</v>
      </c>
      <c r="V442" s="6">
        <v>1</v>
      </c>
      <c r="W442" s="6">
        <v>1</v>
      </c>
      <c r="X442" s="6">
        <v>1</v>
      </c>
      <c r="Y442" s="6"/>
      <c r="Z442" s="6"/>
      <c r="AA442" s="6"/>
      <c r="AB442" s="6"/>
      <c r="AC442" s="6"/>
      <c r="AD442" s="6"/>
      <c r="AE442" s="6"/>
      <c r="AF442" s="6"/>
      <c r="AG442" s="6"/>
      <c r="AH442" s="6"/>
      <c r="AI442" s="6"/>
      <c r="AJ442" s="6"/>
      <c r="AK442" s="6"/>
      <c r="AL442" s="6"/>
      <c r="AM442" s="6"/>
      <c r="AN442" s="6"/>
      <c r="AO442" s="6"/>
      <c r="AP442" s="6"/>
      <c r="AQ442" s="6"/>
      <c r="AR442" s="6"/>
      <c r="AS442" s="6"/>
      <c r="AT442" s="6"/>
      <c r="AU442" s="6"/>
      <c r="AV442" s="6"/>
      <c r="AW442" s="6"/>
      <c r="AX442" s="6"/>
      <c r="AY442" s="6"/>
      <c r="AZ442" s="6"/>
      <c r="BA442" s="6"/>
      <c r="BB442" s="6"/>
      <c r="BC442" s="6"/>
      <c r="BD442" s="6"/>
      <c r="BE442" s="6"/>
      <c r="BF442" s="6"/>
      <c r="BG442" s="6"/>
      <c r="BH442" s="6"/>
      <c r="BI442" s="6"/>
      <c r="BJ442" s="6"/>
      <c r="BK442" s="6"/>
      <c r="BL442" s="6"/>
      <c r="BM442" s="6"/>
      <c r="BN442" s="6"/>
      <c r="BO442" s="6"/>
      <c r="BP442" s="6"/>
      <c r="BQ442" s="6"/>
      <c r="BR442" s="6">
        <f t="shared" si="102"/>
        <v>4</v>
      </c>
      <c r="BS442" s="6" t="str">
        <f t="shared" si="103"/>
        <v>Non Loan</v>
      </c>
      <c r="BT442" s="6" t="s">
        <v>99</v>
      </c>
      <c r="BU442" s="6" t="s">
        <v>104</v>
      </c>
      <c r="BV442" s="6" t="s">
        <v>101</v>
      </c>
      <c r="BW442" s="8" t="s">
        <v>96</v>
      </c>
      <c r="BX442" s="9" t="str">
        <f t="shared" ca="1" si="111"/>
        <v/>
      </c>
      <c r="BY442" s="10" t="str">
        <f t="shared" ca="1" si="112"/>
        <v/>
      </c>
      <c r="BZ442" s="7">
        <f t="shared" ca="1" si="113"/>
        <v>66198</v>
      </c>
      <c r="CA442" s="7"/>
      <c r="CB442" s="7">
        <f t="shared" ca="1" si="114"/>
        <v>66198</v>
      </c>
      <c r="CC442" s="7"/>
      <c r="CD442" s="7"/>
      <c r="CE442" s="7" t="str">
        <f t="shared" ca="1" si="115"/>
        <v/>
      </c>
      <c r="CF442" s="7" t="str">
        <f t="shared" ca="1" si="116"/>
        <v/>
      </c>
      <c r="CG442" s="11" t="str">
        <f t="shared" ca="1" si="117"/>
        <v/>
      </c>
      <c r="CH442" s="7" t="str">
        <f t="shared" ca="1" si="118"/>
        <v/>
      </c>
      <c r="CI442" s="7" t="s">
        <v>97</v>
      </c>
    </row>
    <row r="443" spans="1:87" x14ac:dyDescent="0.2">
      <c r="A443">
        <v>11550</v>
      </c>
      <c r="B443" t="s">
        <v>94</v>
      </c>
      <c r="C443" s="17">
        <v>0.4</v>
      </c>
      <c r="D443" t="s">
        <v>96</v>
      </c>
      <c r="E443" t="s">
        <v>95</v>
      </c>
      <c r="F443" s="17">
        <v>0.3</v>
      </c>
      <c r="G443" s="17" t="str">
        <f t="shared" si="104"/>
        <v>No</v>
      </c>
      <c r="H443" t="s">
        <v>97</v>
      </c>
      <c r="I443" s="12" t="s">
        <v>97</v>
      </c>
      <c r="J443" s="13">
        <v>41640</v>
      </c>
      <c r="K443">
        <f t="shared" ca="1" si="105"/>
        <v>11</v>
      </c>
      <c r="L443" t="str">
        <f t="shared" ca="1" si="106"/>
        <v>10-20 years</v>
      </c>
      <c r="M443" s="13">
        <v>41640</v>
      </c>
      <c r="N443">
        <f t="shared" ca="1" si="107"/>
        <v>11</v>
      </c>
      <c r="O443" t="str">
        <f t="shared" ca="1" si="108"/>
        <v>10-20 years</v>
      </c>
      <c r="P443" s="13">
        <v>23743</v>
      </c>
      <c r="Q443">
        <f t="shared" ca="1" si="109"/>
        <v>60</v>
      </c>
      <c r="R443" t="str">
        <f t="shared" ca="1" si="110"/>
        <v>55-64</v>
      </c>
      <c r="S443" t="s">
        <v>109</v>
      </c>
      <c r="V443">
        <v>1</v>
      </c>
      <c r="X443">
        <v>1</v>
      </c>
      <c r="Z443">
        <v>1</v>
      </c>
      <c r="BR443">
        <f t="shared" si="102"/>
        <v>3</v>
      </c>
      <c r="BS443" t="str">
        <f t="shared" si="103"/>
        <v>Non Loan</v>
      </c>
      <c r="BT443" t="s">
        <v>99</v>
      </c>
      <c r="BU443" t="s">
        <v>104</v>
      </c>
      <c r="BV443" t="s">
        <v>101</v>
      </c>
      <c r="BW443" s="13" t="s">
        <v>96</v>
      </c>
      <c r="BX443" s="14" t="str">
        <f t="shared" ca="1" si="111"/>
        <v/>
      </c>
      <c r="BY443" s="15" t="str">
        <f t="shared" ca="1" si="112"/>
        <v/>
      </c>
      <c r="BZ443" s="12">
        <f t="shared" ca="1" si="113"/>
        <v>263067</v>
      </c>
      <c r="CA443" s="12"/>
      <c r="CB443" s="12">
        <f t="shared" ca="1" si="114"/>
        <v>263067</v>
      </c>
      <c r="CC443" s="12"/>
      <c r="CD443" s="12"/>
      <c r="CE443" s="12" t="str">
        <f t="shared" ca="1" si="115"/>
        <v/>
      </c>
      <c r="CF443" s="12" t="str">
        <f t="shared" ca="1" si="116"/>
        <v/>
      </c>
      <c r="CG443" s="16" t="str">
        <f t="shared" ca="1" si="117"/>
        <v/>
      </c>
      <c r="CH443" s="12" t="str">
        <f t="shared" ca="1" si="118"/>
        <v/>
      </c>
      <c r="CI443" s="12" t="s">
        <v>97</v>
      </c>
    </row>
    <row r="444" spans="1:87" x14ac:dyDescent="0.2">
      <c r="A444" s="6">
        <v>11551</v>
      </c>
      <c r="B444" s="6" t="s">
        <v>94</v>
      </c>
      <c r="C444" s="18">
        <v>0.5</v>
      </c>
      <c r="D444" s="6" t="s">
        <v>95</v>
      </c>
      <c r="E444" s="6" t="s">
        <v>96</v>
      </c>
      <c r="F444" s="18"/>
      <c r="G444" s="18" t="str">
        <f t="shared" si="104"/>
        <v>Yes</v>
      </c>
      <c r="H444" s="6" t="s">
        <v>111</v>
      </c>
      <c r="I444" s="7" t="s">
        <v>112</v>
      </c>
      <c r="J444" s="8">
        <v>41275</v>
      </c>
      <c r="K444" s="6">
        <f t="shared" ca="1" si="105"/>
        <v>12</v>
      </c>
      <c r="L444" s="6" t="str">
        <f t="shared" ca="1" si="106"/>
        <v>10-20 years</v>
      </c>
      <c r="M444" s="8">
        <v>41275</v>
      </c>
      <c r="N444" s="6">
        <f t="shared" ca="1" si="107"/>
        <v>12</v>
      </c>
      <c r="O444" s="6" t="str">
        <f t="shared" ca="1" si="108"/>
        <v>10-20 years</v>
      </c>
      <c r="P444" s="8">
        <v>36526</v>
      </c>
      <c r="Q444" s="6">
        <f t="shared" ca="1" si="109"/>
        <v>25</v>
      </c>
      <c r="R444" s="6" t="str">
        <f t="shared" ca="1" si="110"/>
        <v>25-34</v>
      </c>
      <c r="S444" s="6" t="s">
        <v>128</v>
      </c>
      <c r="T444" s="6">
        <v>1</v>
      </c>
      <c r="U444" s="6">
        <v>1</v>
      </c>
      <c r="V444" s="6"/>
      <c r="W444" s="6">
        <v>1</v>
      </c>
      <c r="X444" s="6"/>
      <c r="Y444" s="6">
        <v>1</v>
      </c>
      <c r="Z444" s="6"/>
      <c r="AA444" s="6"/>
      <c r="AB444" s="6"/>
      <c r="AC444" s="6"/>
      <c r="AD444" s="6"/>
      <c r="AE444" s="6"/>
      <c r="AF444" s="6"/>
      <c r="AG444" s="6"/>
      <c r="AH444" s="6"/>
      <c r="AI444" s="6"/>
      <c r="AJ444" s="6"/>
      <c r="AK444" s="6"/>
      <c r="AL444" s="6"/>
      <c r="AM444" s="6"/>
      <c r="AN444" s="6"/>
      <c r="AO444" s="6"/>
      <c r="AP444" s="6"/>
      <c r="AQ444" s="6"/>
      <c r="AR444" s="6"/>
      <c r="AS444" s="6"/>
      <c r="AT444" s="6"/>
      <c r="AU444" s="6"/>
      <c r="AV444" s="6"/>
      <c r="AW444" s="6"/>
      <c r="AX444" s="6"/>
      <c r="AY444" s="6"/>
      <c r="AZ444" s="6"/>
      <c r="BA444" s="6"/>
      <c r="BB444" s="6"/>
      <c r="BC444" s="6"/>
      <c r="BD444" s="6"/>
      <c r="BE444" s="6"/>
      <c r="BF444" s="6"/>
      <c r="BG444" s="6"/>
      <c r="BH444" s="6"/>
      <c r="BI444" s="6"/>
      <c r="BJ444" s="6"/>
      <c r="BK444" s="6"/>
      <c r="BL444" s="6"/>
      <c r="BM444" s="6"/>
      <c r="BN444" s="6"/>
      <c r="BO444" s="6"/>
      <c r="BP444" s="6"/>
      <c r="BQ444" s="6"/>
      <c r="BR444" s="6">
        <f t="shared" si="102"/>
        <v>4</v>
      </c>
      <c r="BS444" s="6" t="str">
        <f t="shared" si="103"/>
        <v>Loan</v>
      </c>
      <c r="BT444" s="6" t="s">
        <v>99</v>
      </c>
      <c r="BU444" s="6" t="s">
        <v>117</v>
      </c>
      <c r="BV444" s="6" t="s">
        <v>118</v>
      </c>
      <c r="BW444" s="8" t="s">
        <v>96</v>
      </c>
      <c r="BX444" s="9">
        <f t="shared" ca="1" si="111"/>
        <v>4824030</v>
      </c>
      <c r="BY444" s="10" t="str">
        <f t="shared" ca="1" si="112"/>
        <v>750k-5 mil</v>
      </c>
      <c r="BZ444" s="7">
        <f t="shared" ca="1" si="113"/>
        <v>1649604</v>
      </c>
      <c r="CA444" s="7"/>
      <c r="CB444" s="7">
        <f t="shared" ca="1" si="114"/>
        <v>1649604</v>
      </c>
      <c r="CC444" s="7" t="s">
        <v>105</v>
      </c>
      <c r="CD444" s="7" t="s">
        <v>120</v>
      </c>
      <c r="CE444" s="7">
        <f t="shared" ca="1" si="115"/>
        <v>8</v>
      </c>
      <c r="CF444" s="7">
        <f t="shared" ca="1" si="116"/>
        <v>603003.75</v>
      </c>
      <c r="CG444" s="11">
        <f t="shared" ca="1" si="117"/>
        <v>2.9243563909883825</v>
      </c>
      <c r="CH444" s="7" t="str">
        <f t="shared" ca="1" si="118"/>
        <v>1-5x</v>
      </c>
      <c r="CI444" s="7" t="s">
        <v>107</v>
      </c>
    </row>
    <row r="445" spans="1:87" x14ac:dyDescent="0.2">
      <c r="A445">
        <v>11552</v>
      </c>
      <c r="B445" t="s">
        <v>94</v>
      </c>
      <c r="C445" s="17">
        <v>0.6</v>
      </c>
      <c r="D445" t="s">
        <v>96</v>
      </c>
      <c r="E445" t="s">
        <v>96</v>
      </c>
      <c r="G445" s="17" t="str">
        <f t="shared" si="104"/>
        <v>Yes</v>
      </c>
      <c r="H445" t="s">
        <v>97</v>
      </c>
      <c r="I445" s="12" t="s">
        <v>97</v>
      </c>
      <c r="J445" s="13">
        <v>40909</v>
      </c>
      <c r="K445">
        <f t="shared" ca="1" si="105"/>
        <v>13</v>
      </c>
      <c r="L445" t="str">
        <f t="shared" ca="1" si="106"/>
        <v>10-20 years</v>
      </c>
      <c r="M445" s="13">
        <v>40909</v>
      </c>
      <c r="N445">
        <f t="shared" ca="1" si="107"/>
        <v>13</v>
      </c>
      <c r="O445" t="str">
        <f t="shared" ca="1" si="108"/>
        <v>10-20 years</v>
      </c>
      <c r="P445" s="13">
        <v>34700</v>
      </c>
      <c r="Q445">
        <f t="shared" ca="1" si="109"/>
        <v>30</v>
      </c>
      <c r="R445" t="str">
        <f t="shared" ca="1" si="110"/>
        <v>25-34</v>
      </c>
      <c r="S445" t="s">
        <v>121</v>
      </c>
      <c r="V445">
        <v>1</v>
      </c>
      <c r="X445">
        <v>1</v>
      </c>
      <c r="Z445">
        <v>1</v>
      </c>
      <c r="BR445">
        <f t="shared" si="102"/>
        <v>3</v>
      </c>
      <c r="BS445" t="str">
        <f t="shared" si="103"/>
        <v>Non Loan</v>
      </c>
      <c r="BT445" t="s">
        <v>99</v>
      </c>
      <c r="BU445" t="s">
        <v>117</v>
      </c>
      <c r="BV445" t="s">
        <v>129</v>
      </c>
      <c r="BW445" s="13" t="s">
        <v>96</v>
      </c>
      <c r="BX445" s="14" t="str">
        <f t="shared" ca="1" si="111"/>
        <v/>
      </c>
      <c r="BY445" s="15" t="str">
        <f t="shared" ca="1" si="112"/>
        <v/>
      </c>
      <c r="BZ445" s="12">
        <f t="shared" ca="1" si="113"/>
        <v>453314</v>
      </c>
      <c r="CA445" s="12"/>
      <c r="CB445" s="12">
        <f t="shared" ca="1" si="114"/>
        <v>453314</v>
      </c>
      <c r="CC445" s="12"/>
      <c r="CD445" s="12"/>
      <c r="CE445" s="12" t="str">
        <f t="shared" ca="1" si="115"/>
        <v/>
      </c>
      <c r="CF445" s="12" t="str">
        <f t="shared" ca="1" si="116"/>
        <v/>
      </c>
      <c r="CG445" s="16" t="str">
        <f t="shared" ca="1" si="117"/>
        <v/>
      </c>
      <c r="CH445" s="12" t="str">
        <f t="shared" ca="1" si="118"/>
        <v/>
      </c>
      <c r="CI445" s="12" t="s">
        <v>97</v>
      </c>
    </row>
    <row r="446" spans="1:87" x14ac:dyDescent="0.2">
      <c r="A446" s="6">
        <v>11553</v>
      </c>
      <c r="B446" s="6" t="s">
        <v>94</v>
      </c>
      <c r="C446" s="18">
        <v>0.7</v>
      </c>
      <c r="D446" s="6" t="s">
        <v>95</v>
      </c>
      <c r="E446" s="6" t="s">
        <v>95</v>
      </c>
      <c r="F446" s="18">
        <v>0.4</v>
      </c>
      <c r="G446" s="18" t="str">
        <f t="shared" si="104"/>
        <v>Yes</v>
      </c>
      <c r="H446" s="6" t="s">
        <v>97</v>
      </c>
      <c r="I446" s="7" t="s">
        <v>112</v>
      </c>
      <c r="J446" s="8">
        <v>40544</v>
      </c>
      <c r="K446" s="6">
        <f t="shared" ca="1" si="105"/>
        <v>14</v>
      </c>
      <c r="L446" s="6" t="str">
        <f t="shared" ca="1" si="106"/>
        <v>10-20 years</v>
      </c>
      <c r="M446" s="8">
        <v>40544</v>
      </c>
      <c r="N446" s="6">
        <f t="shared" ca="1" si="107"/>
        <v>14</v>
      </c>
      <c r="O446" s="6" t="str">
        <f t="shared" ca="1" si="108"/>
        <v>10-20 years</v>
      </c>
      <c r="P446" s="8">
        <v>32874</v>
      </c>
      <c r="Q446" s="6">
        <f t="shared" ca="1" si="109"/>
        <v>35</v>
      </c>
      <c r="R446" s="6" t="str">
        <f t="shared" ca="1" si="110"/>
        <v>35-44</v>
      </c>
      <c r="S446" s="6" t="s">
        <v>116</v>
      </c>
      <c r="T446" s="6"/>
      <c r="U446" s="6">
        <v>1</v>
      </c>
      <c r="V446" s="6">
        <v>1</v>
      </c>
      <c r="W446" s="6">
        <v>1</v>
      </c>
      <c r="X446" s="6">
        <v>1</v>
      </c>
      <c r="Y446" s="6">
        <v>1</v>
      </c>
      <c r="Z446" s="6">
        <v>1</v>
      </c>
      <c r="AA446" s="6"/>
      <c r="AB446" s="6"/>
      <c r="AC446" s="6"/>
      <c r="AD446" s="6"/>
      <c r="AE446" s="6"/>
      <c r="AF446" s="6"/>
      <c r="AG446" s="6"/>
      <c r="AH446" s="6"/>
      <c r="AI446" s="6"/>
      <c r="AJ446" s="6"/>
      <c r="AK446" s="6"/>
      <c r="AL446" s="6"/>
      <c r="AM446" s="6"/>
      <c r="AN446" s="6"/>
      <c r="AO446" s="6"/>
      <c r="AP446" s="6"/>
      <c r="AQ446" s="6"/>
      <c r="AR446" s="6"/>
      <c r="AS446" s="6"/>
      <c r="AT446" s="6"/>
      <c r="AU446" s="6"/>
      <c r="AV446" s="6"/>
      <c r="AW446" s="6"/>
      <c r="AX446" s="6"/>
      <c r="AY446" s="6"/>
      <c r="AZ446" s="6"/>
      <c r="BA446" s="6"/>
      <c r="BB446" s="6"/>
      <c r="BC446" s="6"/>
      <c r="BD446" s="6"/>
      <c r="BE446" s="6"/>
      <c r="BF446" s="6"/>
      <c r="BG446" s="6"/>
      <c r="BH446" s="6"/>
      <c r="BI446" s="6"/>
      <c r="BJ446" s="6"/>
      <c r="BK446" s="6"/>
      <c r="BL446" s="6"/>
      <c r="BM446" s="6"/>
      <c r="BN446" s="6"/>
      <c r="BO446" s="6"/>
      <c r="BP446" s="6"/>
      <c r="BQ446" s="6"/>
      <c r="BR446" s="6">
        <f t="shared" si="102"/>
        <v>6</v>
      </c>
      <c r="BS446" s="6" t="str">
        <f t="shared" si="103"/>
        <v>Non Loan</v>
      </c>
      <c r="BT446" s="6" t="s">
        <v>99</v>
      </c>
      <c r="BU446" s="6" t="s">
        <v>117</v>
      </c>
      <c r="BV446" s="6" t="s">
        <v>118</v>
      </c>
      <c r="BW446" s="8" t="s">
        <v>96</v>
      </c>
      <c r="BX446" s="9" t="str">
        <f t="shared" ca="1" si="111"/>
        <v/>
      </c>
      <c r="BY446" s="10" t="str">
        <f t="shared" ca="1" si="112"/>
        <v/>
      </c>
      <c r="BZ446" s="7">
        <f t="shared" ca="1" si="113"/>
        <v>1470502</v>
      </c>
      <c r="CA446" s="7"/>
      <c r="CB446" s="7">
        <f t="shared" ca="1" si="114"/>
        <v>1470502</v>
      </c>
      <c r="CC446" s="7"/>
      <c r="CD446" s="7"/>
      <c r="CE446" s="7" t="str">
        <f t="shared" ca="1" si="115"/>
        <v/>
      </c>
      <c r="CF446" s="7" t="str">
        <f t="shared" ca="1" si="116"/>
        <v/>
      </c>
      <c r="CG446" s="11" t="str">
        <f t="shared" ca="1" si="117"/>
        <v/>
      </c>
      <c r="CH446" s="7" t="str">
        <f t="shared" ca="1" si="118"/>
        <v/>
      </c>
      <c r="CI446" s="7" t="s">
        <v>97</v>
      </c>
    </row>
    <row r="447" spans="1:87" x14ac:dyDescent="0.2">
      <c r="A447">
        <v>11554</v>
      </c>
      <c r="B447" t="s">
        <v>122</v>
      </c>
      <c r="C447" s="17">
        <v>0.8</v>
      </c>
      <c r="D447" t="s">
        <v>96</v>
      </c>
      <c r="E447" t="s">
        <v>95</v>
      </c>
      <c r="F447" s="17">
        <v>0.75</v>
      </c>
      <c r="G447" s="17" t="str">
        <f t="shared" si="104"/>
        <v>Yes</v>
      </c>
      <c r="H447" t="s">
        <v>97</v>
      </c>
      <c r="I447" s="12" t="s">
        <v>97</v>
      </c>
      <c r="J447" s="13">
        <v>40179</v>
      </c>
      <c r="K447">
        <f t="shared" ca="1" si="105"/>
        <v>15</v>
      </c>
      <c r="L447" t="str">
        <f t="shared" ca="1" si="106"/>
        <v>10-20 years</v>
      </c>
      <c r="M447" s="13">
        <v>40179</v>
      </c>
      <c r="N447">
        <f t="shared" ca="1" si="107"/>
        <v>15</v>
      </c>
      <c r="O447" t="str">
        <f t="shared" ca="1" si="108"/>
        <v>10-20 years</v>
      </c>
      <c r="P447" s="13">
        <v>31048</v>
      </c>
      <c r="Q447">
        <f t="shared" ca="1" si="109"/>
        <v>40</v>
      </c>
      <c r="R447" t="str">
        <f t="shared" ca="1" si="110"/>
        <v>35-44</v>
      </c>
      <c r="S447" t="s">
        <v>109</v>
      </c>
      <c r="V447">
        <v>1</v>
      </c>
      <c r="X447">
        <v>1</v>
      </c>
      <c r="Z447">
        <v>1</v>
      </c>
      <c r="BR447">
        <f t="shared" si="102"/>
        <v>3</v>
      </c>
      <c r="BS447" t="str">
        <f t="shared" si="103"/>
        <v>Non Loan</v>
      </c>
      <c r="BT447" t="s">
        <v>99</v>
      </c>
      <c r="BU447" t="s">
        <v>104</v>
      </c>
      <c r="BV447" t="s">
        <v>101</v>
      </c>
      <c r="BW447" s="13" t="s">
        <v>96</v>
      </c>
      <c r="BX447" s="14" t="str">
        <f t="shared" ca="1" si="111"/>
        <v/>
      </c>
      <c r="BY447" s="15" t="str">
        <f t="shared" ca="1" si="112"/>
        <v/>
      </c>
      <c r="BZ447" s="12">
        <f t="shared" ca="1" si="113"/>
        <v>1531899</v>
      </c>
      <c r="CA447" s="12"/>
      <c r="CB447" s="12">
        <f t="shared" ca="1" si="114"/>
        <v>1531899</v>
      </c>
      <c r="CC447" s="12"/>
      <c r="CD447" s="12"/>
      <c r="CE447" s="12" t="str">
        <f t="shared" ca="1" si="115"/>
        <v/>
      </c>
      <c r="CF447" s="12" t="str">
        <f t="shared" ca="1" si="116"/>
        <v/>
      </c>
      <c r="CG447" s="16" t="str">
        <f t="shared" ca="1" si="117"/>
        <v/>
      </c>
      <c r="CH447" s="12" t="str">
        <f t="shared" ca="1" si="118"/>
        <v/>
      </c>
      <c r="CI447" s="12" t="s">
        <v>97</v>
      </c>
    </row>
    <row r="448" spans="1:87" x14ac:dyDescent="0.2">
      <c r="A448" s="6">
        <v>11555</v>
      </c>
      <c r="B448" s="6" t="s">
        <v>131</v>
      </c>
      <c r="C448" s="18">
        <v>0.75</v>
      </c>
      <c r="D448" s="6" t="s">
        <v>95</v>
      </c>
      <c r="E448" s="6" t="s">
        <v>96</v>
      </c>
      <c r="F448" s="18"/>
      <c r="G448" s="18" t="str">
        <f t="shared" si="104"/>
        <v>Yes</v>
      </c>
      <c r="H448" s="6" t="s">
        <v>97</v>
      </c>
      <c r="I448" s="7" t="s">
        <v>97</v>
      </c>
      <c r="J448" s="8">
        <v>39814</v>
      </c>
      <c r="K448" s="6">
        <f t="shared" ca="1" si="105"/>
        <v>16</v>
      </c>
      <c r="L448" s="6" t="str">
        <f t="shared" ca="1" si="106"/>
        <v>10-20 years</v>
      </c>
      <c r="M448" s="8">
        <v>39814</v>
      </c>
      <c r="N448" s="6">
        <f t="shared" ca="1" si="107"/>
        <v>16</v>
      </c>
      <c r="O448" s="6" t="str">
        <f t="shared" ca="1" si="108"/>
        <v>10-20 years</v>
      </c>
      <c r="P448" s="8">
        <v>29221</v>
      </c>
      <c r="Q448" s="6">
        <f t="shared" ca="1" si="109"/>
        <v>45</v>
      </c>
      <c r="R448" s="6" t="str">
        <f t="shared" ca="1" si="110"/>
        <v>45-54</v>
      </c>
      <c r="S448" s="6" t="s">
        <v>121</v>
      </c>
      <c r="T448" s="6"/>
      <c r="U448" s="6">
        <v>1</v>
      </c>
      <c r="V448" s="6">
        <v>1</v>
      </c>
      <c r="W448" s="6">
        <v>1</v>
      </c>
      <c r="X448" s="6">
        <v>1</v>
      </c>
      <c r="Y448" s="6"/>
      <c r="Z448" s="6"/>
      <c r="AA448" s="6"/>
      <c r="AB448" s="6"/>
      <c r="AC448" s="6"/>
      <c r="AD448" s="6"/>
      <c r="AE448" s="6"/>
      <c r="AF448" s="6"/>
      <c r="AG448" s="6"/>
      <c r="AH448" s="6"/>
      <c r="AI448" s="6"/>
      <c r="AJ448" s="6"/>
      <c r="AK448" s="6"/>
      <c r="AL448" s="6"/>
      <c r="AM448" s="6"/>
      <c r="AN448" s="6"/>
      <c r="AO448" s="6"/>
      <c r="AP448" s="6"/>
      <c r="AQ448" s="6"/>
      <c r="AR448" s="6"/>
      <c r="AS448" s="6"/>
      <c r="AT448" s="6"/>
      <c r="AU448" s="6"/>
      <c r="AV448" s="6"/>
      <c r="AW448" s="6"/>
      <c r="AX448" s="6"/>
      <c r="AY448" s="6"/>
      <c r="AZ448" s="6"/>
      <c r="BA448" s="6"/>
      <c r="BB448" s="6"/>
      <c r="BC448" s="6"/>
      <c r="BD448" s="6"/>
      <c r="BE448" s="6"/>
      <c r="BF448" s="6"/>
      <c r="BG448" s="6"/>
      <c r="BH448" s="6"/>
      <c r="BI448" s="6"/>
      <c r="BJ448" s="6"/>
      <c r="BK448" s="6"/>
      <c r="BL448" s="6"/>
      <c r="BM448" s="6"/>
      <c r="BN448" s="6"/>
      <c r="BO448" s="6"/>
      <c r="BP448" s="6"/>
      <c r="BQ448" s="6"/>
      <c r="BR448" s="6">
        <f t="shared" si="102"/>
        <v>4</v>
      </c>
      <c r="BS448" s="6" t="str">
        <f t="shared" si="103"/>
        <v>Non Loan</v>
      </c>
      <c r="BT448" s="6" t="s">
        <v>99</v>
      </c>
      <c r="BU448" s="6" t="s">
        <v>100</v>
      </c>
      <c r="BV448" s="6" t="s">
        <v>129</v>
      </c>
      <c r="BW448" s="8" t="s">
        <v>96</v>
      </c>
      <c r="BX448" s="9" t="str">
        <f t="shared" ca="1" si="111"/>
        <v/>
      </c>
      <c r="BY448" s="10" t="str">
        <f t="shared" ca="1" si="112"/>
        <v/>
      </c>
      <c r="BZ448" s="7">
        <f t="shared" ca="1" si="113"/>
        <v>648110</v>
      </c>
      <c r="CA448" s="7"/>
      <c r="CB448" s="7">
        <f t="shared" ca="1" si="114"/>
        <v>648110</v>
      </c>
      <c r="CC448" s="7"/>
      <c r="CD448" s="7"/>
      <c r="CE448" s="7" t="str">
        <f t="shared" ca="1" si="115"/>
        <v/>
      </c>
      <c r="CF448" s="7" t="str">
        <f t="shared" ca="1" si="116"/>
        <v/>
      </c>
      <c r="CG448" s="11" t="str">
        <f t="shared" ca="1" si="117"/>
        <v/>
      </c>
      <c r="CH448" s="7" t="str">
        <f t="shared" ca="1" si="118"/>
        <v/>
      </c>
      <c r="CI448" s="7" t="s">
        <v>97</v>
      </c>
    </row>
    <row r="449" spans="1:87" x14ac:dyDescent="0.2">
      <c r="A449">
        <v>11556</v>
      </c>
      <c r="B449" t="s">
        <v>131</v>
      </c>
      <c r="C449" s="17">
        <v>1</v>
      </c>
      <c r="D449" t="s">
        <v>96</v>
      </c>
      <c r="E449" t="s">
        <v>96</v>
      </c>
      <c r="G449" s="17" t="str">
        <f t="shared" si="104"/>
        <v>Yes</v>
      </c>
      <c r="H449" t="s">
        <v>111</v>
      </c>
      <c r="I449" s="12" t="s">
        <v>119</v>
      </c>
      <c r="J449" s="13">
        <v>39448</v>
      </c>
      <c r="K449">
        <f t="shared" ca="1" si="105"/>
        <v>17</v>
      </c>
      <c r="L449" t="str">
        <f t="shared" ca="1" si="106"/>
        <v>10-20 years</v>
      </c>
      <c r="M449" s="13">
        <v>39448</v>
      </c>
      <c r="N449">
        <f t="shared" ca="1" si="107"/>
        <v>17</v>
      </c>
      <c r="O449" t="str">
        <f t="shared" ca="1" si="108"/>
        <v>10-20 years</v>
      </c>
      <c r="P449" s="13">
        <v>27395</v>
      </c>
      <c r="Q449">
        <f t="shared" ca="1" si="109"/>
        <v>50</v>
      </c>
      <c r="R449" t="str">
        <f t="shared" ca="1" si="110"/>
        <v>45-54</v>
      </c>
      <c r="S449" t="s">
        <v>128</v>
      </c>
      <c r="T449">
        <v>1</v>
      </c>
      <c r="V449">
        <v>1</v>
      </c>
      <c r="X449">
        <v>1</v>
      </c>
      <c r="Z449">
        <v>1</v>
      </c>
      <c r="BR449">
        <f t="shared" si="102"/>
        <v>4</v>
      </c>
      <c r="BS449" t="str">
        <f t="shared" si="103"/>
        <v>Loan</v>
      </c>
      <c r="BT449" t="s">
        <v>99</v>
      </c>
      <c r="BU449" t="s">
        <v>100</v>
      </c>
      <c r="BV449" t="s">
        <v>101</v>
      </c>
      <c r="BW449" s="13" t="s">
        <v>96</v>
      </c>
      <c r="BX449" s="14">
        <f t="shared" ca="1" si="111"/>
        <v>4717501</v>
      </c>
      <c r="BY449" s="15" t="str">
        <f t="shared" ca="1" si="112"/>
        <v>750k-5 mil</v>
      </c>
      <c r="BZ449" s="12">
        <f t="shared" ca="1" si="113"/>
        <v>1192748</v>
      </c>
      <c r="CA449" s="12"/>
      <c r="CB449" s="12">
        <f t="shared" ca="1" si="114"/>
        <v>1192748</v>
      </c>
      <c r="CC449" s="12" t="s">
        <v>105</v>
      </c>
      <c r="CD449" s="12" t="s">
        <v>106</v>
      </c>
      <c r="CE449" s="12">
        <f t="shared" ca="1" si="115"/>
        <v>10</v>
      </c>
      <c r="CF449" s="12">
        <f t="shared" ca="1" si="116"/>
        <v>471750.1</v>
      </c>
      <c r="CG449" s="16">
        <f t="shared" ca="1" si="117"/>
        <v>3.9551531421557615</v>
      </c>
      <c r="CH449" s="12" t="str">
        <f t="shared" ca="1" si="118"/>
        <v>1-5x</v>
      </c>
      <c r="CI449" s="12" t="s">
        <v>107</v>
      </c>
    </row>
    <row r="450" spans="1:87" x14ac:dyDescent="0.2">
      <c r="A450" s="6">
        <v>11557</v>
      </c>
      <c r="B450" s="6" t="s">
        <v>94</v>
      </c>
      <c r="C450" s="18">
        <v>0</v>
      </c>
      <c r="D450" s="6" t="s">
        <v>95</v>
      </c>
      <c r="E450" s="6" t="s">
        <v>95</v>
      </c>
      <c r="F450" s="18">
        <v>0.15</v>
      </c>
      <c r="G450" s="18" t="str">
        <f t="shared" si="104"/>
        <v>No</v>
      </c>
      <c r="H450" s="6" t="s">
        <v>97</v>
      </c>
      <c r="I450" s="7" t="s">
        <v>97</v>
      </c>
      <c r="J450" s="8">
        <v>39083</v>
      </c>
      <c r="K450" s="6">
        <f t="shared" ca="1" si="105"/>
        <v>18</v>
      </c>
      <c r="L450" s="6" t="str">
        <f t="shared" ca="1" si="106"/>
        <v>10-20 years</v>
      </c>
      <c r="M450" s="8">
        <v>39083</v>
      </c>
      <c r="N450" s="6">
        <f t="shared" ca="1" si="107"/>
        <v>18</v>
      </c>
      <c r="O450" s="6" t="str">
        <f t="shared" ca="1" si="108"/>
        <v>10-20 years</v>
      </c>
      <c r="P450" s="8">
        <v>25569</v>
      </c>
      <c r="Q450" s="6">
        <f t="shared" ca="1" si="109"/>
        <v>55</v>
      </c>
      <c r="R450" s="6" t="str">
        <f t="shared" ca="1" si="110"/>
        <v>55-64</v>
      </c>
      <c r="S450" s="6" t="s">
        <v>121</v>
      </c>
      <c r="T450" s="6">
        <v>1</v>
      </c>
      <c r="U450" s="6">
        <v>1</v>
      </c>
      <c r="V450" s="6"/>
      <c r="W450" s="6">
        <v>1</v>
      </c>
      <c r="X450" s="6"/>
      <c r="Y450" s="6">
        <v>1</v>
      </c>
      <c r="Z450" s="6"/>
      <c r="AA450" s="6"/>
      <c r="AB450" s="6"/>
      <c r="AC450" s="6"/>
      <c r="AD450" s="6"/>
      <c r="AE450" s="6"/>
      <c r="AF450" s="6"/>
      <c r="AG450" s="6"/>
      <c r="AH450" s="6"/>
      <c r="AI450" s="6"/>
      <c r="AJ450" s="6"/>
      <c r="AK450" s="6"/>
      <c r="AL450" s="6"/>
      <c r="AM450" s="6"/>
      <c r="AN450" s="6"/>
      <c r="AO450" s="6"/>
      <c r="AP450" s="6"/>
      <c r="AQ450" s="6"/>
      <c r="AR450" s="6"/>
      <c r="AS450" s="6"/>
      <c r="AT450" s="6"/>
      <c r="AU450" s="6"/>
      <c r="AV450" s="6"/>
      <c r="AW450" s="6"/>
      <c r="AX450" s="6"/>
      <c r="AY450" s="6"/>
      <c r="AZ450" s="6"/>
      <c r="BA450" s="6"/>
      <c r="BB450" s="6"/>
      <c r="BC450" s="6"/>
      <c r="BD450" s="6"/>
      <c r="BE450" s="6"/>
      <c r="BF450" s="6"/>
      <c r="BG450" s="6"/>
      <c r="BH450" s="6"/>
      <c r="BI450" s="6"/>
      <c r="BJ450" s="6"/>
      <c r="BK450" s="6"/>
      <c r="BL450" s="6"/>
      <c r="BM450" s="6"/>
      <c r="BN450" s="6"/>
      <c r="BO450" s="6"/>
      <c r="BP450" s="6"/>
      <c r="BQ450" s="6"/>
      <c r="BR450" s="6">
        <f t="shared" si="102"/>
        <v>4</v>
      </c>
      <c r="BS450" s="6" t="str">
        <f t="shared" si="103"/>
        <v>Loan</v>
      </c>
      <c r="BT450" s="6" t="s">
        <v>99</v>
      </c>
      <c r="BU450" s="6" t="s">
        <v>117</v>
      </c>
      <c r="BV450" s="6" t="s">
        <v>130</v>
      </c>
      <c r="BW450" s="8" t="s">
        <v>95</v>
      </c>
      <c r="BX450" s="9">
        <f t="shared" ca="1" si="111"/>
        <v>201455</v>
      </c>
      <c r="BY450" s="10" t="str">
        <f t="shared" ca="1" si="112"/>
        <v>100k-250k</v>
      </c>
      <c r="BZ450" s="7">
        <f t="shared" ca="1" si="113"/>
        <v>1525643</v>
      </c>
      <c r="CA450" s="7"/>
      <c r="CB450" s="7">
        <f t="shared" ca="1" si="114"/>
        <v>1525643</v>
      </c>
      <c r="CC450" s="7" t="s">
        <v>114</v>
      </c>
      <c r="CD450" s="7" t="s">
        <v>120</v>
      </c>
      <c r="CE450" s="7">
        <f t="shared" ca="1" si="115"/>
        <v>6</v>
      </c>
      <c r="CF450" s="7">
        <f t="shared" ca="1" si="116"/>
        <v>33575.833333333336</v>
      </c>
      <c r="CG450" s="11">
        <f t="shared" ca="1" si="117"/>
        <v>0.13204596357076984</v>
      </c>
      <c r="CH450" s="7" t="str">
        <f t="shared" ca="1" si="118"/>
        <v>1x</v>
      </c>
      <c r="CI450" s="7" t="s">
        <v>153</v>
      </c>
    </row>
    <row r="451" spans="1:87" x14ac:dyDescent="0.2">
      <c r="A451">
        <v>11558</v>
      </c>
      <c r="B451" t="s">
        <v>94</v>
      </c>
      <c r="C451" s="17">
        <v>0.4</v>
      </c>
      <c r="D451" t="s">
        <v>96</v>
      </c>
      <c r="E451" t="s">
        <v>95</v>
      </c>
      <c r="F451" s="17">
        <v>0.5</v>
      </c>
      <c r="G451" s="17" t="str">
        <f t="shared" si="104"/>
        <v>No</v>
      </c>
      <c r="H451" t="s">
        <v>97</v>
      </c>
      <c r="I451" s="12" t="s">
        <v>97</v>
      </c>
      <c r="J451" s="13">
        <v>38718</v>
      </c>
      <c r="K451">
        <f t="shared" ca="1" si="105"/>
        <v>19</v>
      </c>
      <c r="L451" t="str">
        <f t="shared" ca="1" si="106"/>
        <v>10-20 years</v>
      </c>
      <c r="M451" s="13">
        <v>38718</v>
      </c>
      <c r="N451">
        <f t="shared" ca="1" si="107"/>
        <v>19</v>
      </c>
      <c r="O451" t="str">
        <f t="shared" ca="1" si="108"/>
        <v>10-20 years</v>
      </c>
      <c r="P451" s="13">
        <v>23743</v>
      </c>
      <c r="Q451">
        <f t="shared" ca="1" si="109"/>
        <v>60</v>
      </c>
      <c r="R451" t="str">
        <f t="shared" ca="1" si="110"/>
        <v>55-64</v>
      </c>
      <c r="S451" t="s">
        <v>126</v>
      </c>
      <c r="V451">
        <v>1</v>
      </c>
      <c r="X451">
        <v>1</v>
      </c>
      <c r="Z451">
        <v>1</v>
      </c>
      <c r="BR451">
        <f t="shared" si="102"/>
        <v>3</v>
      </c>
      <c r="BS451" t="str">
        <f t="shared" si="103"/>
        <v>Non Loan</v>
      </c>
      <c r="BT451" t="s">
        <v>99</v>
      </c>
      <c r="BU451" t="s">
        <v>100</v>
      </c>
      <c r="BV451" t="s">
        <v>101</v>
      </c>
      <c r="BW451" s="13" t="s">
        <v>96</v>
      </c>
      <c r="BX451" s="14" t="str">
        <f t="shared" ca="1" si="111"/>
        <v/>
      </c>
      <c r="BY451" s="15" t="str">
        <f t="shared" ca="1" si="112"/>
        <v/>
      </c>
      <c r="BZ451" s="12">
        <f t="shared" ca="1" si="113"/>
        <v>1083295</v>
      </c>
      <c r="CA451" s="12"/>
      <c r="CB451" s="12">
        <f t="shared" ca="1" si="114"/>
        <v>1083295</v>
      </c>
      <c r="CC451" s="12"/>
      <c r="CD451" s="12"/>
      <c r="CE451" s="12" t="str">
        <f t="shared" ca="1" si="115"/>
        <v/>
      </c>
      <c r="CF451" s="12" t="str">
        <f t="shared" ca="1" si="116"/>
        <v/>
      </c>
      <c r="CG451" s="16" t="str">
        <f t="shared" ca="1" si="117"/>
        <v/>
      </c>
      <c r="CH451" s="12" t="str">
        <f t="shared" ca="1" si="118"/>
        <v/>
      </c>
      <c r="CI451" s="12" t="s">
        <v>97</v>
      </c>
    </row>
    <row r="452" spans="1:87" x14ac:dyDescent="0.2">
      <c r="A452" s="6">
        <v>11559</v>
      </c>
      <c r="B452" s="6" t="s">
        <v>123</v>
      </c>
      <c r="C452" s="18">
        <v>0.15</v>
      </c>
      <c r="D452" s="6" t="s">
        <v>95</v>
      </c>
      <c r="E452" s="6" t="s">
        <v>96</v>
      </c>
      <c r="F452" s="18"/>
      <c r="G452" s="18" t="str">
        <f t="shared" si="104"/>
        <v>No</v>
      </c>
      <c r="H452" s="6" t="s">
        <v>97</v>
      </c>
      <c r="I452" s="7" t="s">
        <v>97</v>
      </c>
      <c r="J452" s="8">
        <v>38353</v>
      </c>
      <c r="K452" s="6">
        <f t="shared" ca="1" si="105"/>
        <v>20</v>
      </c>
      <c r="L452" s="6" t="str">
        <f t="shared" ca="1" si="106"/>
        <v>&gt;20 years</v>
      </c>
      <c r="M452" s="8">
        <v>38353</v>
      </c>
      <c r="N452" s="6">
        <f t="shared" ca="1" si="107"/>
        <v>20</v>
      </c>
      <c r="O452" s="6" t="str">
        <f t="shared" ca="1" si="108"/>
        <v>&gt;20 years</v>
      </c>
      <c r="P452" s="8">
        <v>36526</v>
      </c>
      <c r="Q452" s="6">
        <f t="shared" ca="1" si="109"/>
        <v>25</v>
      </c>
      <c r="R452" s="6" t="str">
        <f t="shared" ca="1" si="110"/>
        <v>25-34</v>
      </c>
      <c r="S452" s="6" t="s">
        <v>116</v>
      </c>
      <c r="T452" s="6"/>
      <c r="U452" s="6">
        <v>1</v>
      </c>
      <c r="V452" s="6">
        <v>1</v>
      </c>
      <c r="W452" s="6">
        <v>1</v>
      </c>
      <c r="X452" s="6">
        <v>1</v>
      </c>
      <c r="Y452" s="6">
        <v>1</v>
      </c>
      <c r="Z452" s="6">
        <v>1</v>
      </c>
      <c r="AA452" s="6"/>
      <c r="AB452" s="6"/>
      <c r="AC452" s="6"/>
      <c r="AD452" s="6"/>
      <c r="AE452" s="6"/>
      <c r="AF452" s="6"/>
      <c r="AG452" s="6"/>
      <c r="AH452" s="6"/>
      <c r="AI452" s="6"/>
      <c r="AJ452" s="6"/>
      <c r="AK452" s="6"/>
      <c r="AL452" s="6"/>
      <c r="AM452" s="6"/>
      <c r="AN452" s="6"/>
      <c r="AO452" s="6"/>
      <c r="AP452" s="6"/>
      <c r="AQ452" s="6"/>
      <c r="AR452" s="6"/>
      <c r="AS452" s="6"/>
      <c r="AT452" s="6"/>
      <c r="AU452" s="6"/>
      <c r="AV452" s="6"/>
      <c r="AW452" s="6"/>
      <c r="AX452" s="6"/>
      <c r="AY452" s="6"/>
      <c r="AZ452" s="6"/>
      <c r="BA452" s="6"/>
      <c r="BB452" s="6"/>
      <c r="BC452" s="6"/>
      <c r="BD452" s="6"/>
      <c r="BE452" s="6"/>
      <c r="BF452" s="6"/>
      <c r="BG452" s="6"/>
      <c r="BH452" s="6"/>
      <c r="BI452" s="6"/>
      <c r="BJ452" s="6"/>
      <c r="BK452" s="6"/>
      <c r="BL452" s="6"/>
      <c r="BM452" s="6"/>
      <c r="BN452" s="6"/>
      <c r="BO452" s="6"/>
      <c r="BP452" s="6"/>
      <c r="BQ452" s="6"/>
      <c r="BR452" s="6">
        <f t="shared" ref="BR452" si="119">SUM(T452:BQ452)</f>
        <v>6</v>
      </c>
      <c r="BS452" s="6" t="str">
        <f t="shared" ref="BS452:BS503" si="120">IF(T452=1,"Loan","Non Loan")</f>
        <v>Non Loan</v>
      </c>
      <c r="BT452" s="6" t="s">
        <v>99</v>
      </c>
      <c r="BU452" s="6" t="s">
        <v>104</v>
      </c>
      <c r="BV452" s="6" t="s">
        <v>101</v>
      </c>
      <c r="BW452" s="8" t="s">
        <v>96</v>
      </c>
      <c r="BX452" s="9" t="str">
        <f t="shared" ca="1" si="111"/>
        <v/>
      </c>
      <c r="BY452" s="10" t="str">
        <f t="shared" ca="1" si="112"/>
        <v/>
      </c>
      <c r="BZ452" s="7">
        <f t="shared" ca="1" si="113"/>
        <v>32574</v>
      </c>
      <c r="CA452" s="7"/>
      <c r="CB452" s="7">
        <f t="shared" ca="1" si="114"/>
        <v>32574</v>
      </c>
      <c r="CC452" s="7"/>
      <c r="CD452" s="7"/>
      <c r="CE452" s="7" t="str">
        <f t="shared" ca="1" si="115"/>
        <v/>
      </c>
      <c r="CF452" s="7" t="str">
        <f t="shared" ca="1" si="116"/>
        <v/>
      </c>
      <c r="CG452" s="11" t="str">
        <f t="shared" ca="1" si="117"/>
        <v/>
      </c>
      <c r="CH452" s="7" t="str">
        <f t="shared" ca="1" si="118"/>
        <v/>
      </c>
      <c r="CI452" s="7" t="s">
        <v>97</v>
      </c>
    </row>
    <row r="453" spans="1:87" x14ac:dyDescent="0.2">
      <c r="A453">
        <v>11560</v>
      </c>
      <c r="B453" t="s">
        <v>162</v>
      </c>
      <c r="C453" s="17">
        <v>0.2</v>
      </c>
      <c r="D453" t="s">
        <v>96</v>
      </c>
      <c r="E453" t="s">
        <v>96</v>
      </c>
      <c r="G453" s="17" t="str">
        <f t="shared" ref="G453:G503" si="121">IF(OR(C453&gt;=51%, AND(C453&gt;=20%, D453="Yes", E453="No"), AND(C453&gt;=20%, D453="Yes", E453="Yes", F453&gt;=30%)), "Yes", "No")</f>
        <v>No</v>
      </c>
      <c r="H453" t="s">
        <v>97</v>
      </c>
      <c r="I453" s="12" t="s">
        <v>112</v>
      </c>
      <c r="J453" s="13">
        <v>37987</v>
      </c>
      <c r="K453">
        <f t="shared" ref="K453:K503" ca="1" si="122">ROUNDDOWN(((TODAY()-J453)/365),0)</f>
        <v>21</v>
      </c>
      <c r="L453" t="str">
        <f t="shared" ref="L453:L503" ca="1" si="123">IF(ISBLANK(J453),"",IF(DATEDIF(J453,TODAY(),"Y")&lt;1,"&lt;12 months",
IF(DATEDIF(J453,TODAY(),"Y")&lt;3,"1-3 years",IF(DATEDIF(J453,TODAY(),"Y")&lt;5,"3-5 years",IF(DATEDIF(J453,TODAY(),"Y")&lt;10,"5-10 years",IF(DATEDIF(J453,TODAY(),"Y")&lt;20,"10-20 years","&gt;20 years"))))))</f>
        <v>&gt;20 years</v>
      </c>
      <c r="M453" s="13">
        <v>37987</v>
      </c>
      <c r="N453">
        <f t="shared" ref="N453:N503" ca="1" si="124">ROUNDDOWN(((TODAY()-M453)/365),0)</f>
        <v>21</v>
      </c>
      <c r="O453" t="str">
        <f t="shared" ref="O453:O503" ca="1" si="125">IF(ISBLANK(M453),"",IF(DATEDIF(M453,TODAY(),"Y")&lt;1,"&lt;12 months",
IF(DATEDIF(M453,TODAY(),"Y")&lt;3,"1-3 years",IF(DATEDIF(M453,TODAY(),"Y")&lt;5,"3-5 years",IF(DATEDIF(M453,TODAY(),"Y")&lt;10,"5-10 years",IF(DATEDIF(M453,TODAY(),"Y")&lt;20,"10-20 years","&gt;20 years"))))))</f>
        <v>&gt;20 years</v>
      </c>
      <c r="P453" s="13">
        <v>34700</v>
      </c>
      <c r="Q453">
        <f t="shared" ref="Q453:Q503" ca="1" si="126">ROUNDDOWN(((TODAY()-P453)/365),0)</f>
        <v>30</v>
      </c>
      <c r="R453" t="str">
        <f t="shared" ref="R453:R503" ca="1" si="127">IF(Q453="","",IF(Q453&lt;18,"&lt;18",IF(Q453&lt;=24,"18-24",IF(Q453&lt;=34,"25-34",IF(Q453&lt;=44,"35-44",IF(Q453&lt;=54,"45-54",IF(Q453&lt;=64,"55-64","64+")))))))</f>
        <v>25-34</v>
      </c>
      <c r="S453" t="s">
        <v>128</v>
      </c>
      <c r="T453">
        <v>1</v>
      </c>
      <c r="V453">
        <v>1</v>
      </c>
      <c r="X453">
        <v>1</v>
      </c>
      <c r="Z453">
        <v>1</v>
      </c>
      <c r="BR453">
        <f t="shared" ref="BR453:BR503" si="128">SUM(T453:BQ453)</f>
        <v>4</v>
      </c>
      <c r="BS453" t="str">
        <f t="shared" si="120"/>
        <v>Loan</v>
      </c>
      <c r="BT453" t="s">
        <v>99</v>
      </c>
      <c r="BU453" t="s">
        <v>117</v>
      </c>
      <c r="BV453" t="s">
        <v>118</v>
      </c>
      <c r="BW453" s="13" t="s">
        <v>96</v>
      </c>
      <c r="BX453" s="14">
        <f t="shared" ref="BX453:BX503" ca="1" si="129">IF(T453=1,RANDBETWEEN(0,5000000),"")</f>
        <v>3169174</v>
      </c>
      <c r="BY453" s="15" t="str">
        <f t="shared" ref="BY453:BY503" ca="1" si="130">IF(OR(BX453="",ISBLANK(BX453)),"",IF(BX453&gt;5000000,"&gt;5 mil",
IF(BX453&lt;=50000,"&lt;=50k",
IF(AND(BX453&gt;50000,BX453&lt;=100000),"50k-100k",
IF(AND(BX453&gt;100000,BX453&lt;=250000),"100k-250k",
IF(AND(BX453&gt;250000,BX453&lt;=750000),"250k-750k",
IF(AND(BX453&gt;750000,BX453&lt;=5000000),"750k-5 mil","Unknown")))))))</f>
        <v>750k-5 mil</v>
      </c>
      <c r="BZ453" s="12">
        <f t="shared" ref="BZ453:BZ503" ca="1" si="131">RANDBETWEEN(0,2000000)</f>
        <v>625934</v>
      </c>
      <c r="CA453" s="12"/>
      <c r="CB453" s="12">
        <f t="shared" ref="CB453:CB503" ca="1" si="132">BZ453+CA453</f>
        <v>625934</v>
      </c>
      <c r="CC453" s="12" t="s">
        <v>105</v>
      </c>
      <c r="CD453" s="12" t="s">
        <v>106</v>
      </c>
      <c r="CE453" s="12">
        <f t="shared" ref="CE453:CE503" ca="1" si="133">IF(T453=1,RANDBETWEEN(1,10),"")</f>
        <v>8</v>
      </c>
      <c r="CF453" s="12">
        <f t="shared" ref="CF453:CF503" ca="1" si="134">IF(OR(BX453="", ISBLANK(BX453)), "", BX453/CE453)</f>
        <v>396146.75</v>
      </c>
      <c r="CG453" s="16">
        <f t="shared" ref="CG453:CG503" ca="1" si="135">IF(OR(ISBLANK(BX453), BX453=""), "",
   IF(OR(ISBLANK(CB453), CB453=0), "no deposits", BX453/CB453))</f>
        <v>5.0631120852997284</v>
      </c>
      <c r="CH453" s="12" t="str">
        <f t="shared" ref="CH453:CH503" ca="1" si="136">IF(CG453="","",IF(ISERROR(CG453),"no deposits",IF(CG453&lt;100%,"1x",IF(CG453&lt;500%,"1-5x",IF(CG453&lt;1000%,"5-10x",IF(CG453&lt;2000%,"10-20x",IF(CG453&lt;5000%,"20-50x",IF(CG453&lt;10000%,"50-100x",IF(CG453&lt;50000%,"100-500x","&gt;500x")))))))))</f>
        <v>5-10x</v>
      </c>
      <c r="CI453" s="12" t="s">
        <v>107</v>
      </c>
    </row>
    <row r="454" spans="1:87" x14ac:dyDescent="0.2">
      <c r="A454" s="6">
        <v>11561</v>
      </c>
      <c r="B454" s="6" t="s">
        <v>94</v>
      </c>
      <c r="C454" s="18">
        <v>0.3</v>
      </c>
      <c r="D454" s="6" t="s">
        <v>95</v>
      </c>
      <c r="E454" s="6" t="s">
        <v>95</v>
      </c>
      <c r="F454" s="18">
        <v>0.15</v>
      </c>
      <c r="G454" s="18" t="str">
        <f t="shared" si="121"/>
        <v>No</v>
      </c>
      <c r="H454" s="6" t="s">
        <v>97</v>
      </c>
      <c r="I454" s="7" t="s">
        <v>97</v>
      </c>
      <c r="J454" s="8">
        <v>37622</v>
      </c>
      <c r="K454" s="6">
        <f t="shared" ca="1" si="122"/>
        <v>22</v>
      </c>
      <c r="L454" s="6" t="str">
        <f t="shared" ca="1" si="123"/>
        <v>&gt;20 years</v>
      </c>
      <c r="M454" s="8">
        <v>37622</v>
      </c>
      <c r="N454" s="6">
        <f t="shared" ca="1" si="124"/>
        <v>22</v>
      </c>
      <c r="O454" s="6" t="str">
        <f t="shared" ca="1" si="125"/>
        <v>&gt;20 years</v>
      </c>
      <c r="P454" s="8">
        <v>32874</v>
      </c>
      <c r="Q454" s="6">
        <f t="shared" ca="1" si="126"/>
        <v>35</v>
      </c>
      <c r="R454" s="6" t="str">
        <f t="shared" ca="1" si="127"/>
        <v>35-44</v>
      </c>
      <c r="S454" s="6" t="s">
        <v>98</v>
      </c>
      <c r="T454" s="6"/>
      <c r="U454" s="6">
        <v>1</v>
      </c>
      <c r="V454" s="6">
        <v>1</v>
      </c>
      <c r="W454" s="6">
        <v>1</v>
      </c>
      <c r="X454" s="6">
        <v>1</v>
      </c>
      <c r="Y454" s="6"/>
      <c r="Z454" s="6"/>
      <c r="AA454" s="6"/>
      <c r="AB454" s="6"/>
      <c r="AC454" s="6"/>
      <c r="AD454" s="6"/>
      <c r="AE454" s="6"/>
      <c r="AF454" s="6"/>
      <c r="AG454" s="6"/>
      <c r="AH454" s="6"/>
      <c r="AI454" s="6"/>
      <c r="AJ454" s="6"/>
      <c r="AK454" s="6"/>
      <c r="AL454" s="6"/>
      <c r="AM454" s="6"/>
      <c r="AN454" s="6"/>
      <c r="AO454" s="6"/>
      <c r="AP454" s="6"/>
      <c r="AQ454" s="6"/>
      <c r="AR454" s="6"/>
      <c r="AS454" s="6"/>
      <c r="AT454" s="6"/>
      <c r="AU454" s="6"/>
      <c r="AV454" s="6"/>
      <c r="AW454" s="6"/>
      <c r="AX454" s="6"/>
      <c r="AY454" s="6"/>
      <c r="AZ454" s="6"/>
      <c r="BA454" s="6"/>
      <c r="BB454" s="6"/>
      <c r="BC454" s="6"/>
      <c r="BD454" s="6"/>
      <c r="BE454" s="6"/>
      <c r="BF454" s="6"/>
      <c r="BG454" s="6"/>
      <c r="BH454" s="6"/>
      <c r="BI454" s="6"/>
      <c r="BJ454" s="6"/>
      <c r="BK454" s="6"/>
      <c r="BL454" s="6"/>
      <c r="BM454" s="6"/>
      <c r="BN454" s="6"/>
      <c r="BO454" s="6"/>
      <c r="BP454" s="6"/>
      <c r="BQ454" s="6"/>
      <c r="BR454" s="6">
        <f t="shared" si="128"/>
        <v>4</v>
      </c>
      <c r="BS454" s="6" t="str">
        <f t="shared" si="120"/>
        <v>Non Loan</v>
      </c>
      <c r="BT454" s="6" t="s">
        <v>99</v>
      </c>
      <c r="BU454" s="6" t="s">
        <v>104</v>
      </c>
      <c r="BV454" s="6" t="s">
        <v>101</v>
      </c>
      <c r="BW454" s="8" t="s">
        <v>96</v>
      </c>
      <c r="BX454" s="9" t="str">
        <f t="shared" ca="1" si="129"/>
        <v/>
      </c>
      <c r="BY454" s="10" t="str">
        <f t="shared" ca="1" si="130"/>
        <v/>
      </c>
      <c r="BZ454" s="7">
        <f t="shared" ca="1" si="131"/>
        <v>579139</v>
      </c>
      <c r="CA454" s="7"/>
      <c r="CB454" s="7">
        <f t="shared" ca="1" si="132"/>
        <v>579139</v>
      </c>
      <c r="CC454" s="7"/>
      <c r="CD454" s="7"/>
      <c r="CE454" s="7" t="str">
        <f t="shared" ca="1" si="133"/>
        <v/>
      </c>
      <c r="CF454" s="7" t="str">
        <f t="shared" ca="1" si="134"/>
        <v/>
      </c>
      <c r="CG454" s="11" t="str">
        <f t="shared" ca="1" si="135"/>
        <v/>
      </c>
      <c r="CH454" s="7" t="str">
        <f t="shared" ca="1" si="136"/>
        <v/>
      </c>
      <c r="CI454" s="7" t="s">
        <v>97</v>
      </c>
    </row>
    <row r="455" spans="1:87" x14ac:dyDescent="0.2">
      <c r="A455">
        <v>11562</v>
      </c>
      <c r="B455" t="s">
        <v>94</v>
      </c>
      <c r="C455" s="17">
        <v>0.4</v>
      </c>
      <c r="D455" t="s">
        <v>96</v>
      </c>
      <c r="E455" t="s">
        <v>95</v>
      </c>
      <c r="F455" s="17">
        <v>0.3</v>
      </c>
      <c r="G455" s="17" t="str">
        <f t="shared" si="121"/>
        <v>No</v>
      </c>
      <c r="H455" t="s">
        <v>102</v>
      </c>
      <c r="I455" s="12" t="s">
        <v>119</v>
      </c>
      <c r="J455" s="13">
        <v>37257</v>
      </c>
      <c r="K455">
        <f t="shared" ca="1" si="122"/>
        <v>23</v>
      </c>
      <c r="L455" t="str">
        <f t="shared" ca="1" si="123"/>
        <v>&gt;20 years</v>
      </c>
      <c r="M455" s="13">
        <v>37257</v>
      </c>
      <c r="N455">
        <f t="shared" ca="1" si="124"/>
        <v>23</v>
      </c>
      <c r="O455" t="str">
        <f t="shared" ca="1" si="125"/>
        <v>&gt;20 years</v>
      </c>
      <c r="P455" s="13">
        <v>31048</v>
      </c>
      <c r="Q455">
        <f t="shared" ca="1" si="126"/>
        <v>40</v>
      </c>
      <c r="R455" t="str">
        <f t="shared" ca="1" si="127"/>
        <v>35-44</v>
      </c>
      <c r="S455" t="s">
        <v>126</v>
      </c>
      <c r="T455">
        <v>1</v>
      </c>
      <c r="V455">
        <v>1</v>
      </c>
      <c r="X455">
        <v>1</v>
      </c>
      <c r="Z455">
        <v>1</v>
      </c>
      <c r="BR455">
        <f t="shared" si="128"/>
        <v>4</v>
      </c>
      <c r="BS455" t="str">
        <f t="shared" si="120"/>
        <v>Loan</v>
      </c>
      <c r="BT455" t="s">
        <v>99</v>
      </c>
      <c r="BU455" t="s">
        <v>100</v>
      </c>
      <c r="BV455" t="s">
        <v>101</v>
      </c>
      <c r="BW455" s="13" t="s">
        <v>96</v>
      </c>
      <c r="BX455" s="14">
        <f t="shared" ca="1" si="129"/>
        <v>534258</v>
      </c>
      <c r="BY455" s="15" t="str">
        <f t="shared" ca="1" si="130"/>
        <v>250k-750k</v>
      </c>
      <c r="BZ455" s="12">
        <f t="shared" ca="1" si="131"/>
        <v>1439415</v>
      </c>
      <c r="CA455" s="12"/>
      <c r="CB455" s="12">
        <f t="shared" ca="1" si="132"/>
        <v>1439415</v>
      </c>
      <c r="CC455" s="12" t="s">
        <v>114</v>
      </c>
      <c r="CD455" s="12" t="s">
        <v>106</v>
      </c>
      <c r="CE455" s="12">
        <f t="shared" ca="1" si="133"/>
        <v>1</v>
      </c>
      <c r="CF455" s="12">
        <f t="shared" ca="1" si="134"/>
        <v>534258</v>
      </c>
      <c r="CG455" s="16">
        <f t="shared" ca="1" si="135"/>
        <v>0.37116328508456559</v>
      </c>
      <c r="CH455" s="12" t="str">
        <f t="shared" ca="1" si="136"/>
        <v>1x</v>
      </c>
      <c r="CI455" s="12" t="s">
        <v>97</v>
      </c>
    </row>
    <row r="456" spans="1:87" x14ac:dyDescent="0.2">
      <c r="A456" s="6">
        <v>11563</v>
      </c>
      <c r="B456" s="6" t="s">
        <v>158</v>
      </c>
      <c r="C456" s="18">
        <v>0.5</v>
      </c>
      <c r="D456" s="6" t="s">
        <v>95</v>
      </c>
      <c r="E456" s="6" t="s">
        <v>96</v>
      </c>
      <c r="F456" s="18"/>
      <c r="G456" s="18" t="str">
        <f t="shared" si="121"/>
        <v>Yes</v>
      </c>
      <c r="H456" s="6" t="s">
        <v>97</v>
      </c>
      <c r="I456" s="7" t="s">
        <v>97</v>
      </c>
      <c r="J456" s="8">
        <v>36892</v>
      </c>
      <c r="K456" s="6">
        <f t="shared" ca="1" si="122"/>
        <v>24</v>
      </c>
      <c r="L456" s="6" t="str">
        <f t="shared" ca="1" si="123"/>
        <v>&gt;20 years</v>
      </c>
      <c r="M456" s="8">
        <v>36892</v>
      </c>
      <c r="N456" s="6">
        <f t="shared" ca="1" si="124"/>
        <v>24</v>
      </c>
      <c r="O456" s="6" t="str">
        <f t="shared" ca="1" si="125"/>
        <v>&gt;20 years</v>
      </c>
      <c r="P456" s="8">
        <v>29221</v>
      </c>
      <c r="Q456" s="6">
        <f t="shared" ca="1" si="126"/>
        <v>45</v>
      </c>
      <c r="R456" s="6" t="str">
        <f t="shared" ca="1" si="127"/>
        <v>45-54</v>
      </c>
      <c r="S456" s="6" t="s">
        <v>132</v>
      </c>
      <c r="T456" s="6"/>
      <c r="U456" s="6">
        <v>1</v>
      </c>
      <c r="V456" s="6"/>
      <c r="W456" s="6">
        <v>1</v>
      </c>
      <c r="X456" s="6"/>
      <c r="Y456" s="6">
        <v>1</v>
      </c>
      <c r="Z456" s="6"/>
      <c r="AA456" s="6"/>
      <c r="AB456" s="6"/>
      <c r="AC456" s="6"/>
      <c r="AD456" s="6"/>
      <c r="AE456" s="6"/>
      <c r="AF456" s="6"/>
      <c r="AG456" s="6"/>
      <c r="AH456" s="6"/>
      <c r="AI456" s="6"/>
      <c r="AJ456" s="6"/>
      <c r="AK456" s="6"/>
      <c r="AL456" s="6"/>
      <c r="AM456" s="6"/>
      <c r="AN456" s="6"/>
      <c r="AO456" s="6"/>
      <c r="AP456" s="6"/>
      <c r="AQ456" s="6"/>
      <c r="AR456" s="6"/>
      <c r="AS456" s="6"/>
      <c r="AT456" s="6"/>
      <c r="AU456" s="6"/>
      <c r="AV456" s="6"/>
      <c r="AW456" s="6"/>
      <c r="AX456" s="6"/>
      <c r="AY456" s="6"/>
      <c r="AZ456" s="6"/>
      <c r="BA456" s="6"/>
      <c r="BB456" s="6"/>
      <c r="BC456" s="6"/>
      <c r="BD456" s="6"/>
      <c r="BE456" s="6"/>
      <c r="BF456" s="6"/>
      <c r="BG456" s="6"/>
      <c r="BH456" s="6"/>
      <c r="BI456" s="6"/>
      <c r="BJ456" s="6"/>
      <c r="BK456" s="6"/>
      <c r="BL456" s="6"/>
      <c r="BM456" s="6"/>
      <c r="BN456" s="6"/>
      <c r="BO456" s="6"/>
      <c r="BP456" s="6"/>
      <c r="BQ456" s="6"/>
      <c r="BR456" s="6">
        <f t="shared" si="128"/>
        <v>3</v>
      </c>
      <c r="BS456" s="6" t="str">
        <f t="shared" si="120"/>
        <v>Non Loan</v>
      </c>
      <c r="BT456" s="6" t="s">
        <v>99</v>
      </c>
      <c r="BU456" s="6" t="s">
        <v>117</v>
      </c>
      <c r="BV456" s="6" t="s">
        <v>129</v>
      </c>
      <c r="BW456" s="8" t="s">
        <v>96</v>
      </c>
      <c r="BX456" s="9" t="str">
        <f t="shared" ca="1" si="129"/>
        <v/>
      </c>
      <c r="BY456" s="10" t="str">
        <f t="shared" ca="1" si="130"/>
        <v/>
      </c>
      <c r="BZ456" s="7">
        <f t="shared" ca="1" si="131"/>
        <v>656976</v>
      </c>
      <c r="CA456" s="7"/>
      <c r="CB456" s="7">
        <f t="shared" ca="1" si="132"/>
        <v>656976</v>
      </c>
      <c r="CC456" s="7"/>
      <c r="CD456" s="7"/>
      <c r="CE456" s="7" t="str">
        <f t="shared" ca="1" si="133"/>
        <v/>
      </c>
      <c r="CF456" s="7" t="str">
        <f t="shared" ca="1" si="134"/>
        <v/>
      </c>
      <c r="CG456" s="11" t="str">
        <f t="shared" ca="1" si="135"/>
        <v/>
      </c>
      <c r="CH456" s="7" t="str">
        <f t="shared" ca="1" si="136"/>
        <v/>
      </c>
      <c r="CI456" s="7" t="s">
        <v>97</v>
      </c>
    </row>
    <row r="457" spans="1:87" x14ac:dyDescent="0.2">
      <c r="A457">
        <v>11564</v>
      </c>
      <c r="B457" t="s">
        <v>94</v>
      </c>
      <c r="C457" s="17">
        <v>0.6</v>
      </c>
      <c r="D457" t="s">
        <v>96</v>
      </c>
      <c r="E457" t="s">
        <v>96</v>
      </c>
      <c r="G457" s="17" t="str">
        <f t="shared" si="121"/>
        <v>Yes</v>
      </c>
      <c r="H457" t="s">
        <v>97</v>
      </c>
      <c r="I457" s="12" t="s">
        <v>97</v>
      </c>
      <c r="J457" s="13">
        <v>36526</v>
      </c>
      <c r="K457">
        <f t="shared" ca="1" si="122"/>
        <v>25</v>
      </c>
      <c r="L457" t="str">
        <f t="shared" ca="1" si="123"/>
        <v>&gt;20 years</v>
      </c>
      <c r="M457" s="13">
        <v>36526</v>
      </c>
      <c r="N457">
        <f t="shared" ca="1" si="124"/>
        <v>25</v>
      </c>
      <c r="O457" t="str">
        <f t="shared" ca="1" si="125"/>
        <v>&gt;20 years</v>
      </c>
      <c r="P457" s="13">
        <v>27395</v>
      </c>
      <c r="Q457">
        <f t="shared" ca="1" si="126"/>
        <v>50</v>
      </c>
      <c r="R457" t="str">
        <f t="shared" ca="1" si="127"/>
        <v>45-54</v>
      </c>
      <c r="S457" t="s">
        <v>121</v>
      </c>
      <c r="V457">
        <v>1</v>
      </c>
      <c r="X457">
        <v>1</v>
      </c>
      <c r="Z457">
        <v>1</v>
      </c>
      <c r="BR457">
        <f t="shared" si="128"/>
        <v>3</v>
      </c>
      <c r="BS457" t="str">
        <f t="shared" si="120"/>
        <v>Non Loan</v>
      </c>
      <c r="BT457" t="s">
        <v>99</v>
      </c>
      <c r="BU457" t="s">
        <v>104</v>
      </c>
      <c r="BV457" t="s">
        <v>101</v>
      </c>
      <c r="BW457" s="13" t="s">
        <v>96</v>
      </c>
      <c r="BX457" s="14" t="str">
        <f t="shared" ca="1" si="129"/>
        <v/>
      </c>
      <c r="BY457" s="15" t="str">
        <f t="shared" ca="1" si="130"/>
        <v/>
      </c>
      <c r="BZ457" s="12">
        <f t="shared" ca="1" si="131"/>
        <v>1312973</v>
      </c>
      <c r="CA457" s="12"/>
      <c r="CB457" s="12">
        <f t="shared" ca="1" si="132"/>
        <v>1312973</v>
      </c>
      <c r="CC457" s="12"/>
      <c r="CD457" s="12"/>
      <c r="CE457" s="12" t="str">
        <f t="shared" ca="1" si="133"/>
        <v/>
      </c>
      <c r="CF457" s="12" t="str">
        <f t="shared" ca="1" si="134"/>
        <v/>
      </c>
      <c r="CG457" s="16" t="str">
        <f t="shared" ca="1" si="135"/>
        <v/>
      </c>
      <c r="CH457" s="12" t="str">
        <f t="shared" ca="1" si="136"/>
        <v/>
      </c>
      <c r="CI457" s="12" t="s">
        <v>97</v>
      </c>
    </row>
    <row r="458" spans="1:87" x14ac:dyDescent="0.2">
      <c r="A458" s="6">
        <v>11565</v>
      </c>
      <c r="B458" s="6" t="s">
        <v>110</v>
      </c>
      <c r="C458" s="18">
        <v>0.7</v>
      </c>
      <c r="D458" s="6" t="s">
        <v>95</v>
      </c>
      <c r="E458" s="6" t="s">
        <v>95</v>
      </c>
      <c r="F458" s="18">
        <v>0.4</v>
      </c>
      <c r="G458" s="18" t="str">
        <f t="shared" si="121"/>
        <v>Yes</v>
      </c>
      <c r="H458" s="6" t="s">
        <v>97</v>
      </c>
      <c r="I458" s="7" t="s">
        <v>112</v>
      </c>
      <c r="J458" s="8">
        <v>36161</v>
      </c>
      <c r="K458" s="6">
        <f t="shared" ca="1" si="122"/>
        <v>26</v>
      </c>
      <c r="L458" s="6" t="str">
        <f t="shared" ca="1" si="123"/>
        <v>&gt;20 years</v>
      </c>
      <c r="M458" s="8">
        <v>36161</v>
      </c>
      <c r="N458" s="6">
        <f t="shared" ca="1" si="124"/>
        <v>26</v>
      </c>
      <c r="O458" s="6" t="str">
        <f t="shared" ca="1" si="125"/>
        <v>&gt;20 years</v>
      </c>
      <c r="P458" s="8">
        <v>25569</v>
      </c>
      <c r="Q458" s="6">
        <f t="shared" ca="1" si="126"/>
        <v>55</v>
      </c>
      <c r="R458" s="6" t="str">
        <f t="shared" ca="1" si="127"/>
        <v>55-64</v>
      </c>
      <c r="S458" s="6" t="s">
        <v>98</v>
      </c>
      <c r="T458" s="6"/>
      <c r="U458" s="6">
        <v>1</v>
      </c>
      <c r="V458" s="6">
        <v>1</v>
      </c>
      <c r="W458" s="6">
        <v>1</v>
      </c>
      <c r="X458" s="6">
        <v>1</v>
      </c>
      <c r="Y458" s="6">
        <v>1</v>
      </c>
      <c r="Z458" s="6">
        <v>1</v>
      </c>
      <c r="AA458" s="6"/>
      <c r="AB458" s="6"/>
      <c r="AC458" s="6"/>
      <c r="AD458" s="6"/>
      <c r="AE458" s="6"/>
      <c r="AF458" s="6"/>
      <c r="AG458" s="6"/>
      <c r="AH458" s="6"/>
      <c r="AI458" s="6"/>
      <c r="AJ458" s="6"/>
      <c r="AK458" s="6"/>
      <c r="AL458" s="6"/>
      <c r="AM458" s="6"/>
      <c r="AN458" s="6"/>
      <c r="AO458" s="6"/>
      <c r="AP458" s="6"/>
      <c r="AQ458" s="6"/>
      <c r="AR458" s="6"/>
      <c r="AS458" s="6"/>
      <c r="AT458" s="6"/>
      <c r="AU458" s="6"/>
      <c r="AV458" s="6"/>
      <c r="AW458" s="6"/>
      <c r="AX458" s="6"/>
      <c r="AY458" s="6"/>
      <c r="AZ458" s="6"/>
      <c r="BA458" s="6"/>
      <c r="BB458" s="6"/>
      <c r="BC458" s="6"/>
      <c r="BD458" s="6"/>
      <c r="BE458" s="6"/>
      <c r="BF458" s="6"/>
      <c r="BG458" s="6"/>
      <c r="BH458" s="6"/>
      <c r="BI458" s="6"/>
      <c r="BJ458" s="6"/>
      <c r="BK458" s="6"/>
      <c r="BL458" s="6"/>
      <c r="BM458" s="6"/>
      <c r="BN458" s="6"/>
      <c r="BO458" s="6"/>
      <c r="BP458" s="6"/>
      <c r="BQ458" s="6"/>
      <c r="BR458" s="6">
        <f t="shared" si="128"/>
        <v>6</v>
      </c>
      <c r="BS458" s="6" t="str">
        <f t="shared" si="120"/>
        <v>Non Loan</v>
      </c>
      <c r="BT458" s="6" t="s">
        <v>99</v>
      </c>
      <c r="BU458" s="6" t="s">
        <v>117</v>
      </c>
      <c r="BV458" s="6" t="s">
        <v>129</v>
      </c>
      <c r="BW458" s="8" t="s">
        <v>96</v>
      </c>
      <c r="BX458" s="9" t="str">
        <f t="shared" ca="1" si="129"/>
        <v/>
      </c>
      <c r="BY458" s="10" t="str">
        <f t="shared" ca="1" si="130"/>
        <v/>
      </c>
      <c r="BZ458" s="7">
        <f t="shared" ca="1" si="131"/>
        <v>1916986</v>
      </c>
      <c r="CA458" s="7"/>
      <c r="CB458" s="7">
        <f t="shared" ca="1" si="132"/>
        <v>1916986</v>
      </c>
      <c r="CC458" s="7"/>
      <c r="CD458" s="7"/>
      <c r="CE458" s="7" t="str">
        <f t="shared" ca="1" si="133"/>
        <v/>
      </c>
      <c r="CF458" s="7" t="str">
        <f t="shared" ca="1" si="134"/>
        <v/>
      </c>
      <c r="CG458" s="11" t="str">
        <f t="shared" ca="1" si="135"/>
        <v/>
      </c>
      <c r="CH458" s="7" t="str">
        <f t="shared" ca="1" si="136"/>
        <v/>
      </c>
      <c r="CI458" s="7" t="s">
        <v>97</v>
      </c>
    </row>
    <row r="459" spans="1:87" x14ac:dyDescent="0.2">
      <c r="A459">
        <v>11566</v>
      </c>
      <c r="B459" t="s">
        <v>94</v>
      </c>
      <c r="C459" s="17">
        <v>0.8</v>
      </c>
      <c r="D459" t="s">
        <v>96</v>
      </c>
      <c r="E459" t="s">
        <v>95</v>
      </c>
      <c r="F459" s="17">
        <v>0.75</v>
      </c>
      <c r="G459" s="17" t="str">
        <f t="shared" si="121"/>
        <v>Yes</v>
      </c>
      <c r="H459" t="s">
        <v>97</v>
      </c>
      <c r="I459" s="12" t="s">
        <v>112</v>
      </c>
      <c r="J459" s="13">
        <v>45658</v>
      </c>
      <c r="K459">
        <f t="shared" ca="1" si="122"/>
        <v>0</v>
      </c>
      <c r="L459" t="str">
        <f t="shared" ca="1" si="123"/>
        <v>&lt;12 months</v>
      </c>
      <c r="M459" s="13">
        <v>45658</v>
      </c>
      <c r="N459">
        <f t="shared" ca="1" si="124"/>
        <v>0</v>
      </c>
      <c r="O459" t="str">
        <f t="shared" ca="1" si="125"/>
        <v>&lt;12 months</v>
      </c>
      <c r="P459" s="13">
        <v>23743</v>
      </c>
      <c r="Q459">
        <f t="shared" ca="1" si="126"/>
        <v>60</v>
      </c>
      <c r="R459" t="str">
        <f t="shared" ca="1" si="127"/>
        <v>55-64</v>
      </c>
      <c r="S459" t="s">
        <v>128</v>
      </c>
      <c r="V459">
        <v>1</v>
      </c>
      <c r="X459">
        <v>1</v>
      </c>
      <c r="Z459">
        <v>1</v>
      </c>
      <c r="BR459">
        <f t="shared" si="128"/>
        <v>3</v>
      </c>
      <c r="BS459" t="str">
        <f t="shared" si="120"/>
        <v>Non Loan</v>
      </c>
      <c r="BT459" t="s">
        <v>99</v>
      </c>
      <c r="BU459" t="s">
        <v>117</v>
      </c>
      <c r="BV459" t="s">
        <v>118</v>
      </c>
      <c r="BW459" s="13" t="s">
        <v>96</v>
      </c>
      <c r="BX459" s="14" t="str">
        <f t="shared" ca="1" si="129"/>
        <v/>
      </c>
      <c r="BY459" s="15" t="str">
        <f t="shared" ca="1" si="130"/>
        <v/>
      </c>
      <c r="BZ459" s="12">
        <f t="shared" ca="1" si="131"/>
        <v>610879</v>
      </c>
      <c r="CA459" s="12"/>
      <c r="CB459" s="12">
        <f t="shared" ca="1" si="132"/>
        <v>610879</v>
      </c>
      <c r="CC459" s="12"/>
      <c r="CD459" s="12"/>
      <c r="CE459" s="12" t="str">
        <f t="shared" ca="1" si="133"/>
        <v/>
      </c>
      <c r="CF459" s="12" t="str">
        <f t="shared" ca="1" si="134"/>
        <v/>
      </c>
      <c r="CG459" s="16" t="str">
        <f t="shared" ca="1" si="135"/>
        <v/>
      </c>
      <c r="CH459" s="12" t="str">
        <f t="shared" ca="1" si="136"/>
        <v/>
      </c>
      <c r="CI459" s="12" t="s">
        <v>97</v>
      </c>
    </row>
    <row r="460" spans="1:87" x14ac:dyDescent="0.2">
      <c r="A460" s="6">
        <v>11567</v>
      </c>
      <c r="B460" s="6" t="s">
        <v>94</v>
      </c>
      <c r="C460" s="18">
        <v>0.75</v>
      </c>
      <c r="D460" s="6" t="s">
        <v>95</v>
      </c>
      <c r="E460" s="6" t="s">
        <v>96</v>
      </c>
      <c r="F460" s="18"/>
      <c r="G460" s="18" t="str">
        <f t="shared" si="121"/>
        <v>Yes</v>
      </c>
      <c r="H460" s="6" t="s">
        <v>111</v>
      </c>
      <c r="I460" s="7" t="s">
        <v>112</v>
      </c>
      <c r="J460" s="8">
        <v>45658</v>
      </c>
      <c r="K460" s="6">
        <f t="shared" ca="1" si="122"/>
        <v>0</v>
      </c>
      <c r="L460" s="6" t="str">
        <f t="shared" ca="1" si="123"/>
        <v>&lt;12 months</v>
      </c>
      <c r="M460" s="8">
        <v>45658</v>
      </c>
      <c r="N460" s="6">
        <f t="shared" ca="1" si="124"/>
        <v>0</v>
      </c>
      <c r="O460" s="6" t="str">
        <f t="shared" ca="1" si="125"/>
        <v>&lt;12 months</v>
      </c>
      <c r="P460" s="8">
        <v>36526</v>
      </c>
      <c r="Q460" s="6">
        <f t="shared" ca="1" si="126"/>
        <v>25</v>
      </c>
      <c r="R460" s="6" t="str">
        <f t="shared" ca="1" si="127"/>
        <v>25-34</v>
      </c>
      <c r="S460" s="6" t="s">
        <v>113</v>
      </c>
      <c r="T460" s="6">
        <v>1</v>
      </c>
      <c r="U460" s="6">
        <v>1</v>
      </c>
      <c r="V460" s="6">
        <v>1</v>
      </c>
      <c r="W460" s="6">
        <v>1</v>
      </c>
      <c r="X460" s="6">
        <v>1</v>
      </c>
      <c r="Y460" s="6"/>
      <c r="Z460" s="6"/>
      <c r="AA460" s="6"/>
      <c r="AB460" s="6"/>
      <c r="AC460" s="6"/>
      <c r="AD460" s="6"/>
      <c r="AE460" s="6"/>
      <c r="AF460" s="6"/>
      <c r="AG460" s="6"/>
      <c r="AH460" s="6"/>
      <c r="AI460" s="6"/>
      <c r="AJ460" s="6"/>
      <c r="AK460" s="6"/>
      <c r="AL460" s="6"/>
      <c r="AM460" s="6"/>
      <c r="AN460" s="6"/>
      <c r="AO460" s="6"/>
      <c r="AP460" s="6"/>
      <c r="AQ460" s="6"/>
      <c r="AR460" s="6"/>
      <c r="AS460" s="6"/>
      <c r="AT460" s="6"/>
      <c r="AU460" s="6"/>
      <c r="AV460" s="6"/>
      <c r="AW460" s="6"/>
      <c r="AX460" s="6"/>
      <c r="AY460" s="6"/>
      <c r="AZ460" s="6"/>
      <c r="BA460" s="6"/>
      <c r="BB460" s="6"/>
      <c r="BC460" s="6"/>
      <c r="BD460" s="6"/>
      <c r="BE460" s="6"/>
      <c r="BF460" s="6"/>
      <c r="BG460" s="6"/>
      <c r="BH460" s="6"/>
      <c r="BI460" s="6"/>
      <c r="BJ460" s="6"/>
      <c r="BK460" s="6"/>
      <c r="BL460" s="6"/>
      <c r="BM460" s="6"/>
      <c r="BN460" s="6"/>
      <c r="BO460" s="6"/>
      <c r="BP460" s="6"/>
      <c r="BQ460" s="6"/>
      <c r="BR460" s="6">
        <f t="shared" si="128"/>
        <v>5</v>
      </c>
      <c r="BS460" s="6" t="str">
        <f t="shared" si="120"/>
        <v>Loan</v>
      </c>
      <c r="BT460" s="6" t="s">
        <v>99</v>
      </c>
      <c r="BU460" s="6" t="s">
        <v>117</v>
      </c>
      <c r="BV460" s="6" t="s">
        <v>118</v>
      </c>
      <c r="BW460" s="8" t="s">
        <v>96</v>
      </c>
      <c r="BX460" s="9">
        <f t="shared" ca="1" si="129"/>
        <v>2274469</v>
      </c>
      <c r="BY460" s="10" t="str">
        <f t="shared" ca="1" si="130"/>
        <v>750k-5 mil</v>
      </c>
      <c r="BZ460" s="7">
        <f t="shared" ca="1" si="131"/>
        <v>790793</v>
      </c>
      <c r="CA460" s="7"/>
      <c r="CB460" s="7">
        <f t="shared" ca="1" si="132"/>
        <v>790793</v>
      </c>
      <c r="CC460" s="7" t="s">
        <v>105</v>
      </c>
      <c r="CD460" s="7" t="s">
        <v>120</v>
      </c>
      <c r="CE460" s="7">
        <f t="shared" ca="1" si="133"/>
        <v>3</v>
      </c>
      <c r="CF460" s="7">
        <f t="shared" ca="1" si="134"/>
        <v>758156.33333333337</v>
      </c>
      <c r="CG460" s="11">
        <f t="shared" ca="1" si="135"/>
        <v>2.8761875737392719</v>
      </c>
      <c r="CH460" s="7" t="str">
        <f t="shared" ca="1" si="136"/>
        <v>1-5x</v>
      </c>
      <c r="CI460" s="7" t="s">
        <v>107</v>
      </c>
    </row>
    <row r="461" spans="1:87" x14ac:dyDescent="0.2">
      <c r="A461">
        <v>11568</v>
      </c>
      <c r="B461" t="s">
        <v>131</v>
      </c>
      <c r="C461" s="17">
        <v>1</v>
      </c>
      <c r="D461" t="s">
        <v>96</v>
      </c>
      <c r="E461" t="s">
        <v>96</v>
      </c>
      <c r="G461" s="17" t="str">
        <f t="shared" si="121"/>
        <v>Yes</v>
      </c>
      <c r="H461" t="s">
        <v>97</v>
      </c>
      <c r="I461" s="12" t="s">
        <v>112</v>
      </c>
      <c r="J461" s="13">
        <v>45473</v>
      </c>
      <c r="K461">
        <f t="shared" ca="1" si="122"/>
        <v>1</v>
      </c>
      <c r="L461" t="str">
        <f t="shared" ca="1" si="123"/>
        <v>1-3 years</v>
      </c>
      <c r="M461" s="13">
        <v>45473</v>
      </c>
      <c r="N461">
        <f t="shared" ca="1" si="124"/>
        <v>1</v>
      </c>
      <c r="O461" t="str">
        <f t="shared" ca="1" si="125"/>
        <v>1-3 years</v>
      </c>
      <c r="P461" s="13">
        <v>34700</v>
      </c>
      <c r="Q461">
        <f t="shared" ca="1" si="126"/>
        <v>30</v>
      </c>
      <c r="R461" t="str">
        <f t="shared" ca="1" si="127"/>
        <v>25-34</v>
      </c>
      <c r="S461" t="s">
        <v>128</v>
      </c>
      <c r="V461">
        <v>1</v>
      </c>
      <c r="X461">
        <v>1</v>
      </c>
      <c r="Z461">
        <v>1</v>
      </c>
      <c r="BR461">
        <f t="shared" si="128"/>
        <v>3</v>
      </c>
      <c r="BS461" t="str">
        <f t="shared" si="120"/>
        <v>Non Loan</v>
      </c>
      <c r="BT461" t="s">
        <v>99</v>
      </c>
      <c r="BU461" t="s">
        <v>117</v>
      </c>
      <c r="BV461" t="s">
        <v>118</v>
      </c>
      <c r="BW461" s="13" t="s">
        <v>96</v>
      </c>
      <c r="BX461" s="14" t="str">
        <f t="shared" ca="1" si="129"/>
        <v/>
      </c>
      <c r="BY461" s="15" t="str">
        <f t="shared" ca="1" si="130"/>
        <v/>
      </c>
      <c r="BZ461" s="12">
        <f t="shared" ca="1" si="131"/>
        <v>317083</v>
      </c>
      <c r="CA461" s="12"/>
      <c r="CB461" s="12">
        <f t="shared" ca="1" si="132"/>
        <v>317083</v>
      </c>
      <c r="CC461" s="12"/>
      <c r="CD461" s="12"/>
      <c r="CE461" s="12" t="str">
        <f t="shared" ca="1" si="133"/>
        <v/>
      </c>
      <c r="CF461" s="12" t="str">
        <f t="shared" ca="1" si="134"/>
        <v/>
      </c>
      <c r="CG461" s="16" t="str">
        <f t="shared" ca="1" si="135"/>
        <v/>
      </c>
      <c r="CH461" s="12" t="str">
        <f t="shared" ca="1" si="136"/>
        <v/>
      </c>
      <c r="CI461" s="12" t="s">
        <v>97</v>
      </c>
    </row>
    <row r="462" spans="1:87" x14ac:dyDescent="0.2">
      <c r="A462" s="6">
        <v>11569</v>
      </c>
      <c r="B462" s="6" t="s">
        <v>162</v>
      </c>
      <c r="C462" s="18">
        <v>0</v>
      </c>
      <c r="D462" s="6" t="s">
        <v>95</v>
      </c>
      <c r="E462" s="6" t="s">
        <v>95</v>
      </c>
      <c r="F462" s="18">
        <v>0.15</v>
      </c>
      <c r="G462" s="18" t="str">
        <f t="shared" si="121"/>
        <v>No</v>
      </c>
      <c r="H462" s="6" t="s">
        <v>102</v>
      </c>
      <c r="I462" s="7" t="s">
        <v>119</v>
      </c>
      <c r="J462" s="8">
        <v>45292</v>
      </c>
      <c r="K462" s="6">
        <f t="shared" ca="1" si="122"/>
        <v>1</v>
      </c>
      <c r="L462" s="6" t="str">
        <f t="shared" ca="1" si="123"/>
        <v>1-3 years</v>
      </c>
      <c r="M462" s="8">
        <v>45292</v>
      </c>
      <c r="N462" s="6">
        <f t="shared" ca="1" si="124"/>
        <v>1</v>
      </c>
      <c r="O462" s="6" t="str">
        <f t="shared" ca="1" si="125"/>
        <v>1-3 years</v>
      </c>
      <c r="P462" s="8">
        <v>32874</v>
      </c>
      <c r="Q462" s="6">
        <f t="shared" ca="1" si="126"/>
        <v>35</v>
      </c>
      <c r="R462" s="6" t="str">
        <f t="shared" ca="1" si="127"/>
        <v>35-44</v>
      </c>
      <c r="S462" s="6" t="s">
        <v>109</v>
      </c>
      <c r="T462" s="6">
        <v>1</v>
      </c>
      <c r="U462" s="6">
        <v>1</v>
      </c>
      <c r="V462" s="6"/>
      <c r="W462" s="6">
        <v>1</v>
      </c>
      <c r="X462" s="6"/>
      <c r="Y462" s="6">
        <v>1</v>
      </c>
      <c r="Z462" s="6"/>
      <c r="AA462" s="6"/>
      <c r="AB462" s="6"/>
      <c r="AC462" s="6"/>
      <c r="AD462" s="6"/>
      <c r="AE462" s="6"/>
      <c r="AF462" s="6"/>
      <c r="AG462" s="6"/>
      <c r="AH462" s="6"/>
      <c r="AI462" s="6"/>
      <c r="AJ462" s="6"/>
      <c r="AK462" s="6"/>
      <c r="AL462" s="6"/>
      <c r="AM462" s="6"/>
      <c r="AN462" s="6"/>
      <c r="AO462" s="6"/>
      <c r="AP462" s="6"/>
      <c r="AQ462" s="6"/>
      <c r="AR462" s="6"/>
      <c r="AS462" s="6"/>
      <c r="AT462" s="6"/>
      <c r="AU462" s="6"/>
      <c r="AV462" s="6"/>
      <c r="AW462" s="6"/>
      <c r="AX462" s="6"/>
      <c r="AY462" s="6"/>
      <c r="AZ462" s="6"/>
      <c r="BA462" s="6"/>
      <c r="BB462" s="6"/>
      <c r="BC462" s="6"/>
      <c r="BD462" s="6"/>
      <c r="BE462" s="6"/>
      <c r="BF462" s="6"/>
      <c r="BG462" s="6"/>
      <c r="BH462" s="6"/>
      <c r="BI462" s="6"/>
      <c r="BJ462" s="6"/>
      <c r="BK462" s="6"/>
      <c r="BL462" s="6"/>
      <c r="BM462" s="6"/>
      <c r="BN462" s="6"/>
      <c r="BO462" s="6"/>
      <c r="BP462" s="6"/>
      <c r="BQ462" s="6"/>
      <c r="BR462" s="6">
        <f t="shared" si="128"/>
        <v>4</v>
      </c>
      <c r="BS462" s="6" t="str">
        <f t="shared" si="120"/>
        <v>Loan</v>
      </c>
      <c r="BT462" s="6" t="s">
        <v>99</v>
      </c>
      <c r="BU462" s="6" t="s">
        <v>100</v>
      </c>
      <c r="BV462" s="6" t="s">
        <v>101</v>
      </c>
      <c r="BW462" s="8" t="s">
        <v>96</v>
      </c>
      <c r="BX462" s="9">
        <f t="shared" ca="1" si="129"/>
        <v>4860876</v>
      </c>
      <c r="BY462" s="10" t="str">
        <f t="shared" ca="1" si="130"/>
        <v>750k-5 mil</v>
      </c>
      <c r="BZ462" s="7">
        <f t="shared" ca="1" si="131"/>
        <v>186277</v>
      </c>
      <c r="CA462" s="7"/>
      <c r="CB462" s="7">
        <f t="shared" ca="1" si="132"/>
        <v>186277</v>
      </c>
      <c r="CC462" s="7" t="s">
        <v>114</v>
      </c>
      <c r="CD462" s="7" t="s">
        <v>120</v>
      </c>
      <c r="CE462" s="7">
        <f t="shared" ca="1" si="133"/>
        <v>7</v>
      </c>
      <c r="CF462" s="7">
        <f t="shared" ca="1" si="134"/>
        <v>694410.85714285716</v>
      </c>
      <c r="CG462" s="11">
        <f t="shared" ca="1" si="135"/>
        <v>26.094880205285676</v>
      </c>
      <c r="CH462" s="7" t="str">
        <f t="shared" ca="1" si="136"/>
        <v>20-50x</v>
      </c>
      <c r="CI462" s="7" t="s">
        <v>107</v>
      </c>
    </row>
    <row r="463" spans="1:87" x14ac:dyDescent="0.2">
      <c r="A463">
        <v>11570</v>
      </c>
      <c r="B463" t="s">
        <v>94</v>
      </c>
      <c r="C463" s="17">
        <v>0.4</v>
      </c>
      <c r="D463" t="s">
        <v>96</v>
      </c>
      <c r="E463" t="s">
        <v>95</v>
      </c>
      <c r="F463" s="17">
        <v>0.5</v>
      </c>
      <c r="G463" s="17" t="str">
        <f t="shared" si="121"/>
        <v>No</v>
      </c>
      <c r="H463" t="s">
        <v>102</v>
      </c>
      <c r="I463" s="12" t="s">
        <v>119</v>
      </c>
      <c r="J463" s="13">
        <v>45107</v>
      </c>
      <c r="K463">
        <f t="shared" ca="1" si="122"/>
        <v>2</v>
      </c>
      <c r="L463" t="str">
        <f t="shared" ca="1" si="123"/>
        <v>1-3 years</v>
      </c>
      <c r="M463" s="13">
        <v>45107</v>
      </c>
      <c r="N463">
        <f t="shared" ca="1" si="124"/>
        <v>2</v>
      </c>
      <c r="O463" t="str">
        <f t="shared" ca="1" si="125"/>
        <v>1-3 years</v>
      </c>
      <c r="P463" s="13">
        <v>31048</v>
      </c>
      <c r="Q463">
        <f t="shared" ca="1" si="126"/>
        <v>40</v>
      </c>
      <c r="R463" t="str">
        <f t="shared" ca="1" si="127"/>
        <v>35-44</v>
      </c>
      <c r="S463" t="s">
        <v>98</v>
      </c>
      <c r="T463">
        <v>1</v>
      </c>
      <c r="V463">
        <v>1</v>
      </c>
      <c r="X463">
        <v>1</v>
      </c>
      <c r="Z463">
        <v>1</v>
      </c>
      <c r="BR463">
        <f t="shared" si="128"/>
        <v>4</v>
      </c>
      <c r="BS463" t="str">
        <f t="shared" si="120"/>
        <v>Loan</v>
      </c>
      <c r="BT463" t="s">
        <v>99</v>
      </c>
      <c r="BU463" t="s">
        <v>100</v>
      </c>
      <c r="BV463" t="s">
        <v>101</v>
      </c>
      <c r="BW463" s="13" t="s">
        <v>96</v>
      </c>
      <c r="BX463" s="14">
        <f t="shared" ca="1" si="129"/>
        <v>4407078</v>
      </c>
      <c r="BY463" s="15" t="str">
        <f t="shared" ca="1" si="130"/>
        <v>750k-5 mil</v>
      </c>
      <c r="BZ463" s="12">
        <f t="shared" ca="1" si="131"/>
        <v>335855</v>
      </c>
      <c r="CA463" s="12"/>
      <c r="CB463" s="12">
        <f t="shared" ca="1" si="132"/>
        <v>335855</v>
      </c>
      <c r="CC463" s="12" t="s">
        <v>114</v>
      </c>
      <c r="CD463" s="12" t="s">
        <v>106</v>
      </c>
      <c r="CE463" s="12">
        <f t="shared" ca="1" si="133"/>
        <v>4</v>
      </c>
      <c r="CF463" s="12">
        <f t="shared" ca="1" si="134"/>
        <v>1101769.5</v>
      </c>
      <c r="CG463" s="16">
        <f t="shared" ca="1" si="135"/>
        <v>13.121966324753242</v>
      </c>
      <c r="CH463" s="12" t="str">
        <f t="shared" ca="1" si="136"/>
        <v>10-20x</v>
      </c>
      <c r="CI463" s="12" t="s">
        <v>107</v>
      </c>
    </row>
    <row r="464" spans="1:87" x14ac:dyDescent="0.2">
      <c r="A464" s="6">
        <v>11571</v>
      </c>
      <c r="B464" s="6" t="s">
        <v>94</v>
      </c>
      <c r="C464" s="18">
        <v>0.15</v>
      </c>
      <c r="D464" s="6" t="s">
        <v>95</v>
      </c>
      <c r="E464" s="6" t="s">
        <v>96</v>
      </c>
      <c r="F464" s="18"/>
      <c r="G464" s="18" t="str">
        <f t="shared" si="121"/>
        <v>No</v>
      </c>
      <c r="H464" s="6" t="s">
        <v>97</v>
      </c>
      <c r="I464" s="7" t="s">
        <v>112</v>
      </c>
      <c r="J464" s="8">
        <v>44927</v>
      </c>
      <c r="K464" s="6">
        <f t="shared" ca="1" si="122"/>
        <v>2</v>
      </c>
      <c r="L464" s="6" t="str">
        <f t="shared" ca="1" si="123"/>
        <v>1-3 years</v>
      </c>
      <c r="M464" s="8">
        <v>44927</v>
      </c>
      <c r="N464" s="6">
        <f t="shared" ca="1" si="124"/>
        <v>2</v>
      </c>
      <c r="O464" s="6" t="str">
        <f t="shared" ca="1" si="125"/>
        <v>1-3 years</v>
      </c>
      <c r="P464" s="8">
        <v>29221</v>
      </c>
      <c r="Q464" s="6">
        <f t="shared" ca="1" si="126"/>
        <v>45</v>
      </c>
      <c r="R464" s="6" t="str">
        <f t="shared" ca="1" si="127"/>
        <v>45-54</v>
      </c>
      <c r="S464" s="6" t="s">
        <v>116</v>
      </c>
      <c r="T464" s="6">
        <v>1</v>
      </c>
      <c r="U464" s="6">
        <v>1</v>
      </c>
      <c r="V464" s="6">
        <v>1</v>
      </c>
      <c r="W464" s="6">
        <v>1</v>
      </c>
      <c r="X464" s="6">
        <v>1</v>
      </c>
      <c r="Y464" s="6">
        <v>1</v>
      </c>
      <c r="Z464" s="6">
        <v>1</v>
      </c>
      <c r="AA464" s="6"/>
      <c r="AB464" s="6"/>
      <c r="AC464" s="6"/>
      <c r="AD464" s="6"/>
      <c r="AE464" s="6"/>
      <c r="AF464" s="6"/>
      <c r="AG464" s="6"/>
      <c r="AH464" s="6"/>
      <c r="AI464" s="6"/>
      <c r="AJ464" s="6"/>
      <c r="AK464" s="6"/>
      <c r="AL464" s="6"/>
      <c r="AM464" s="6"/>
      <c r="AN464" s="6"/>
      <c r="AO464" s="6"/>
      <c r="AP464" s="6"/>
      <c r="AQ464" s="6"/>
      <c r="AR464" s="6"/>
      <c r="AS464" s="6"/>
      <c r="AT464" s="6"/>
      <c r="AU464" s="6"/>
      <c r="AV464" s="6"/>
      <c r="AW464" s="6"/>
      <c r="AX464" s="6"/>
      <c r="AY464" s="6"/>
      <c r="AZ464" s="6"/>
      <c r="BA464" s="6"/>
      <c r="BB464" s="6"/>
      <c r="BC464" s="6"/>
      <c r="BD464" s="6"/>
      <c r="BE464" s="6"/>
      <c r="BF464" s="6"/>
      <c r="BG464" s="6"/>
      <c r="BH464" s="6"/>
      <c r="BI464" s="6"/>
      <c r="BJ464" s="6"/>
      <c r="BK464" s="6"/>
      <c r="BL464" s="6"/>
      <c r="BM464" s="6"/>
      <c r="BN464" s="6"/>
      <c r="BO464" s="6"/>
      <c r="BP464" s="6"/>
      <c r="BQ464" s="6"/>
      <c r="BR464" s="6">
        <f t="shared" si="128"/>
        <v>7</v>
      </c>
      <c r="BS464" s="6" t="str">
        <f t="shared" si="120"/>
        <v>Loan</v>
      </c>
      <c r="BT464" s="6" t="s">
        <v>99</v>
      </c>
      <c r="BU464" s="6" t="s">
        <v>117</v>
      </c>
      <c r="BV464" s="6" t="s">
        <v>118</v>
      </c>
      <c r="BW464" s="8" t="s">
        <v>96</v>
      </c>
      <c r="BX464" s="9">
        <f t="shared" ca="1" si="129"/>
        <v>3595901</v>
      </c>
      <c r="BY464" s="10" t="str">
        <f t="shared" ca="1" si="130"/>
        <v>750k-5 mil</v>
      </c>
      <c r="BZ464" s="7">
        <f t="shared" ca="1" si="131"/>
        <v>1387507</v>
      </c>
      <c r="CA464" s="7"/>
      <c r="CB464" s="7">
        <f t="shared" ca="1" si="132"/>
        <v>1387507</v>
      </c>
      <c r="CC464" s="7" t="s">
        <v>105</v>
      </c>
      <c r="CD464" s="7" t="s">
        <v>120</v>
      </c>
      <c r="CE464" s="7">
        <f t="shared" ca="1" si="133"/>
        <v>2</v>
      </c>
      <c r="CF464" s="7">
        <f t="shared" ca="1" si="134"/>
        <v>1797950.5</v>
      </c>
      <c r="CG464" s="11">
        <f t="shared" ca="1" si="135"/>
        <v>2.5916272854839653</v>
      </c>
      <c r="CH464" s="7" t="str">
        <f t="shared" ca="1" si="136"/>
        <v>1-5x</v>
      </c>
      <c r="CI464" s="7" t="s">
        <v>107</v>
      </c>
    </row>
    <row r="465" spans="1:87" x14ac:dyDescent="0.2">
      <c r="A465">
        <v>11572</v>
      </c>
      <c r="B465" t="s">
        <v>115</v>
      </c>
      <c r="C465" s="17">
        <v>0.2</v>
      </c>
      <c r="D465" t="s">
        <v>96</v>
      </c>
      <c r="E465" t="s">
        <v>96</v>
      </c>
      <c r="G465" s="17" t="str">
        <f t="shared" si="121"/>
        <v>No</v>
      </c>
      <c r="H465" t="s">
        <v>97</v>
      </c>
      <c r="I465" s="12" t="s">
        <v>112</v>
      </c>
      <c r="J465" s="13">
        <v>44742</v>
      </c>
      <c r="K465">
        <f t="shared" ca="1" si="122"/>
        <v>3</v>
      </c>
      <c r="L465" t="str">
        <f t="shared" ca="1" si="123"/>
        <v>3-5 years</v>
      </c>
      <c r="M465" s="13">
        <v>44742</v>
      </c>
      <c r="N465">
        <f t="shared" ca="1" si="124"/>
        <v>3</v>
      </c>
      <c r="O465" t="str">
        <f t="shared" ca="1" si="125"/>
        <v>3-5 years</v>
      </c>
      <c r="P465" s="13">
        <v>27395</v>
      </c>
      <c r="Q465">
        <f t="shared" ca="1" si="126"/>
        <v>50</v>
      </c>
      <c r="R465" t="str">
        <f t="shared" ca="1" si="127"/>
        <v>45-54</v>
      </c>
      <c r="S465" t="s">
        <v>113</v>
      </c>
      <c r="V465">
        <v>1</v>
      </c>
      <c r="X465">
        <v>1</v>
      </c>
      <c r="Z465">
        <v>1</v>
      </c>
      <c r="BR465">
        <f t="shared" si="128"/>
        <v>3</v>
      </c>
      <c r="BS465" t="str">
        <f t="shared" si="120"/>
        <v>Non Loan</v>
      </c>
      <c r="BT465" t="s">
        <v>99</v>
      </c>
      <c r="BU465" t="s">
        <v>117</v>
      </c>
      <c r="BV465" t="s">
        <v>118</v>
      </c>
      <c r="BW465" s="13" t="s">
        <v>96</v>
      </c>
      <c r="BX465" s="14" t="str">
        <f t="shared" ca="1" si="129"/>
        <v/>
      </c>
      <c r="BY465" s="15" t="str">
        <f t="shared" ca="1" si="130"/>
        <v/>
      </c>
      <c r="BZ465" s="12">
        <f t="shared" ca="1" si="131"/>
        <v>366395</v>
      </c>
      <c r="CA465" s="12"/>
      <c r="CB465" s="12">
        <f t="shared" ca="1" si="132"/>
        <v>366395</v>
      </c>
      <c r="CC465" s="12"/>
      <c r="CD465" s="12"/>
      <c r="CE465" s="12" t="str">
        <f t="shared" ca="1" si="133"/>
        <v/>
      </c>
      <c r="CF465" s="12" t="str">
        <f t="shared" ca="1" si="134"/>
        <v/>
      </c>
      <c r="CG465" s="16" t="str">
        <f t="shared" ca="1" si="135"/>
        <v/>
      </c>
      <c r="CH465" s="12" t="str">
        <f t="shared" ca="1" si="136"/>
        <v/>
      </c>
      <c r="CI465" s="12" t="s">
        <v>97</v>
      </c>
    </row>
    <row r="466" spans="1:87" x14ac:dyDescent="0.2">
      <c r="A466" s="6">
        <v>11573</v>
      </c>
      <c r="B466" s="6" t="s">
        <v>94</v>
      </c>
      <c r="C466" s="18">
        <v>0.3</v>
      </c>
      <c r="D466" s="6" t="s">
        <v>95</v>
      </c>
      <c r="E466" s="6" t="s">
        <v>95</v>
      </c>
      <c r="F466" s="18">
        <v>0.15</v>
      </c>
      <c r="G466" s="18" t="str">
        <f t="shared" si="121"/>
        <v>No</v>
      </c>
      <c r="H466" s="6" t="s">
        <v>97</v>
      </c>
      <c r="I466" s="7" t="s">
        <v>112</v>
      </c>
      <c r="J466" s="8">
        <v>44562</v>
      </c>
      <c r="K466" s="6">
        <f t="shared" ca="1" si="122"/>
        <v>3</v>
      </c>
      <c r="L466" s="6" t="str">
        <f t="shared" ca="1" si="123"/>
        <v>3-5 years</v>
      </c>
      <c r="M466" s="8">
        <v>44562</v>
      </c>
      <c r="N466" s="6">
        <f t="shared" ca="1" si="124"/>
        <v>3</v>
      </c>
      <c r="O466" s="6" t="str">
        <f t="shared" ca="1" si="125"/>
        <v>3-5 years</v>
      </c>
      <c r="P466" s="8">
        <v>25569</v>
      </c>
      <c r="Q466" s="6">
        <f t="shared" ca="1" si="126"/>
        <v>55</v>
      </c>
      <c r="R466" s="6" t="str">
        <f t="shared" ca="1" si="127"/>
        <v>55-64</v>
      </c>
      <c r="S466" s="6" t="s">
        <v>128</v>
      </c>
      <c r="T466" s="6"/>
      <c r="U466" s="6">
        <v>1</v>
      </c>
      <c r="V466" s="6">
        <v>1</v>
      </c>
      <c r="W466" s="6">
        <v>1</v>
      </c>
      <c r="X466" s="6">
        <v>1</v>
      </c>
      <c r="Y466" s="6"/>
      <c r="Z466" s="6"/>
      <c r="AA466" s="6"/>
      <c r="AB466" s="6"/>
      <c r="AC466" s="6"/>
      <c r="AD466" s="6"/>
      <c r="AE466" s="6"/>
      <c r="AF466" s="6"/>
      <c r="AG466" s="6"/>
      <c r="AH466" s="6"/>
      <c r="AI466" s="6"/>
      <c r="AJ466" s="6"/>
      <c r="AK466" s="6"/>
      <c r="AL466" s="6"/>
      <c r="AM466" s="6"/>
      <c r="AN466" s="6"/>
      <c r="AO466" s="6"/>
      <c r="AP466" s="6"/>
      <c r="AQ466" s="6"/>
      <c r="AR466" s="6"/>
      <c r="AS466" s="6"/>
      <c r="AT466" s="6"/>
      <c r="AU466" s="6"/>
      <c r="AV466" s="6"/>
      <c r="AW466" s="6"/>
      <c r="AX466" s="6"/>
      <c r="AY466" s="6"/>
      <c r="AZ466" s="6"/>
      <c r="BA466" s="6"/>
      <c r="BB466" s="6"/>
      <c r="BC466" s="6"/>
      <c r="BD466" s="6"/>
      <c r="BE466" s="6"/>
      <c r="BF466" s="6"/>
      <c r="BG466" s="6"/>
      <c r="BH466" s="6"/>
      <c r="BI466" s="6"/>
      <c r="BJ466" s="6"/>
      <c r="BK466" s="6"/>
      <c r="BL466" s="6"/>
      <c r="BM466" s="6"/>
      <c r="BN466" s="6"/>
      <c r="BO466" s="6"/>
      <c r="BP466" s="6"/>
      <c r="BQ466" s="6"/>
      <c r="BR466" s="6">
        <f t="shared" si="128"/>
        <v>4</v>
      </c>
      <c r="BS466" s="6" t="str">
        <f t="shared" si="120"/>
        <v>Non Loan</v>
      </c>
      <c r="BT466" s="6" t="s">
        <v>99</v>
      </c>
      <c r="BU466" s="6" t="s">
        <v>117</v>
      </c>
      <c r="BV466" s="6" t="s">
        <v>118</v>
      </c>
      <c r="BW466" s="8" t="s">
        <v>96</v>
      </c>
      <c r="BX466" s="9" t="str">
        <f t="shared" ca="1" si="129"/>
        <v/>
      </c>
      <c r="BY466" s="10" t="str">
        <f t="shared" ca="1" si="130"/>
        <v/>
      </c>
      <c r="BZ466" s="7">
        <f t="shared" ca="1" si="131"/>
        <v>98723</v>
      </c>
      <c r="CA466" s="7"/>
      <c r="CB466" s="7">
        <f t="shared" ca="1" si="132"/>
        <v>98723</v>
      </c>
      <c r="CC466" s="7"/>
      <c r="CD466" s="7"/>
      <c r="CE466" s="7" t="str">
        <f t="shared" ca="1" si="133"/>
        <v/>
      </c>
      <c r="CF466" s="7" t="str">
        <f t="shared" ca="1" si="134"/>
        <v/>
      </c>
      <c r="CG466" s="11" t="str">
        <f t="shared" ca="1" si="135"/>
        <v/>
      </c>
      <c r="CH466" s="7" t="str">
        <f t="shared" ca="1" si="136"/>
        <v/>
      </c>
      <c r="CI466" s="7" t="s">
        <v>97</v>
      </c>
    </row>
    <row r="467" spans="1:87" x14ac:dyDescent="0.2">
      <c r="A467">
        <v>11574</v>
      </c>
      <c r="B467" t="s">
        <v>115</v>
      </c>
      <c r="C467" s="17">
        <v>0.4</v>
      </c>
      <c r="D467" t="s">
        <v>96</v>
      </c>
      <c r="E467" t="s">
        <v>95</v>
      </c>
      <c r="F467" s="17">
        <v>0.3</v>
      </c>
      <c r="G467" s="17" t="str">
        <f t="shared" si="121"/>
        <v>No</v>
      </c>
      <c r="H467" t="s">
        <v>97</v>
      </c>
      <c r="I467" s="12" t="s">
        <v>112</v>
      </c>
      <c r="J467" s="13">
        <v>44377</v>
      </c>
      <c r="K467">
        <f t="shared" ca="1" si="122"/>
        <v>4</v>
      </c>
      <c r="L467" t="str">
        <f t="shared" ca="1" si="123"/>
        <v>3-5 years</v>
      </c>
      <c r="M467" s="13">
        <v>44377</v>
      </c>
      <c r="N467">
        <f t="shared" ca="1" si="124"/>
        <v>4</v>
      </c>
      <c r="O467" t="str">
        <f t="shared" ca="1" si="125"/>
        <v>3-5 years</v>
      </c>
      <c r="P467" s="13">
        <v>23743</v>
      </c>
      <c r="Q467">
        <f t="shared" ca="1" si="126"/>
        <v>60</v>
      </c>
      <c r="R467" t="str">
        <f t="shared" ca="1" si="127"/>
        <v>55-64</v>
      </c>
      <c r="S467" t="s">
        <v>121</v>
      </c>
      <c r="V467">
        <v>1</v>
      </c>
      <c r="X467">
        <v>1</v>
      </c>
      <c r="Z467">
        <v>1</v>
      </c>
      <c r="BR467">
        <f t="shared" si="128"/>
        <v>3</v>
      </c>
      <c r="BS467" t="str">
        <f t="shared" si="120"/>
        <v>Non Loan</v>
      </c>
      <c r="BT467" t="s">
        <v>99</v>
      </c>
      <c r="BU467" t="s">
        <v>117</v>
      </c>
      <c r="BV467" t="s">
        <v>118</v>
      </c>
      <c r="BW467" s="13" t="s">
        <v>96</v>
      </c>
      <c r="BX467" s="14" t="str">
        <f t="shared" ca="1" si="129"/>
        <v/>
      </c>
      <c r="BY467" s="15" t="str">
        <f t="shared" ca="1" si="130"/>
        <v/>
      </c>
      <c r="BZ467" s="12">
        <f t="shared" ca="1" si="131"/>
        <v>1825344</v>
      </c>
      <c r="CA467" s="12"/>
      <c r="CB467" s="12">
        <f t="shared" ca="1" si="132"/>
        <v>1825344</v>
      </c>
      <c r="CC467" s="12"/>
      <c r="CD467" s="12"/>
      <c r="CE467" s="12" t="str">
        <f t="shared" ca="1" si="133"/>
        <v/>
      </c>
      <c r="CF467" s="12" t="str">
        <f t="shared" ca="1" si="134"/>
        <v/>
      </c>
      <c r="CG467" s="16" t="str">
        <f t="shared" ca="1" si="135"/>
        <v/>
      </c>
      <c r="CH467" s="12" t="str">
        <f t="shared" ca="1" si="136"/>
        <v/>
      </c>
      <c r="CI467" s="12" t="s">
        <v>97</v>
      </c>
    </row>
    <row r="468" spans="1:87" x14ac:dyDescent="0.2">
      <c r="A468" s="6">
        <v>11575</v>
      </c>
      <c r="B468" s="6" t="s">
        <v>131</v>
      </c>
      <c r="C468" s="18">
        <v>0.5</v>
      </c>
      <c r="D468" s="6" t="s">
        <v>95</v>
      </c>
      <c r="E468" s="6" t="s">
        <v>96</v>
      </c>
      <c r="F468" s="18"/>
      <c r="G468" s="18" t="str">
        <f t="shared" si="121"/>
        <v>Yes</v>
      </c>
      <c r="H468" s="6" t="s">
        <v>97</v>
      </c>
      <c r="I468" s="7" t="s">
        <v>97</v>
      </c>
      <c r="J468" s="8">
        <v>44197</v>
      </c>
      <c r="K468" s="6">
        <f t="shared" ca="1" si="122"/>
        <v>4</v>
      </c>
      <c r="L468" s="6" t="str">
        <f t="shared" ca="1" si="123"/>
        <v>3-5 years</v>
      </c>
      <c r="M468" s="8">
        <v>44197</v>
      </c>
      <c r="N468" s="6">
        <f t="shared" ca="1" si="124"/>
        <v>4</v>
      </c>
      <c r="O468" s="6" t="str">
        <f t="shared" ca="1" si="125"/>
        <v>3-5 years</v>
      </c>
      <c r="P468" s="8">
        <v>36526</v>
      </c>
      <c r="Q468" s="6">
        <f t="shared" ca="1" si="126"/>
        <v>25</v>
      </c>
      <c r="R468" s="6" t="str">
        <f t="shared" ca="1" si="127"/>
        <v>25-34</v>
      </c>
      <c r="S468" s="6" t="s">
        <v>132</v>
      </c>
      <c r="T468" s="6"/>
      <c r="U468" s="6">
        <v>1</v>
      </c>
      <c r="V468" s="6"/>
      <c r="W468" s="6">
        <v>1</v>
      </c>
      <c r="X468" s="6"/>
      <c r="Y468" s="6">
        <v>1</v>
      </c>
      <c r="Z468" s="6"/>
      <c r="AA468" s="6"/>
      <c r="AB468" s="6"/>
      <c r="AC468" s="6"/>
      <c r="AD468" s="6"/>
      <c r="AE468" s="6"/>
      <c r="AF468" s="6"/>
      <c r="AG468" s="6"/>
      <c r="AH468" s="6"/>
      <c r="AI468" s="6"/>
      <c r="AJ468" s="6"/>
      <c r="AK468" s="6"/>
      <c r="AL468" s="6"/>
      <c r="AM468" s="6"/>
      <c r="AN468" s="6"/>
      <c r="AO468" s="6"/>
      <c r="AP468" s="6"/>
      <c r="AQ468" s="6"/>
      <c r="AR468" s="6"/>
      <c r="AS468" s="6"/>
      <c r="AT468" s="6"/>
      <c r="AU468" s="6"/>
      <c r="AV468" s="6"/>
      <c r="AW468" s="6"/>
      <c r="AX468" s="6"/>
      <c r="AY468" s="6"/>
      <c r="AZ468" s="6"/>
      <c r="BA468" s="6"/>
      <c r="BB468" s="6"/>
      <c r="BC468" s="6"/>
      <c r="BD468" s="6"/>
      <c r="BE468" s="6"/>
      <c r="BF468" s="6"/>
      <c r="BG468" s="6"/>
      <c r="BH468" s="6"/>
      <c r="BI468" s="6"/>
      <c r="BJ468" s="6"/>
      <c r="BK468" s="6"/>
      <c r="BL468" s="6"/>
      <c r="BM468" s="6"/>
      <c r="BN468" s="6"/>
      <c r="BO468" s="6"/>
      <c r="BP468" s="6"/>
      <c r="BQ468" s="6"/>
      <c r="BR468" s="6">
        <f t="shared" si="128"/>
        <v>3</v>
      </c>
      <c r="BS468" s="6" t="str">
        <f t="shared" si="120"/>
        <v>Non Loan</v>
      </c>
      <c r="BT468" s="6" t="s">
        <v>99</v>
      </c>
      <c r="BU468" s="6" t="s">
        <v>117</v>
      </c>
      <c r="BV468" s="6" t="s">
        <v>118</v>
      </c>
      <c r="BW468" s="8" t="s">
        <v>96</v>
      </c>
      <c r="BX468" s="9" t="str">
        <f t="shared" ca="1" si="129"/>
        <v/>
      </c>
      <c r="BY468" s="10" t="str">
        <f t="shared" ca="1" si="130"/>
        <v/>
      </c>
      <c r="BZ468" s="7">
        <f t="shared" ca="1" si="131"/>
        <v>336896</v>
      </c>
      <c r="CA468" s="7"/>
      <c r="CB468" s="7">
        <f t="shared" ca="1" si="132"/>
        <v>336896</v>
      </c>
      <c r="CC468" s="7"/>
      <c r="CD468" s="7"/>
      <c r="CE468" s="7" t="str">
        <f t="shared" ca="1" si="133"/>
        <v/>
      </c>
      <c r="CF468" s="7" t="str">
        <f t="shared" ca="1" si="134"/>
        <v/>
      </c>
      <c r="CG468" s="11" t="str">
        <f t="shared" ca="1" si="135"/>
        <v/>
      </c>
      <c r="CH468" s="7" t="str">
        <f t="shared" ca="1" si="136"/>
        <v/>
      </c>
      <c r="CI468" s="7" t="s">
        <v>97</v>
      </c>
    </row>
    <row r="469" spans="1:87" x14ac:dyDescent="0.2">
      <c r="A469">
        <v>11576</v>
      </c>
      <c r="B469" t="s">
        <v>94</v>
      </c>
      <c r="C469" s="17">
        <v>0.6</v>
      </c>
      <c r="D469" t="s">
        <v>96</v>
      </c>
      <c r="E469" t="s">
        <v>96</v>
      </c>
      <c r="G469" s="17" t="str">
        <f t="shared" si="121"/>
        <v>Yes</v>
      </c>
      <c r="H469" t="s">
        <v>97</v>
      </c>
      <c r="I469" s="12" t="s">
        <v>97</v>
      </c>
      <c r="J469" s="13">
        <v>44012</v>
      </c>
      <c r="K469">
        <f t="shared" ca="1" si="122"/>
        <v>5</v>
      </c>
      <c r="L469" t="str">
        <f t="shared" ca="1" si="123"/>
        <v>5-10 years</v>
      </c>
      <c r="M469" s="13">
        <v>44012</v>
      </c>
      <c r="N469">
        <f t="shared" ca="1" si="124"/>
        <v>5</v>
      </c>
      <c r="O469" t="str">
        <f t="shared" ca="1" si="125"/>
        <v>5-10 years</v>
      </c>
      <c r="P469" s="13">
        <v>34700</v>
      </c>
      <c r="Q469">
        <f t="shared" ca="1" si="126"/>
        <v>30</v>
      </c>
      <c r="R469" t="str">
        <f t="shared" ca="1" si="127"/>
        <v>25-34</v>
      </c>
      <c r="S469" t="s">
        <v>121</v>
      </c>
      <c r="V469">
        <v>1</v>
      </c>
      <c r="X469">
        <v>1</v>
      </c>
      <c r="Z469">
        <v>1</v>
      </c>
      <c r="BR469">
        <f t="shared" si="128"/>
        <v>3</v>
      </c>
      <c r="BS469" t="str">
        <f t="shared" si="120"/>
        <v>Non Loan</v>
      </c>
      <c r="BT469" t="s">
        <v>99</v>
      </c>
      <c r="BU469" t="s">
        <v>100</v>
      </c>
      <c r="BV469" t="s">
        <v>101</v>
      </c>
      <c r="BW469" s="13" t="s">
        <v>96</v>
      </c>
      <c r="BX469" s="14" t="str">
        <f t="shared" ca="1" si="129"/>
        <v/>
      </c>
      <c r="BY469" s="15" t="str">
        <f t="shared" ca="1" si="130"/>
        <v/>
      </c>
      <c r="BZ469" s="12">
        <f t="shared" ca="1" si="131"/>
        <v>1821391</v>
      </c>
      <c r="CA469" s="12"/>
      <c r="CB469" s="12">
        <f t="shared" ca="1" si="132"/>
        <v>1821391</v>
      </c>
      <c r="CC469" s="12"/>
      <c r="CD469" s="12"/>
      <c r="CE469" s="12" t="str">
        <f t="shared" ca="1" si="133"/>
        <v/>
      </c>
      <c r="CF469" s="12" t="str">
        <f t="shared" ca="1" si="134"/>
        <v/>
      </c>
      <c r="CG469" s="16" t="str">
        <f t="shared" ca="1" si="135"/>
        <v/>
      </c>
      <c r="CH469" s="12" t="str">
        <f t="shared" ca="1" si="136"/>
        <v/>
      </c>
      <c r="CI469" s="12" t="s">
        <v>97</v>
      </c>
    </row>
    <row r="470" spans="1:87" x14ac:dyDescent="0.2">
      <c r="A470" s="6">
        <v>11577</v>
      </c>
      <c r="B470" s="6" t="s">
        <v>137</v>
      </c>
      <c r="C470" s="18">
        <v>0.7</v>
      </c>
      <c r="D470" s="6" t="s">
        <v>95</v>
      </c>
      <c r="E470" s="6" t="s">
        <v>95</v>
      </c>
      <c r="F470" s="18">
        <v>0.4</v>
      </c>
      <c r="G470" s="18" t="str">
        <f t="shared" si="121"/>
        <v>Yes</v>
      </c>
      <c r="H470" s="6" t="s">
        <v>102</v>
      </c>
      <c r="I470" s="7" t="s">
        <v>119</v>
      </c>
      <c r="J470" s="8">
        <v>43831</v>
      </c>
      <c r="K470" s="6">
        <f t="shared" ca="1" si="122"/>
        <v>5</v>
      </c>
      <c r="L470" s="6" t="str">
        <f t="shared" ca="1" si="123"/>
        <v>5-10 years</v>
      </c>
      <c r="M470" s="8">
        <v>43831</v>
      </c>
      <c r="N470" s="6">
        <f t="shared" ca="1" si="124"/>
        <v>5</v>
      </c>
      <c r="O470" s="6" t="str">
        <f t="shared" ca="1" si="125"/>
        <v>5-10 years</v>
      </c>
      <c r="P470" s="8">
        <v>32874</v>
      </c>
      <c r="Q470" s="6">
        <f t="shared" ca="1" si="126"/>
        <v>35</v>
      </c>
      <c r="R470" s="6" t="str">
        <f t="shared" ca="1" si="127"/>
        <v>35-44</v>
      </c>
      <c r="S470" s="6" t="s">
        <v>98</v>
      </c>
      <c r="T470" s="6">
        <v>1</v>
      </c>
      <c r="U470" s="6">
        <v>1</v>
      </c>
      <c r="V470" s="6">
        <v>1</v>
      </c>
      <c r="W470" s="6">
        <v>1</v>
      </c>
      <c r="X470" s="6">
        <v>1</v>
      </c>
      <c r="Y470" s="6">
        <v>1</v>
      </c>
      <c r="Z470" s="6">
        <v>1</v>
      </c>
      <c r="AA470" s="6"/>
      <c r="AB470" s="6"/>
      <c r="AC470" s="6"/>
      <c r="AD470" s="6"/>
      <c r="AE470" s="6"/>
      <c r="AF470" s="6"/>
      <c r="AG470" s="6"/>
      <c r="AH470" s="6"/>
      <c r="AI470" s="6"/>
      <c r="AJ470" s="6"/>
      <c r="AK470" s="6"/>
      <c r="AL470" s="6"/>
      <c r="AM470" s="6"/>
      <c r="AN470" s="6"/>
      <c r="AO470" s="6"/>
      <c r="AP470" s="6"/>
      <c r="AQ470" s="6"/>
      <c r="AR470" s="6"/>
      <c r="AS470" s="6"/>
      <c r="AT470" s="6"/>
      <c r="AU470" s="6"/>
      <c r="AV470" s="6"/>
      <c r="AW470" s="6"/>
      <c r="AX470" s="6"/>
      <c r="AY470" s="6"/>
      <c r="AZ470" s="6"/>
      <c r="BA470" s="6"/>
      <c r="BB470" s="6"/>
      <c r="BC470" s="6"/>
      <c r="BD470" s="6"/>
      <c r="BE470" s="6"/>
      <c r="BF470" s="6"/>
      <c r="BG470" s="6"/>
      <c r="BH470" s="6"/>
      <c r="BI470" s="6"/>
      <c r="BJ470" s="6"/>
      <c r="BK470" s="6"/>
      <c r="BL470" s="6"/>
      <c r="BM470" s="6"/>
      <c r="BN470" s="6"/>
      <c r="BO470" s="6"/>
      <c r="BP470" s="6"/>
      <c r="BQ470" s="6"/>
      <c r="BR470" s="6">
        <f t="shared" si="128"/>
        <v>7</v>
      </c>
      <c r="BS470" s="6" t="str">
        <f t="shared" si="120"/>
        <v>Loan</v>
      </c>
      <c r="BT470" s="6" t="s">
        <v>99</v>
      </c>
      <c r="BU470" s="6" t="s">
        <v>104</v>
      </c>
      <c r="BV470" s="6" t="s">
        <v>101</v>
      </c>
      <c r="BW470" s="8" t="s">
        <v>96</v>
      </c>
      <c r="BX470" s="9">
        <f t="shared" ca="1" si="129"/>
        <v>4747019</v>
      </c>
      <c r="BY470" s="10" t="str">
        <f t="shared" ca="1" si="130"/>
        <v>750k-5 mil</v>
      </c>
      <c r="BZ470" s="7">
        <f t="shared" ca="1" si="131"/>
        <v>1986392</v>
      </c>
      <c r="CA470" s="7"/>
      <c r="CB470" s="7">
        <f t="shared" ca="1" si="132"/>
        <v>1986392</v>
      </c>
      <c r="CC470" s="7" t="s">
        <v>114</v>
      </c>
      <c r="CD470" s="7" t="s">
        <v>120</v>
      </c>
      <c r="CE470" s="7">
        <f t="shared" ca="1" si="133"/>
        <v>8</v>
      </c>
      <c r="CF470" s="7">
        <f t="shared" ca="1" si="134"/>
        <v>593377.375</v>
      </c>
      <c r="CG470" s="11">
        <f t="shared" ca="1" si="135"/>
        <v>2.3897694916209891</v>
      </c>
      <c r="CH470" s="7" t="str">
        <f t="shared" ca="1" si="136"/>
        <v>1-5x</v>
      </c>
      <c r="CI470" s="7" t="s">
        <v>107</v>
      </c>
    </row>
    <row r="471" spans="1:87" x14ac:dyDescent="0.2">
      <c r="A471">
        <v>11578</v>
      </c>
      <c r="B471" t="s">
        <v>94</v>
      </c>
      <c r="C471" s="17">
        <v>0.8</v>
      </c>
      <c r="D471" t="s">
        <v>96</v>
      </c>
      <c r="E471" t="s">
        <v>95</v>
      </c>
      <c r="F471" s="17">
        <v>0.75</v>
      </c>
      <c r="G471" s="17" t="str">
        <f t="shared" si="121"/>
        <v>Yes</v>
      </c>
      <c r="H471" t="s">
        <v>97</v>
      </c>
      <c r="I471" s="12" t="s">
        <v>97</v>
      </c>
      <c r="J471" s="13">
        <v>43646</v>
      </c>
      <c r="K471">
        <f t="shared" ca="1" si="122"/>
        <v>6</v>
      </c>
      <c r="L471" t="str">
        <f t="shared" ca="1" si="123"/>
        <v>5-10 years</v>
      </c>
      <c r="M471" s="13">
        <v>43646</v>
      </c>
      <c r="N471">
        <f t="shared" ca="1" si="124"/>
        <v>6</v>
      </c>
      <c r="O471" t="str">
        <f t="shared" ca="1" si="125"/>
        <v>5-10 years</v>
      </c>
      <c r="P471" s="13">
        <v>31048</v>
      </c>
      <c r="Q471">
        <f t="shared" ca="1" si="126"/>
        <v>40</v>
      </c>
      <c r="R471" t="str">
        <f t="shared" ca="1" si="127"/>
        <v>35-44</v>
      </c>
      <c r="S471" t="s">
        <v>98</v>
      </c>
      <c r="V471">
        <v>1</v>
      </c>
      <c r="X471">
        <v>1</v>
      </c>
      <c r="Z471">
        <v>1</v>
      </c>
      <c r="BR471">
        <f t="shared" si="128"/>
        <v>3</v>
      </c>
      <c r="BS471" t="str">
        <f t="shared" si="120"/>
        <v>Non Loan</v>
      </c>
      <c r="BT471" t="s">
        <v>99</v>
      </c>
      <c r="BU471" t="s">
        <v>104</v>
      </c>
      <c r="BV471" t="s">
        <v>101</v>
      </c>
      <c r="BW471" s="13" t="s">
        <v>96</v>
      </c>
      <c r="BX471" s="14" t="str">
        <f t="shared" ca="1" si="129"/>
        <v/>
      </c>
      <c r="BY471" s="15" t="str">
        <f t="shared" ca="1" si="130"/>
        <v/>
      </c>
      <c r="BZ471" s="12">
        <f t="shared" ca="1" si="131"/>
        <v>1096516</v>
      </c>
      <c r="CA471" s="12"/>
      <c r="CB471" s="12">
        <f t="shared" ca="1" si="132"/>
        <v>1096516</v>
      </c>
      <c r="CC471" s="12"/>
      <c r="CD471" s="12"/>
      <c r="CE471" s="12" t="str">
        <f t="shared" ca="1" si="133"/>
        <v/>
      </c>
      <c r="CF471" s="12" t="str">
        <f t="shared" ca="1" si="134"/>
        <v/>
      </c>
      <c r="CG471" s="16" t="str">
        <f t="shared" ca="1" si="135"/>
        <v/>
      </c>
      <c r="CH471" s="12" t="str">
        <f t="shared" ca="1" si="136"/>
        <v/>
      </c>
      <c r="CI471" s="12" t="s">
        <v>97</v>
      </c>
    </row>
    <row r="472" spans="1:87" x14ac:dyDescent="0.2">
      <c r="A472" s="6">
        <v>11579</v>
      </c>
      <c r="B472" s="6" t="s">
        <v>94</v>
      </c>
      <c r="C472" s="18">
        <v>0.75</v>
      </c>
      <c r="D472" s="6" t="s">
        <v>95</v>
      </c>
      <c r="E472" s="6" t="s">
        <v>96</v>
      </c>
      <c r="F472" s="18"/>
      <c r="G472" s="18" t="str">
        <f t="shared" si="121"/>
        <v>Yes</v>
      </c>
      <c r="H472" s="6" t="s">
        <v>111</v>
      </c>
      <c r="I472" s="7" t="s">
        <v>112</v>
      </c>
      <c r="J472" s="8">
        <v>43466</v>
      </c>
      <c r="K472" s="6">
        <f t="shared" ca="1" si="122"/>
        <v>6</v>
      </c>
      <c r="L472" s="6" t="str">
        <f t="shared" ca="1" si="123"/>
        <v>5-10 years</v>
      </c>
      <c r="M472" s="8">
        <v>43466</v>
      </c>
      <c r="N472" s="6">
        <f t="shared" ca="1" si="124"/>
        <v>6</v>
      </c>
      <c r="O472" s="6" t="str">
        <f t="shared" ca="1" si="125"/>
        <v>5-10 years</v>
      </c>
      <c r="P472" s="8">
        <v>29221</v>
      </c>
      <c r="Q472" s="6">
        <f t="shared" ca="1" si="126"/>
        <v>45</v>
      </c>
      <c r="R472" s="6" t="str">
        <f t="shared" ca="1" si="127"/>
        <v>45-54</v>
      </c>
      <c r="S472" s="6" t="s">
        <v>121</v>
      </c>
      <c r="T472" s="6">
        <v>1</v>
      </c>
      <c r="U472" s="6">
        <v>1</v>
      </c>
      <c r="V472" s="6">
        <v>1</v>
      </c>
      <c r="W472" s="6">
        <v>1</v>
      </c>
      <c r="X472" s="6">
        <v>1</v>
      </c>
      <c r="Y472" s="6"/>
      <c r="Z472" s="6"/>
      <c r="AA472" s="6"/>
      <c r="AB472" s="6"/>
      <c r="AC472" s="6"/>
      <c r="AD472" s="6"/>
      <c r="AE472" s="6"/>
      <c r="AF472" s="6"/>
      <c r="AG472" s="6"/>
      <c r="AH472" s="6"/>
      <c r="AI472" s="6"/>
      <c r="AJ472" s="6"/>
      <c r="AK472" s="6"/>
      <c r="AL472" s="6"/>
      <c r="AM472" s="6"/>
      <c r="AN472" s="6"/>
      <c r="AO472" s="6"/>
      <c r="AP472" s="6"/>
      <c r="AQ472" s="6"/>
      <c r="AR472" s="6"/>
      <c r="AS472" s="6"/>
      <c r="AT472" s="6"/>
      <c r="AU472" s="6"/>
      <c r="AV472" s="6"/>
      <c r="AW472" s="6"/>
      <c r="AX472" s="6"/>
      <c r="AY472" s="6"/>
      <c r="AZ472" s="6"/>
      <c r="BA472" s="6"/>
      <c r="BB472" s="6"/>
      <c r="BC472" s="6"/>
      <c r="BD472" s="6"/>
      <c r="BE472" s="6"/>
      <c r="BF472" s="6"/>
      <c r="BG472" s="6"/>
      <c r="BH472" s="6"/>
      <c r="BI472" s="6"/>
      <c r="BJ472" s="6"/>
      <c r="BK472" s="6"/>
      <c r="BL472" s="6"/>
      <c r="BM472" s="6"/>
      <c r="BN472" s="6"/>
      <c r="BO472" s="6"/>
      <c r="BP472" s="6"/>
      <c r="BQ472" s="6"/>
      <c r="BR472" s="6">
        <f t="shared" si="128"/>
        <v>5</v>
      </c>
      <c r="BS472" s="6" t="str">
        <f t="shared" si="120"/>
        <v>Loan</v>
      </c>
      <c r="BT472" s="6" t="s">
        <v>99</v>
      </c>
      <c r="BU472" s="6" t="s">
        <v>117</v>
      </c>
      <c r="BV472" s="6" t="s">
        <v>118</v>
      </c>
      <c r="BW472" s="8" t="s">
        <v>96</v>
      </c>
      <c r="BX472" s="9">
        <f t="shared" ca="1" si="129"/>
        <v>1527145</v>
      </c>
      <c r="BY472" s="10" t="str">
        <f t="shared" ca="1" si="130"/>
        <v>750k-5 mil</v>
      </c>
      <c r="BZ472" s="7">
        <f t="shared" ca="1" si="131"/>
        <v>931683</v>
      </c>
      <c r="CA472" s="7"/>
      <c r="CB472" s="7">
        <f t="shared" ca="1" si="132"/>
        <v>931683</v>
      </c>
      <c r="CC472" s="7" t="s">
        <v>105</v>
      </c>
      <c r="CD472" s="7" t="s">
        <v>120</v>
      </c>
      <c r="CE472" s="7">
        <f t="shared" ca="1" si="133"/>
        <v>3</v>
      </c>
      <c r="CF472" s="7">
        <f t="shared" ca="1" si="134"/>
        <v>509048.33333333331</v>
      </c>
      <c r="CG472" s="11">
        <f t="shared" ca="1" si="135"/>
        <v>1.6391251101501261</v>
      </c>
      <c r="CH472" s="7" t="str">
        <f t="shared" ca="1" si="136"/>
        <v>1-5x</v>
      </c>
      <c r="CI472" s="7" t="s">
        <v>107</v>
      </c>
    </row>
    <row r="473" spans="1:87" x14ac:dyDescent="0.2">
      <c r="A473">
        <v>11580</v>
      </c>
      <c r="B473" t="s">
        <v>115</v>
      </c>
      <c r="C473" s="17">
        <v>1</v>
      </c>
      <c r="D473" t="s">
        <v>96</v>
      </c>
      <c r="E473" t="s">
        <v>96</v>
      </c>
      <c r="G473" s="17" t="str">
        <f t="shared" si="121"/>
        <v>Yes</v>
      </c>
      <c r="H473" t="s">
        <v>97</v>
      </c>
      <c r="I473" s="12" t="s">
        <v>97</v>
      </c>
      <c r="J473" s="13">
        <v>43281</v>
      </c>
      <c r="K473">
        <f t="shared" ca="1" si="122"/>
        <v>7</v>
      </c>
      <c r="L473" t="str">
        <f t="shared" ca="1" si="123"/>
        <v>5-10 years</v>
      </c>
      <c r="M473" s="13">
        <v>43281</v>
      </c>
      <c r="N473">
        <f t="shared" ca="1" si="124"/>
        <v>7</v>
      </c>
      <c r="O473" t="str">
        <f t="shared" ca="1" si="125"/>
        <v>5-10 years</v>
      </c>
      <c r="P473" s="13">
        <v>27395</v>
      </c>
      <c r="Q473">
        <f t="shared" ca="1" si="126"/>
        <v>50</v>
      </c>
      <c r="R473" t="str">
        <f t="shared" ca="1" si="127"/>
        <v>45-54</v>
      </c>
      <c r="S473" t="s">
        <v>121</v>
      </c>
      <c r="V473">
        <v>1</v>
      </c>
      <c r="X473">
        <v>1</v>
      </c>
      <c r="Z473">
        <v>1</v>
      </c>
      <c r="BR473">
        <f t="shared" si="128"/>
        <v>3</v>
      </c>
      <c r="BS473" t="str">
        <f t="shared" si="120"/>
        <v>Non Loan</v>
      </c>
      <c r="BT473" t="s">
        <v>99</v>
      </c>
      <c r="BU473" t="s">
        <v>104</v>
      </c>
      <c r="BV473" t="s">
        <v>101</v>
      </c>
      <c r="BW473" s="13" t="s">
        <v>96</v>
      </c>
      <c r="BX473" s="14" t="str">
        <f t="shared" ca="1" si="129"/>
        <v/>
      </c>
      <c r="BY473" s="15" t="str">
        <f t="shared" ca="1" si="130"/>
        <v/>
      </c>
      <c r="BZ473" s="12">
        <f t="shared" ca="1" si="131"/>
        <v>1461392</v>
      </c>
      <c r="CA473" s="12"/>
      <c r="CB473" s="12">
        <f t="shared" ca="1" si="132"/>
        <v>1461392</v>
      </c>
      <c r="CC473" s="12"/>
      <c r="CD473" s="12"/>
      <c r="CE473" s="12" t="str">
        <f t="shared" ca="1" si="133"/>
        <v/>
      </c>
      <c r="CF473" s="12" t="str">
        <f t="shared" ca="1" si="134"/>
        <v/>
      </c>
      <c r="CG473" s="16" t="str">
        <f t="shared" ca="1" si="135"/>
        <v/>
      </c>
      <c r="CH473" s="12" t="str">
        <f t="shared" ca="1" si="136"/>
        <v/>
      </c>
      <c r="CI473" s="12" t="s">
        <v>97</v>
      </c>
    </row>
    <row r="474" spans="1:87" x14ac:dyDescent="0.2">
      <c r="A474" s="6">
        <v>11581</v>
      </c>
      <c r="B474" s="6" t="s">
        <v>94</v>
      </c>
      <c r="C474" s="18">
        <v>0</v>
      </c>
      <c r="D474" s="6" t="s">
        <v>95</v>
      </c>
      <c r="E474" s="6" t="s">
        <v>95</v>
      </c>
      <c r="F474" s="18">
        <v>0.15</v>
      </c>
      <c r="G474" s="18" t="str">
        <f t="shared" si="121"/>
        <v>No</v>
      </c>
      <c r="H474" s="6" t="s">
        <v>97</v>
      </c>
      <c r="I474" s="7" t="s">
        <v>112</v>
      </c>
      <c r="J474" s="8">
        <v>43101</v>
      </c>
      <c r="K474" s="6">
        <f t="shared" ca="1" si="122"/>
        <v>7</v>
      </c>
      <c r="L474" s="6" t="str">
        <f t="shared" ca="1" si="123"/>
        <v>5-10 years</v>
      </c>
      <c r="M474" s="8">
        <v>43101</v>
      </c>
      <c r="N474" s="6">
        <f t="shared" ca="1" si="124"/>
        <v>7</v>
      </c>
      <c r="O474" s="6" t="str">
        <f t="shared" ca="1" si="125"/>
        <v>5-10 years</v>
      </c>
      <c r="P474" s="8">
        <v>25569</v>
      </c>
      <c r="Q474" s="6">
        <f t="shared" ca="1" si="126"/>
        <v>55</v>
      </c>
      <c r="R474" s="6" t="str">
        <f t="shared" ca="1" si="127"/>
        <v>55-64</v>
      </c>
      <c r="S474" s="6" t="s">
        <v>121</v>
      </c>
      <c r="T474" s="6">
        <v>1</v>
      </c>
      <c r="U474" s="6">
        <v>1</v>
      </c>
      <c r="V474" s="6"/>
      <c r="W474" s="6">
        <v>1</v>
      </c>
      <c r="X474" s="6"/>
      <c r="Y474" s="6">
        <v>1</v>
      </c>
      <c r="Z474" s="6"/>
      <c r="AA474" s="6"/>
      <c r="AB474" s="6"/>
      <c r="AC474" s="6"/>
      <c r="AD474" s="6"/>
      <c r="AE474" s="6"/>
      <c r="AF474" s="6"/>
      <c r="AG474" s="6"/>
      <c r="AH474" s="6"/>
      <c r="AI474" s="6"/>
      <c r="AJ474" s="6"/>
      <c r="AK474" s="6"/>
      <c r="AL474" s="6"/>
      <c r="AM474" s="6"/>
      <c r="AN474" s="6"/>
      <c r="AO474" s="6"/>
      <c r="AP474" s="6"/>
      <c r="AQ474" s="6"/>
      <c r="AR474" s="6"/>
      <c r="AS474" s="6"/>
      <c r="AT474" s="6"/>
      <c r="AU474" s="6"/>
      <c r="AV474" s="6"/>
      <c r="AW474" s="6"/>
      <c r="AX474" s="6"/>
      <c r="AY474" s="6"/>
      <c r="AZ474" s="6"/>
      <c r="BA474" s="6"/>
      <c r="BB474" s="6"/>
      <c r="BC474" s="6"/>
      <c r="BD474" s="6"/>
      <c r="BE474" s="6"/>
      <c r="BF474" s="6"/>
      <c r="BG474" s="6"/>
      <c r="BH474" s="6"/>
      <c r="BI474" s="6"/>
      <c r="BJ474" s="6"/>
      <c r="BK474" s="6"/>
      <c r="BL474" s="6"/>
      <c r="BM474" s="6"/>
      <c r="BN474" s="6"/>
      <c r="BO474" s="6"/>
      <c r="BP474" s="6"/>
      <c r="BQ474" s="6"/>
      <c r="BR474" s="6">
        <f t="shared" si="128"/>
        <v>4</v>
      </c>
      <c r="BS474" s="6" t="str">
        <f t="shared" si="120"/>
        <v>Loan</v>
      </c>
      <c r="BT474" s="6" t="s">
        <v>99</v>
      </c>
      <c r="BU474" s="6" t="s">
        <v>117</v>
      </c>
      <c r="BV474" s="6" t="s">
        <v>118</v>
      </c>
      <c r="BW474" s="8" t="s">
        <v>96</v>
      </c>
      <c r="BX474" s="9">
        <f t="shared" ca="1" si="129"/>
        <v>4704012</v>
      </c>
      <c r="BY474" s="10" t="str">
        <f t="shared" ca="1" si="130"/>
        <v>750k-5 mil</v>
      </c>
      <c r="BZ474" s="7">
        <f t="shared" ca="1" si="131"/>
        <v>1109487</v>
      </c>
      <c r="CA474" s="7"/>
      <c r="CB474" s="7">
        <f t="shared" ca="1" si="132"/>
        <v>1109487</v>
      </c>
      <c r="CC474" s="7" t="s">
        <v>114</v>
      </c>
      <c r="CD474" s="7" t="s">
        <v>120</v>
      </c>
      <c r="CE474" s="7">
        <f t="shared" ca="1" si="133"/>
        <v>10</v>
      </c>
      <c r="CF474" s="7">
        <f t="shared" ca="1" si="134"/>
        <v>470401.2</v>
      </c>
      <c r="CG474" s="11">
        <f t="shared" ca="1" si="135"/>
        <v>4.2398081275400257</v>
      </c>
      <c r="CH474" s="7" t="str">
        <f t="shared" ca="1" si="136"/>
        <v>1-5x</v>
      </c>
      <c r="CI474" s="7" t="s">
        <v>107</v>
      </c>
    </row>
    <row r="475" spans="1:87" x14ac:dyDescent="0.2">
      <c r="A475">
        <v>11582</v>
      </c>
      <c r="B475" t="s">
        <v>94</v>
      </c>
      <c r="C475" s="17">
        <v>0.4</v>
      </c>
      <c r="D475" t="s">
        <v>96</v>
      </c>
      <c r="E475" t="s">
        <v>95</v>
      </c>
      <c r="F475" s="17">
        <v>0.5</v>
      </c>
      <c r="G475" s="17" t="str">
        <f t="shared" si="121"/>
        <v>No</v>
      </c>
      <c r="H475" t="s">
        <v>97</v>
      </c>
      <c r="I475" s="12" t="s">
        <v>112</v>
      </c>
      <c r="J475" s="13">
        <v>42916</v>
      </c>
      <c r="K475">
        <f t="shared" ca="1" si="122"/>
        <v>8</v>
      </c>
      <c r="L475" t="str">
        <f t="shared" ca="1" si="123"/>
        <v>5-10 years</v>
      </c>
      <c r="M475" s="13">
        <v>42916</v>
      </c>
      <c r="N475">
        <f t="shared" ca="1" si="124"/>
        <v>8</v>
      </c>
      <c r="O475" t="str">
        <f t="shared" ca="1" si="125"/>
        <v>5-10 years</v>
      </c>
      <c r="P475" s="13">
        <v>23743</v>
      </c>
      <c r="Q475">
        <f t="shared" ca="1" si="126"/>
        <v>60</v>
      </c>
      <c r="R475" t="str">
        <f t="shared" ca="1" si="127"/>
        <v>55-64</v>
      </c>
      <c r="S475" t="s">
        <v>121</v>
      </c>
      <c r="T475">
        <v>1</v>
      </c>
      <c r="V475">
        <v>1</v>
      </c>
      <c r="X475">
        <v>1</v>
      </c>
      <c r="Z475">
        <v>1</v>
      </c>
      <c r="BR475">
        <f t="shared" si="128"/>
        <v>4</v>
      </c>
      <c r="BS475" t="str">
        <f t="shared" si="120"/>
        <v>Loan</v>
      </c>
      <c r="BT475" t="s">
        <v>99</v>
      </c>
      <c r="BU475" t="s">
        <v>117</v>
      </c>
      <c r="BV475" t="s">
        <v>118</v>
      </c>
      <c r="BW475" s="13" t="s">
        <v>96</v>
      </c>
      <c r="BX475" s="14">
        <f t="shared" ca="1" si="129"/>
        <v>654558</v>
      </c>
      <c r="BY475" s="15" t="str">
        <f t="shared" ca="1" si="130"/>
        <v>250k-750k</v>
      </c>
      <c r="BZ475" s="12">
        <f t="shared" ca="1" si="131"/>
        <v>64158</v>
      </c>
      <c r="CA475" s="12"/>
      <c r="CB475" s="12">
        <f t="shared" ca="1" si="132"/>
        <v>64158</v>
      </c>
      <c r="CC475" s="12" t="s">
        <v>114</v>
      </c>
      <c r="CD475" s="12" t="s">
        <v>106</v>
      </c>
      <c r="CE475" s="12">
        <f t="shared" ca="1" si="133"/>
        <v>3</v>
      </c>
      <c r="CF475" s="12">
        <f t="shared" ca="1" si="134"/>
        <v>218186</v>
      </c>
      <c r="CG475" s="16">
        <f t="shared" ca="1" si="135"/>
        <v>10.202281866641728</v>
      </c>
      <c r="CH475" s="12" t="str">
        <f t="shared" ca="1" si="136"/>
        <v>10-20x</v>
      </c>
      <c r="CI475" s="12" t="s">
        <v>107</v>
      </c>
    </row>
    <row r="476" spans="1:87" x14ac:dyDescent="0.2">
      <c r="A476" s="6">
        <v>11583</v>
      </c>
      <c r="B476" s="6" t="s">
        <v>131</v>
      </c>
      <c r="C476" s="18">
        <v>0.15</v>
      </c>
      <c r="D476" s="6" t="s">
        <v>95</v>
      </c>
      <c r="E476" s="6" t="s">
        <v>96</v>
      </c>
      <c r="F476" s="18"/>
      <c r="G476" s="18" t="str">
        <f t="shared" si="121"/>
        <v>No</v>
      </c>
      <c r="H476" s="6" t="s">
        <v>97</v>
      </c>
      <c r="I476" s="7" t="s">
        <v>119</v>
      </c>
      <c r="J476" s="8">
        <v>42736</v>
      </c>
      <c r="K476" s="6">
        <f t="shared" ca="1" si="122"/>
        <v>8</v>
      </c>
      <c r="L476" s="6" t="str">
        <f t="shared" ca="1" si="123"/>
        <v>5-10 years</v>
      </c>
      <c r="M476" s="8">
        <v>42736</v>
      </c>
      <c r="N476" s="6">
        <f t="shared" ca="1" si="124"/>
        <v>8</v>
      </c>
      <c r="O476" s="6" t="str">
        <f t="shared" ca="1" si="125"/>
        <v>5-10 years</v>
      </c>
      <c r="P476" s="8">
        <v>36526</v>
      </c>
      <c r="Q476" s="6">
        <f t="shared" ca="1" si="126"/>
        <v>25</v>
      </c>
      <c r="R476" s="6" t="str">
        <f t="shared" ca="1" si="127"/>
        <v>25-34</v>
      </c>
      <c r="S476" s="6" t="s">
        <v>98</v>
      </c>
      <c r="T476" s="6"/>
      <c r="U476" s="6">
        <v>1</v>
      </c>
      <c r="V476" s="6">
        <v>1</v>
      </c>
      <c r="W476" s="6">
        <v>1</v>
      </c>
      <c r="X476" s="6">
        <v>1</v>
      </c>
      <c r="Y476" s="6">
        <v>1</v>
      </c>
      <c r="Z476" s="6">
        <v>1</v>
      </c>
      <c r="AA476" s="6"/>
      <c r="AB476" s="6"/>
      <c r="AC476" s="6"/>
      <c r="AD476" s="6"/>
      <c r="AE476" s="6"/>
      <c r="AF476" s="6"/>
      <c r="AG476" s="6"/>
      <c r="AH476" s="6"/>
      <c r="AI476" s="6"/>
      <c r="AJ476" s="6"/>
      <c r="AK476" s="6"/>
      <c r="AL476" s="6"/>
      <c r="AM476" s="6"/>
      <c r="AN476" s="6"/>
      <c r="AO476" s="6"/>
      <c r="AP476" s="6"/>
      <c r="AQ476" s="6"/>
      <c r="AR476" s="6"/>
      <c r="AS476" s="6"/>
      <c r="AT476" s="6"/>
      <c r="AU476" s="6"/>
      <c r="AV476" s="6"/>
      <c r="AW476" s="6"/>
      <c r="AX476" s="6"/>
      <c r="AY476" s="6"/>
      <c r="AZ476" s="6"/>
      <c r="BA476" s="6"/>
      <c r="BB476" s="6"/>
      <c r="BC476" s="6"/>
      <c r="BD476" s="6"/>
      <c r="BE476" s="6"/>
      <c r="BF476" s="6"/>
      <c r="BG476" s="6"/>
      <c r="BH476" s="6"/>
      <c r="BI476" s="6"/>
      <c r="BJ476" s="6"/>
      <c r="BK476" s="6"/>
      <c r="BL476" s="6"/>
      <c r="BM476" s="6"/>
      <c r="BN476" s="6"/>
      <c r="BO476" s="6"/>
      <c r="BP476" s="6"/>
      <c r="BQ476" s="6"/>
      <c r="BR476" s="6">
        <f t="shared" si="128"/>
        <v>6</v>
      </c>
      <c r="BS476" s="6" t="str">
        <f t="shared" si="120"/>
        <v>Non Loan</v>
      </c>
      <c r="BT476" s="6" t="s">
        <v>99</v>
      </c>
      <c r="BU476" s="6" t="s">
        <v>117</v>
      </c>
      <c r="BV476" s="6" t="s">
        <v>118</v>
      </c>
      <c r="BW476" s="8" t="s">
        <v>96</v>
      </c>
      <c r="BX476" s="9" t="str">
        <f t="shared" ca="1" si="129"/>
        <v/>
      </c>
      <c r="BY476" s="10" t="str">
        <f t="shared" ca="1" si="130"/>
        <v/>
      </c>
      <c r="BZ476" s="7">
        <f t="shared" ca="1" si="131"/>
        <v>1184390</v>
      </c>
      <c r="CA476" s="7"/>
      <c r="CB476" s="7">
        <f t="shared" ca="1" si="132"/>
        <v>1184390</v>
      </c>
      <c r="CC476" s="7"/>
      <c r="CD476" s="7"/>
      <c r="CE476" s="7" t="str">
        <f t="shared" ca="1" si="133"/>
        <v/>
      </c>
      <c r="CF476" s="7" t="str">
        <f t="shared" ca="1" si="134"/>
        <v/>
      </c>
      <c r="CG476" s="11" t="str">
        <f t="shared" ca="1" si="135"/>
        <v/>
      </c>
      <c r="CH476" s="7" t="str">
        <f t="shared" ca="1" si="136"/>
        <v/>
      </c>
      <c r="CI476" s="7" t="s">
        <v>97</v>
      </c>
    </row>
    <row r="477" spans="1:87" x14ac:dyDescent="0.2">
      <c r="A477">
        <v>11584</v>
      </c>
      <c r="B477" t="s">
        <v>147</v>
      </c>
      <c r="C477" s="17">
        <v>0.2</v>
      </c>
      <c r="D477" t="s">
        <v>96</v>
      </c>
      <c r="E477" t="s">
        <v>96</v>
      </c>
      <c r="G477" s="17" t="str">
        <f t="shared" si="121"/>
        <v>No</v>
      </c>
      <c r="H477" t="s">
        <v>97</v>
      </c>
      <c r="I477" s="12" t="s">
        <v>112</v>
      </c>
      <c r="J477" s="13">
        <v>42551</v>
      </c>
      <c r="K477">
        <f t="shared" ca="1" si="122"/>
        <v>9</v>
      </c>
      <c r="L477" t="str">
        <f t="shared" ca="1" si="123"/>
        <v>5-10 years</v>
      </c>
      <c r="M477" s="13">
        <v>42551</v>
      </c>
      <c r="N477">
        <f t="shared" ca="1" si="124"/>
        <v>9</v>
      </c>
      <c r="O477" t="str">
        <f t="shared" ca="1" si="125"/>
        <v>5-10 years</v>
      </c>
      <c r="P477" s="13">
        <v>34700</v>
      </c>
      <c r="Q477">
        <f t="shared" ca="1" si="126"/>
        <v>30</v>
      </c>
      <c r="R477" t="str">
        <f t="shared" ca="1" si="127"/>
        <v>25-34</v>
      </c>
      <c r="S477" t="s">
        <v>136</v>
      </c>
      <c r="V477">
        <v>1</v>
      </c>
      <c r="X477">
        <v>1</v>
      </c>
      <c r="Z477">
        <v>1</v>
      </c>
      <c r="BR477">
        <f t="shared" si="128"/>
        <v>3</v>
      </c>
      <c r="BS477" t="str">
        <f t="shared" si="120"/>
        <v>Non Loan</v>
      </c>
      <c r="BT477" t="s">
        <v>99</v>
      </c>
      <c r="BU477" t="s">
        <v>117</v>
      </c>
      <c r="BV477" t="s">
        <v>118</v>
      </c>
      <c r="BW477" s="13" t="s">
        <v>96</v>
      </c>
      <c r="BX477" s="14" t="str">
        <f t="shared" ca="1" si="129"/>
        <v/>
      </c>
      <c r="BY477" s="15" t="str">
        <f t="shared" ca="1" si="130"/>
        <v/>
      </c>
      <c r="BZ477" s="12">
        <f t="shared" ca="1" si="131"/>
        <v>306220</v>
      </c>
      <c r="CA477" s="12"/>
      <c r="CB477" s="12">
        <f t="shared" ca="1" si="132"/>
        <v>306220</v>
      </c>
      <c r="CC477" s="12"/>
      <c r="CD477" s="12"/>
      <c r="CE477" s="12" t="str">
        <f t="shared" ca="1" si="133"/>
        <v/>
      </c>
      <c r="CF477" s="12" t="str">
        <f t="shared" ca="1" si="134"/>
        <v/>
      </c>
      <c r="CG477" s="16" t="str">
        <f t="shared" ca="1" si="135"/>
        <v/>
      </c>
      <c r="CH477" s="12" t="str">
        <f t="shared" ca="1" si="136"/>
        <v/>
      </c>
      <c r="CI477" s="12" t="s">
        <v>97</v>
      </c>
    </row>
    <row r="478" spans="1:87" x14ac:dyDescent="0.2">
      <c r="A478" s="6">
        <v>11585</v>
      </c>
      <c r="B478" s="6" t="s">
        <v>115</v>
      </c>
      <c r="C478" s="18">
        <v>0.3</v>
      </c>
      <c r="D478" s="6" t="s">
        <v>95</v>
      </c>
      <c r="E478" s="6" t="s">
        <v>95</v>
      </c>
      <c r="F478" s="18">
        <v>0.15</v>
      </c>
      <c r="G478" s="18" t="str">
        <f t="shared" si="121"/>
        <v>No</v>
      </c>
      <c r="H478" s="6" t="s">
        <v>97</v>
      </c>
      <c r="I478" s="7" t="s">
        <v>112</v>
      </c>
      <c r="J478" s="8">
        <v>42370</v>
      </c>
      <c r="K478" s="6">
        <f t="shared" ca="1" si="122"/>
        <v>9</v>
      </c>
      <c r="L478" s="6" t="str">
        <f t="shared" ca="1" si="123"/>
        <v>5-10 years</v>
      </c>
      <c r="M478" s="8">
        <v>42370</v>
      </c>
      <c r="N478" s="6">
        <f t="shared" ca="1" si="124"/>
        <v>9</v>
      </c>
      <c r="O478" s="6" t="str">
        <f t="shared" ca="1" si="125"/>
        <v>5-10 years</v>
      </c>
      <c r="P478" s="8">
        <v>32874</v>
      </c>
      <c r="Q478" s="6">
        <f t="shared" ca="1" si="126"/>
        <v>35</v>
      </c>
      <c r="R478" s="6" t="str">
        <f t="shared" ca="1" si="127"/>
        <v>35-44</v>
      </c>
      <c r="S478" s="6" t="s">
        <v>113</v>
      </c>
      <c r="T478" s="6">
        <v>1</v>
      </c>
      <c r="U478" s="6">
        <v>1</v>
      </c>
      <c r="V478" s="6">
        <v>1</v>
      </c>
      <c r="W478" s="6">
        <v>1</v>
      </c>
      <c r="X478" s="6">
        <v>1</v>
      </c>
      <c r="Y478" s="6"/>
      <c r="Z478" s="6"/>
      <c r="AA478" s="6"/>
      <c r="AB478" s="6"/>
      <c r="AC478" s="6"/>
      <c r="AD478" s="6"/>
      <c r="AE478" s="6"/>
      <c r="AF478" s="6"/>
      <c r="AG478" s="6"/>
      <c r="AH478" s="6"/>
      <c r="AI478" s="6"/>
      <c r="AJ478" s="6"/>
      <c r="AK478" s="6"/>
      <c r="AL478" s="6"/>
      <c r="AM478" s="6"/>
      <c r="AN478" s="6"/>
      <c r="AO478" s="6"/>
      <c r="AP478" s="6"/>
      <c r="AQ478" s="6"/>
      <c r="AR478" s="6"/>
      <c r="AS478" s="6"/>
      <c r="AT478" s="6"/>
      <c r="AU478" s="6"/>
      <c r="AV478" s="6"/>
      <c r="AW478" s="6"/>
      <c r="AX478" s="6"/>
      <c r="AY478" s="6"/>
      <c r="AZ478" s="6"/>
      <c r="BA478" s="6"/>
      <c r="BB478" s="6"/>
      <c r="BC478" s="6"/>
      <c r="BD478" s="6"/>
      <c r="BE478" s="6"/>
      <c r="BF478" s="6"/>
      <c r="BG478" s="6"/>
      <c r="BH478" s="6"/>
      <c r="BI478" s="6"/>
      <c r="BJ478" s="6"/>
      <c r="BK478" s="6"/>
      <c r="BL478" s="6"/>
      <c r="BM478" s="6"/>
      <c r="BN478" s="6"/>
      <c r="BO478" s="6"/>
      <c r="BP478" s="6"/>
      <c r="BQ478" s="6"/>
      <c r="BR478" s="6">
        <f t="shared" si="128"/>
        <v>5</v>
      </c>
      <c r="BS478" s="6" t="str">
        <f t="shared" si="120"/>
        <v>Loan</v>
      </c>
      <c r="BT478" s="6" t="s">
        <v>99</v>
      </c>
      <c r="BU478" s="6" t="s">
        <v>117</v>
      </c>
      <c r="BV478" s="6" t="s">
        <v>118</v>
      </c>
      <c r="BW478" s="8" t="s">
        <v>96</v>
      </c>
      <c r="BX478" s="9">
        <f t="shared" ca="1" si="129"/>
        <v>4800966</v>
      </c>
      <c r="BY478" s="10" t="str">
        <f t="shared" ca="1" si="130"/>
        <v>750k-5 mil</v>
      </c>
      <c r="BZ478" s="7">
        <f t="shared" ca="1" si="131"/>
        <v>438048</v>
      </c>
      <c r="CA478" s="7"/>
      <c r="CB478" s="7">
        <f t="shared" ca="1" si="132"/>
        <v>438048</v>
      </c>
      <c r="CC478" s="7" t="s">
        <v>114</v>
      </c>
      <c r="CD478" s="7" t="s">
        <v>120</v>
      </c>
      <c r="CE478" s="7">
        <f t="shared" ca="1" si="133"/>
        <v>7</v>
      </c>
      <c r="CF478" s="7">
        <f t="shared" ca="1" si="134"/>
        <v>685852.28571428568</v>
      </c>
      <c r="CG478" s="11">
        <f t="shared" ca="1" si="135"/>
        <v>10.959908503177735</v>
      </c>
      <c r="CH478" s="7" t="str">
        <f t="shared" ca="1" si="136"/>
        <v>10-20x</v>
      </c>
      <c r="CI478" s="7" t="s">
        <v>107</v>
      </c>
    </row>
    <row r="479" spans="1:87" x14ac:dyDescent="0.2">
      <c r="A479">
        <v>11586</v>
      </c>
      <c r="B479" t="s">
        <v>131</v>
      </c>
      <c r="C479" s="17">
        <v>0.4</v>
      </c>
      <c r="D479" t="s">
        <v>96</v>
      </c>
      <c r="E479" t="s">
        <v>95</v>
      </c>
      <c r="F479" s="17">
        <v>0.3</v>
      </c>
      <c r="G479" s="17" t="str">
        <f t="shared" si="121"/>
        <v>No</v>
      </c>
      <c r="H479" t="s">
        <v>97</v>
      </c>
      <c r="I479" s="12" t="s">
        <v>112</v>
      </c>
      <c r="J479" s="13">
        <v>42185</v>
      </c>
      <c r="K479">
        <f t="shared" ca="1" si="122"/>
        <v>10</v>
      </c>
      <c r="L479" t="str">
        <f t="shared" ca="1" si="123"/>
        <v>10-20 years</v>
      </c>
      <c r="M479" s="13">
        <v>42185</v>
      </c>
      <c r="N479">
        <f t="shared" ca="1" si="124"/>
        <v>10</v>
      </c>
      <c r="O479" t="str">
        <f t="shared" ca="1" si="125"/>
        <v>10-20 years</v>
      </c>
      <c r="P479" s="13">
        <v>31048</v>
      </c>
      <c r="Q479">
        <f t="shared" ca="1" si="126"/>
        <v>40</v>
      </c>
      <c r="R479" t="str">
        <f t="shared" ca="1" si="127"/>
        <v>35-44</v>
      </c>
      <c r="S479" t="s">
        <v>121</v>
      </c>
      <c r="V479">
        <v>1</v>
      </c>
      <c r="X479">
        <v>1</v>
      </c>
      <c r="Z479">
        <v>1</v>
      </c>
      <c r="BR479">
        <f t="shared" si="128"/>
        <v>3</v>
      </c>
      <c r="BS479" t="str">
        <f t="shared" si="120"/>
        <v>Non Loan</v>
      </c>
      <c r="BT479" t="s">
        <v>99</v>
      </c>
      <c r="BU479" t="s">
        <v>117</v>
      </c>
      <c r="BV479" t="s">
        <v>118</v>
      </c>
      <c r="BW479" s="13" t="s">
        <v>96</v>
      </c>
      <c r="BX479" s="14" t="str">
        <f t="shared" ca="1" si="129"/>
        <v/>
      </c>
      <c r="BY479" s="15" t="str">
        <f t="shared" ca="1" si="130"/>
        <v/>
      </c>
      <c r="BZ479" s="12">
        <f t="shared" ca="1" si="131"/>
        <v>1996922</v>
      </c>
      <c r="CA479" s="12"/>
      <c r="CB479" s="12">
        <f t="shared" ca="1" si="132"/>
        <v>1996922</v>
      </c>
      <c r="CC479" s="12"/>
      <c r="CD479" s="12"/>
      <c r="CE479" s="12" t="str">
        <f t="shared" ca="1" si="133"/>
        <v/>
      </c>
      <c r="CF479" s="12" t="str">
        <f t="shared" ca="1" si="134"/>
        <v/>
      </c>
      <c r="CG479" s="16" t="str">
        <f t="shared" ca="1" si="135"/>
        <v/>
      </c>
      <c r="CH479" s="12" t="str">
        <f t="shared" ca="1" si="136"/>
        <v/>
      </c>
      <c r="CI479" s="12" t="s">
        <v>97</v>
      </c>
    </row>
    <row r="480" spans="1:87" x14ac:dyDescent="0.2">
      <c r="A480" s="6">
        <v>11587</v>
      </c>
      <c r="B480" s="6" t="s">
        <v>94</v>
      </c>
      <c r="C480" s="18">
        <v>0.5</v>
      </c>
      <c r="D480" s="6" t="s">
        <v>95</v>
      </c>
      <c r="E480" s="6" t="s">
        <v>96</v>
      </c>
      <c r="F480" s="18"/>
      <c r="G480" s="18" t="str">
        <f t="shared" si="121"/>
        <v>Yes</v>
      </c>
      <c r="H480" s="6" t="s">
        <v>97</v>
      </c>
      <c r="I480" s="7" t="s">
        <v>112</v>
      </c>
      <c r="J480" s="8">
        <v>42005</v>
      </c>
      <c r="K480" s="6">
        <f t="shared" ca="1" si="122"/>
        <v>10</v>
      </c>
      <c r="L480" s="6" t="str">
        <f t="shared" ca="1" si="123"/>
        <v>10-20 years</v>
      </c>
      <c r="M480" s="8">
        <v>42005</v>
      </c>
      <c r="N480" s="6">
        <f t="shared" ca="1" si="124"/>
        <v>10</v>
      </c>
      <c r="O480" s="6" t="str">
        <f t="shared" ca="1" si="125"/>
        <v>10-20 years</v>
      </c>
      <c r="P480" s="8">
        <v>29221</v>
      </c>
      <c r="Q480" s="6">
        <f t="shared" ca="1" si="126"/>
        <v>45</v>
      </c>
      <c r="R480" s="6" t="str">
        <f t="shared" ca="1" si="127"/>
        <v>45-54</v>
      </c>
      <c r="S480" s="6" t="s">
        <v>116</v>
      </c>
      <c r="T480" s="6">
        <v>1</v>
      </c>
      <c r="U480" s="6">
        <v>1</v>
      </c>
      <c r="V480" s="6"/>
      <c r="W480" s="6">
        <v>1</v>
      </c>
      <c r="X480" s="6"/>
      <c r="Y480" s="6">
        <v>1</v>
      </c>
      <c r="Z480" s="6"/>
      <c r="AA480" s="6"/>
      <c r="AB480" s="6"/>
      <c r="AC480" s="6"/>
      <c r="AD480" s="6"/>
      <c r="AE480" s="6"/>
      <c r="AF480" s="6"/>
      <c r="AG480" s="6"/>
      <c r="AH480" s="6"/>
      <c r="AI480" s="6"/>
      <c r="AJ480" s="6"/>
      <c r="AK480" s="6"/>
      <c r="AL480" s="6"/>
      <c r="AM480" s="6"/>
      <c r="AN480" s="6"/>
      <c r="AO480" s="6"/>
      <c r="AP480" s="6"/>
      <c r="AQ480" s="6"/>
      <c r="AR480" s="6"/>
      <c r="AS480" s="6"/>
      <c r="AT480" s="6"/>
      <c r="AU480" s="6"/>
      <c r="AV480" s="6"/>
      <c r="AW480" s="6"/>
      <c r="AX480" s="6"/>
      <c r="AY480" s="6"/>
      <c r="AZ480" s="6"/>
      <c r="BA480" s="6"/>
      <c r="BB480" s="6"/>
      <c r="BC480" s="6"/>
      <c r="BD480" s="6"/>
      <c r="BE480" s="6"/>
      <c r="BF480" s="6"/>
      <c r="BG480" s="6"/>
      <c r="BH480" s="6"/>
      <c r="BI480" s="6"/>
      <c r="BJ480" s="6"/>
      <c r="BK480" s="6"/>
      <c r="BL480" s="6"/>
      <c r="BM480" s="6"/>
      <c r="BN480" s="6"/>
      <c r="BO480" s="6"/>
      <c r="BP480" s="6"/>
      <c r="BQ480" s="6"/>
      <c r="BR480" s="6">
        <f t="shared" si="128"/>
        <v>4</v>
      </c>
      <c r="BS480" s="6" t="str">
        <f t="shared" si="120"/>
        <v>Loan</v>
      </c>
      <c r="BT480" s="6" t="s">
        <v>99</v>
      </c>
      <c r="BU480" s="6" t="s">
        <v>117</v>
      </c>
      <c r="BV480" s="6" t="s">
        <v>118</v>
      </c>
      <c r="BW480" s="8" t="s">
        <v>96</v>
      </c>
      <c r="BX480" s="9">
        <f t="shared" ca="1" si="129"/>
        <v>169203</v>
      </c>
      <c r="BY480" s="10" t="str">
        <f t="shared" ca="1" si="130"/>
        <v>100k-250k</v>
      </c>
      <c r="BZ480" s="7">
        <f t="shared" ca="1" si="131"/>
        <v>804114</v>
      </c>
      <c r="CA480" s="7"/>
      <c r="CB480" s="7">
        <f t="shared" ca="1" si="132"/>
        <v>804114</v>
      </c>
      <c r="CC480" s="7" t="s">
        <v>105</v>
      </c>
      <c r="CD480" s="7" t="s">
        <v>120</v>
      </c>
      <c r="CE480" s="7">
        <f t="shared" ca="1" si="133"/>
        <v>7</v>
      </c>
      <c r="CF480" s="7">
        <f t="shared" ca="1" si="134"/>
        <v>24171.857142857141</v>
      </c>
      <c r="CG480" s="11">
        <f t="shared" ca="1" si="135"/>
        <v>0.21042165663077622</v>
      </c>
      <c r="CH480" s="7" t="str">
        <f t="shared" ca="1" si="136"/>
        <v>1x</v>
      </c>
      <c r="CI480" s="7" t="s">
        <v>107</v>
      </c>
    </row>
    <row r="481" spans="1:87" x14ac:dyDescent="0.2">
      <c r="A481">
        <v>11588</v>
      </c>
      <c r="B481" t="s">
        <v>131</v>
      </c>
      <c r="C481" s="17">
        <v>0.6</v>
      </c>
      <c r="D481" t="s">
        <v>96</v>
      </c>
      <c r="E481" t="s">
        <v>96</v>
      </c>
      <c r="G481" s="17" t="str">
        <f t="shared" si="121"/>
        <v>Yes</v>
      </c>
      <c r="H481" t="s">
        <v>97</v>
      </c>
      <c r="I481" s="12" t="s">
        <v>112</v>
      </c>
      <c r="J481" s="13">
        <v>41640</v>
      </c>
      <c r="K481">
        <f t="shared" ca="1" si="122"/>
        <v>11</v>
      </c>
      <c r="L481" t="str">
        <f t="shared" ca="1" si="123"/>
        <v>10-20 years</v>
      </c>
      <c r="M481" s="13">
        <v>41640</v>
      </c>
      <c r="N481">
        <f t="shared" ca="1" si="124"/>
        <v>11</v>
      </c>
      <c r="O481" t="str">
        <f t="shared" ca="1" si="125"/>
        <v>10-20 years</v>
      </c>
      <c r="P481" s="13">
        <v>27395</v>
      </c>
      <c r="Q481">
        <f t="shared" ca="1" si="126"/>
        <v>50</v>
      </c>
      <c r="R481" t="str">
        <f t="shared" ca="1" si="127"/>
        <v>45-54</v>
      </c>
      <c r="S481" t="s">
        <v>98</v>
      </c>
      <c r="V481">
        <v>1</v>
      </c>
      <c r="X481">
        <v>1</v>
      </c>
      <c r="Z481">
        <v>1</v>
      </c>
      <c r="BR481">
        <f t="shared" si="128"/>
        <v>3</v>
      </c>
      <c r="BS481" t="str">
        <f t="shared" si="120"/>
        <v>Non Loan</v>
      </c>
      <c r="BT481" t="s">
        <v>99</v>
      </c>
      <c r="BU481" t="s">
        <v>117</v>
      </c>
      <c r="BV481" t="s">
        <v>118</v>
      </c>
      <c r="BW481" s="13" t="s">
        <v>96</v>
      </c>
      <c r="BX481" s="14" t="str">
        <f t="shared" ca="1" si="129"/>
        <v/>
      </c>
      <c r="BY481" s="15" t="str">
        <f t="shared" ca="1" si="130"/>
        <v/>
      </c>
      <c r="BZ481" s="12">
        <f t="shared" ca="1" si="131"/>
        <v>1119519</v>
      </c>
      <c r="CA481" s="12"/>
      <c r="CB481" s="12">
        <f t="shared" ca="1" si="132"/>
        <v>1119519</v>
      </c>
      <c r="CC481" s="12"/>
      <c r="CD481" s="12"/>
      <c r="CE481" s="12" t="str">
        <f t="shared" ca="1" si="133"/>
        <v/>
      </c>
      <c r="CF481" s="12" t="str">
        <f t="shared" ca="1" si="134"/>
        <v/>
      </c>
      <c r="CG481" s="16" t="str">
        <f t="shared" ca="1" si="135"/>
        <v/>
      </c>
      <c r="CH481" s="12" t="str">
        <f t="shared" ca="1" si="136"/>
        <v/>
      </c>
      <c r="CI481" s="12" t="s">
        <v>97</v>
      </c>
    </row>
    <row r="482" spans="1:87" x14ac:dyDescent="0.2">
      <c r="A482" s="6">
        <v>11589</v>
      </c>
      <c r="B482" s="6" t="s">
        <v>94</v>
      </c>
      <c r="C482" s="18">
        <v>0.7</v>
      </c>
      <c r="D482" s="6" t="s">
        <v>95</v>
      </c>
      <c r="E482" s="6" t="s">
        <v>95</v>
      </c>
      <c r="F482" s="18">
        <v>0.4</v>
      </c>
      <c r="G482" s="18" t="str">
        <f t="shared" si="121"/>
        <v>Yes</v>
      </c>
      <c r="H482" s="6" t="s">
        <v>97</v>
      </c>
      <c r="I482" s="7" t="s">
        <v>112</v>
      </c>
      <c r="J482" s="8">
        <v>41275</v>
      </c>
      <c r="K482" s="6">
        <f t="shared" ca="1" si="122"/>
        <v>12</v>
      </c>
      <c r="L482" s="6" t="str">
        <f t="shared" ca="1" si="123"/>
        <v>10-20 years</v>
      </c>
      <c r="M482" s="8">
        <v>41275</v>
      </c>
      <c r="N482" s="6">
        <f t="shared" ca="1" si="124"/>
        <v>12</v>
      </c>
      <c r="O482" s="6" t="str">
        <f t="shared" ca="1" si="125"/>
        <v>10-20 years</v>
      </c>
      <c r="P482" s="8">
        <v>25569</v>
      </c>
      <c r="Q482" s="6">
        <f t="shared" ca="1" si="126"/>
        <v>55</v>
      </c>
      <c r="R482" s="6" t="str">
        <f t="shared" ca="1" si="127"/>
        <v>55-64</v>
      </c>
      <c r="S482" s="6" t="s">
        <v>136</v>
      </c>
      <c r="T482" s="6"/>
      <c r="U482" s="6">
        <v>1</v>
      </c>
      <c r="V482" s="6">
        <v>1</v>
      </c>
      <c r="W482" s="6">
        <v>1</v>
      </c>
      <c r="X482" s="6">
        <v>1</v>
      </c>
      <c r="Y482" s="6">
        <v>1</v>
      </c>
      <c r="Z482" s="6">
        <v>1</v>
      </c>
      <c r="AA482" s="6"/>
      <c r="AB482" s="6"/>
      <c r="AC482" s="6"/>
      <c r="AD482" s="6"/>
      <c r="AE482" s="6"/>
      <c r="AF482" s="6"/>
      <c r="AG482" s="6"/>
      <c r="AH482" s="6"/>
      <c r="AI482" s="6"/>
      <c r="AJ482" s="6"/>
      <c r="AK482" s="6"/>
      <c r="AL482" s="6"/>
      <c r="AM482" s="6"/>
      <c r="AN482" s="6"/>
      <c r="AO482" s="6"/>
      <c r="AP482" s="6"/>
      <c r="AQ482" s="6"/>
      <c r="AR482" s="6"/>
      <c r="AS482" s="6"/>
      <c r="AT482" s="6"/>
      <c r="AU482" s="6"/>
      <c r="AV482" s="6"/>
      <c r="AW482" s="6"/>
      <c r="AX482" s="6"/>
      <c r="AY482" s="6"/>
      <c r="AZ482" s="6"/>
      <c r="BA482" s="6"/>
      <c r="BB482" s="6"/>
      <c r="BC482" s="6"/>
      <c r="BD482" s="6"/>
      <c r="BE482" s="6"/>
      <c r="BF482" s="6"/>
      <c r="BG482" s="6"/>
      <c r="BH482" s="6"/>
      <c r="BI482" s="6"/>
      <c r="BJ482" s="6"/>
      <c r="BK482" s="6"/>
      <c r="BL482" s="6"/>
      <c r="BM482" s="6"/>
      <c r="BN482" s="6"/>
      <c r="BO482" s="6"/>
      <c r="BP482" s="6"/>
      <c r="BQ482" s="6"/>
      <c r="BR482" s="6">
        <f t="shared" si="128"/>
        <v>6</v>
      </c>
      <c r="BS482" s="6" t="str">
        <f t="shared" si="120"/>
        <v>Non Loan</v>
      </c>
      <c r="BT482" s="6" t="s">
        <v>99</v>
      </c>
      <c r="BU482" s="6" t="s">
        <v>117</v>
      </c>
      <c r="BV482" s="6" t="s">
        <v>129</v>
      </c>
      <c r="BW482" s="8" t="s">
        <v>96</v>
      </c>
      <c r="BX482" s="9" t="str">
        <f t="shared" ca="1" si="129"/>
        <v/>
      </c>
      <c r="BY482" s="10" t="str">
        <f t="shared" ca="1" si="130"/>
        <v/>
      </c>
      <c r="BZ482" s="7">
        <f t="shared" ca="1" si="131"/>
        <v>906348</v>
      </c>
      <c r="CA482" s="7"/>
      <c r="CB482" s="7">
        <f t="shared" ca="1" si="132"/>
        <v>906348</v>
      </c>
      <c r="CC482" s="7"/>
      <c r="CD482" s="7"/>
      <c r="CE482" s="7" t="str">
        <f t="shared" ca="1" si="133"/>
        <v/>
      </c>
      <c r="CF482" s="7" t="str">
        <f t="shared" ca="1" si="134"/>
        <v/>
      </c>
      <c r="CG482" s="11" t="str">
        <f t="shared" ca="1" si="135"/>
        <v/>
      </c>
      <c r="CH482" s="7" t="str">
        <f t="shared" ca="1" si="136"/>
        <v/>
      </c>
      <c r="CI482" s="7" t="s">
        <v>97</v>
      </c>
    </row>
    <row r="483" spans="1:87" x14ac:dyDescent="0.2">
      <c r="A483">
        <v>11590</v>
      </c>
      <c r="B483" t="s">
        <v>94</v>
      </c>
      <c r="C483" s="17">
        <v>0.8</v>
      </c>
      <c r="D483" t="s">
        <v>96</v>
      </c>
      <c r="E483" t="s">
        <v>95</v>
      </c>
      <c r="F483" s="17">
        <v>0.75</v>
      </c>
      <c r="G483" s="17" t="str">
        <f t="shared" si="121"/>
        <v>Yes</v>
      </c>
      <c r="H483" t="s">
        <v>97</v>
      </c>
      <c r="I483" s="12" t="s">
        <v>112</v>
      </c>
      <c r="J483" s="13">
        <v>40909</v>
      </c>
      <c r="K483">
        <f t="shared" ca="1" si="122"/>
        <v>13</v>
      </c>
      <c r="L483" t="str">
        <f t="shared" ca="1" si="123"/>
        <v>10-20 years</v>
      </c>
      <c r="M483" s="13">
        <v>40909</v>
      </c>
      <c r="N483">
        <f t="shared" ca="1" si="124"/>
        <v>13</v>
      </c>
      <c r="O483" t="str">
        <f t="shared" ca="1" si="125"/>
        <v>10-20 years</v>
      </c>
      <c r="P483" s="13">
        <v>23743</v>
      </c>
      <c r="Q483">
        <f t="shared" ca="1" si="126"/>
        <v>60</v>
      </c>
      <c r="R483" t="str">
        <f t="shared" ca="1" si="127"/>
        <v>55-64</v>
      </c>
      <c r="S483" t="s">
        <v>116</v>
      </c>
      <c r="V483">
        <v>1</v>
      </c>
      <c r="X483">
        <v>1</v>
      </c>
      <c r="Z483">
        <v>1</v>
      </c>
      <c r="BR483">
        <f t="shared" si="128"/>
        <v>3</v>
      </c>
      <c r="BS483" t="str">
        <f t="shared" si="120"/>
        <v>Non Loan</v>
      </c>
      <c r="BT483" t="s">
        <v>99</v>
      </c>
      <c r="BU483" t="s">
        <v>117</v>
      </c>
      <c r="BV483" t="s">
        <v>118</v>
      </c>
      <c r="BW483" s="13" t="s">
        <v>96</v>
      </c>
      <c r="BX483" s="14" t="str">
        <f t="shared" ca="1" si="129"/>
        <v/>
      </c>
      <c r="BY483" s="15" t="str">
        <f t="shared" ca="1" si="130"/>
        <v/>
      </c>
      <c r="BZ483" s="12">
        <f t="shared" ca="1" si="131"/>
        <v>1580203</v>
      </c>
      <c r="CA483" s="12"/>
      <c r="CB483" s="12">
        <f t="shared" ca="1" si="132"/>
        <v>1580203</v>
      </c>
      <c r="CC483" s="12"/>
      <c r="CD483" s="12"/>
      <c r="CE483" s="12" t="str">
        <f t="shared" ca="1" si="133"/>
        <v/>
      </c>
      <c r="CF483" s="12" t="str">
        <f t="shared" ca="1" si="134"/>
        <v/>
      </c>
      <c r="CG483" s="16" t="str">
        <f t="shared" ca="1" si="135"/>
        <v/>
      </c>
      <c r="CH483" s="12" t="str">
        <f t="shared" ca="1" si="136"/>
        <v/>
      </c>
      <c r="CI483" s="12" t="s">
        <v>97</v>
      </c>
    </row>
    <row r="484" spans="1:87" x14ac:dyDescent="0.2">
      <c r="A484" s="6">
        <v>11591</v>
      </c>
      <c r="B484" s="6" t="s">
        <v>94</v>
      </c>
      <c r="C484" s="18">
        <v>0.75</v>
      </c>
      <c r="D484" s="6" t="s">
        <v>95</v>
      </c>
      <c r="E484" s="6" t="s">
        <v>96</v>
      </c>
      <c r="F484" s="18"/>
      <c r="G484" s="18" t="str">
        <f t="shared" si="121"/>
        <v>Yes</v>
      </c>
      <c r="H484" s="6" t="s">
        <v>97</v>
      </c>
      <c r="I484" s="7" t="s">
        <v>112</v>
      </c>
      <c r="J484" s="8">
        <v>40544</v>
      </c>
      <c r="K484" s="6">
        <f t="shared" ca="1" si="122"/>
        <v>14</v>
      </c>
      <c r="L484" s="6" t="str">
        <f t="shared" ca="1" si="123"/>
        <v>10-20 years</v>
      </c>
      <c r="M484" s="8">
        <v>40544</v>
      </c>
      <c r="N484" s="6">
        <f t="shared" ca="1" si="124"/>
        <v>14</v>
      </c>
      <c r="O484" s="6" t="str">
        <f t="shared" ca="1" si="125"/>
        <v>10-20 years</v>
      </c>
      <c r="P484" s="8">
        <v>36526</v>
      </c>
      <c r="Q484" s="6">
        <f t="shared" ca="1" si="126"/>
        <v>25</v>
      </c>
      <c r="R484" s="6" t="str">
        <f t="shared" ca="1" si="127"/>
        <v>25-34</v>
      </c>
      <c r="S484" s="6" t="s">
        <v>116</v>
      </c>
      <c r="T484" s="6"/>
      <c r="U484" s="6">
        <v>1</v>
      </c>
      <c r="V484" s="6">
        <v>1</v>
      </c>
      <c r="W484" s="6">
        <v>1</v>
      </c>
      <c r="X484" s="6">
        <v>1</v>
      </c>
      <c r="Y484" s="6"/>
      <c r="Z484" s="6"/>
      <c r="AA484" s="6"/>
      <c r="AB484" s="6"/>
      <c r="AC484" s="6"/>
      <c r="AD484" s="6"/>
      <c r="AE484" s="6"/>
      <c r="AF484" s="6"/>
      <c r="AG484" s="6"/>
      <c r="AH484" s="6"/>
      <c r="AI484" s="6"/>
      <c r="AJ484" s="6"/>
      <c r="AK484" s="6"/>
      <c r="AL484" s="6"/>
      <c r="AM484" s="6"/>
      <c r="AN484" s="6"/>
      <c r="AO484" s="6"/>
      <c r="AP484" s="6"/>
      <c r="AQ484" s="6"/>
      <c r="AR484" s="6"/>
      <c r="AS484" s="6"/>
      <c r="AT484" s="6"/>
      <c r="AU484" s="6"/>
      <c r="AV484" s="6"/>
      <c r="AW484" s="6"/>
      <c r="AX484" s="6"/>
      <c r="AY484" s="6"/>
      <c r="AZ484" s="6"/>
      <c r="BA484" s="6"/>
      <c r="BB484" s="6"/>
      <c r="BC484" s="6"/>
      <c r="BD484" s="6"/>
      <c r="BE484" s="6"/>
      <c r="BF484" s="6"/>
      <c r="BG484" s="6"/>
      <c r="BH484" s="6"/>
      <c r="BI484" s="6"/>
      <c r="BJ484" s="6"/>
      <c r="BK484" s="6"/>
      <c r="BL484" s="6"/>
      <c r="BM484" s="6"/>
      <c r="BN484" s="6"/>
      <c r="BO484" s="6"/>
      <c r="BP484" s="6"/>
      <c r="BQ484" s="6"/>
      <c r="BR484" s="6">
        <f t="shared" si="128"/>
        <v>4</v>
      </c>
      <c r="BS484" s="6" t="str">
        <f t="shared" si="120"/>
        <v>Non Loan</v>
      </c>
      <c r="BT484" s="6" t="s">
        <v>99</v>
      </c>
      <c r="BU484" s="6" t="s">
        <v>117</v>
      </c>
      <c r="BV484" s="6" t="s">
        <v>118</v>
      </c>
      <c r="BW484" s="8" t="s">
        <v>96</v>
      </c>
      <c r="BX484" s="9" t="str">
        <f t="shared" ca="1" si="129"/>
        <v/>
      </c>
      <c r="BY484" s="10" t="str">
        <f t="shared" ca="1" si="130"/>
        <v/>
      </c>
      <c r="BZ484" s="7">
        <f t="shared" ca="1" si="131"/>
        <v>5283</v>
      </c>
      <c r="CA484" s="7"/>
      <c r="CB484" s="7">
        <f t="shared" ca="1" si="132"/>
        <v>5283</v>
      </c>
      <c r="CC484" s="7"/>
      <c r="CD484" s="7"/>
      <c r="CE484" s="7" t="str">
        <f t="shared" ca="1" si="133"/>
        <v/>
      </c>
      <c r="CF484" s="7" t="str">
        <f t="shared" ca="1" si="134"/>
        <v/>
      </c>
      <c r="CG484" s="11" t="str">
        <f t="shared" ca="1" si="135"/>
        <v/>
      </c>
      <c r="CH484" s="7" t="str">
        <f t="shared" ca="1" si="136"/>
        <v/>
      </c>
      <c r="CI484" s="7" t="s">
        <v>97</v>
      </c>
    </row>
    <row r="485" spans="1:87" x14ac:dyDescent="0.2">
      <c r="A485">
        <v>11592</v>
      </c>
      <c r="B485" t="s">
        <v>131</v>
      </c>
      <c r="C485" s="17">
        <v>1</v>
      </c>
      <c r="D485" t="s">
        <v>96</v>
      </c>
      <c r="E485" t="s">
        <v>96</v>
      </c>
      <c r="G485" s="17" t="str">
        <f t="shared" si="121"/>
        <v>Yes</v>
      </c>
      <c r="H485" t="s">
        <v>97</v>
      </c>
      <c r="I485" s="12" t="s">
        <v>97</v>
      </c>
      <c r="J485" s="13">
        <v>40179</v>
      </c>
      <c r="K485">
        <f t="shared" ca="1" si="122"/>
        <v>15</v>
      </c>
      <c r="L485" t="str">
        <f t="shared" ca="1" si="123"/>
        <v>10-20 years</v>
      </c>
      <c r="M485" s="13">
        <v>40179</v>
      </c>
      <c r="N485">
        <f t="shared" ca="1" si="124"/>
        <v>15</v>
      </c>
      <c r="O485" t="str">
        <f t="shared" ca="1" si="125"/>
        <v>10-20 years</v>
      </c>
      <c r="P485" s="13">
        <v>34700</v>
      </c>
      <c r="Q485">
        <f t="shared" ca="1" si="126"/>
        <v>30</v>
      </c>
      <c r="R485" t="str">
        <f t="shared" ca="1" si="127"/>
        <v>25-34</v>
      </c>
      <c r="S485" t="s">
        <v>128</v>
      </c>
      <c r="V485">
        <v>1</v>
      </c>
      <c r="X485">
        <v>1</v>
      </c>
      <c r="Z485">
        <v>1</v>
      </c>
      <c r="BR485">
        <f t="shared" si="128"/>
        <v>3</v>
      </c>
      <c r="BS485" t="str">
        <f t="shared" si="120"/>
        <v>Non Loan</v>
      </c>
      <c r="BT485" t="s">
        <v>99</v>
      </c>
      <c r="BU485" t="s">
        <v>100</v>
      </c>
      <c r="BV485" t="s">
        <v>101</v>
      </c>
      <c r="BW485" s="13" t="s">
        <v>96</v>
      </c>
      <c r="BX485" s="14" t="str">
        <f t="shared" ca="1" si="129"/>
        <v/>
      </c>
      <c r="BY485" s="15" t="str">
        <f t="shared" ca="1" si="130"/>
        <v/>
      </c>
      <c r="BZ485" s="12">
        <f t="shared" ca="1" si="131"/>
        <v>1443096</v>
      </c>
      <c r="CA485" s="12"/>
      <c r="CB485" s="12">
        <f t="shared" ca="1" si="132"/>
        <v>1443096</v>
      </c>
      <c r="CC485" s="12"/>
      <c r="CD485" s="12"/>
      <c r="CE485" s="12" t="str">
        <f t="shared" ca="1" si="133"/>
        <v/>
      </c>
      <c r="CF485" s="12" t="str">
        <f t="shared" ca="1" si="134"/>
        <v/>
      </c>
      <c r="CG485" s="16" t="str">
        <f t="shared" ca="1" si="135"/>
        <v/>
      </c>
      <c r="CH485" s="12" t="str">
        <f t="shared" ca="1" si="136"/>
        <v/>
      </c>
      <c r="CI485" s="12" t="s">
        <v>97</v>
      </c>
    </row>
    <row r="486" spans="1:87" x14ac:dyDescent="0.2">
      <c r="A486" s="6">
        <v>11593</v>
      </c>
      <c r="B486" s="6" t="s">
        <v>94</v>
      </c>
      <c r="C486" s="18">
        <v>0</v>
      </c>
      <c r="D486" s="6" t="s">
        <v>95</v>
      </c>
      <c r="E486" s="6" t="s">
        <v>95</v>
      </c>
      <c r="F486" s="18">
        <v>0.15</v>
      </c>
      <c r="G486" s="18" t="str">
        <f t="shared" si="121"/>
        <v>No</v>
      </c>
      <c r="H486" s="6" t="s">
        <v>97</v>
      </c>
      <c r="I486" s="7" t="s">
        <v>97</v>
      </c>
      <c r="J486" s="8">
        <v>39814</v>
      </c>
      <c r="K486" s="6">
        <f t="shared" ca="1" si="122"/>
        <v>16</v>
      </c>
      <c r="L486" s="6" t="str">
        <f t="shared" ca="1" si="123"/>
        <v>10-20 years</v>
      </c>
      <c r="M486" s="8">
        <v>39814</v>
      </c>
      <c r="N486" s="6">
        <f t="shared" ca="1" si="124"/>
        <v>16</v>
      </c>
      <c r="O486" s="6" t="str">
        <f t="shared" ca="1" si="125"/>
        <v>10-20 years</v>
      </c>
      <c r="P486" s="8">
        <v>32874</v>
      </c>
      <c r="Q486" s="6">
        <f t="shared" ca="1" si="126"/>
        <v>35</v>
      </c>
      <c r="R486" s="6" t="str">
        <f t="shared" ca="1" si="127"/>
        <v>35-44</v>
      </c>
      <c r="S486" s="6" t="s">
        <v>121</v>
      </c>
      <c r="T486" s="6"/>
      <c r="U486" s="6">
        <v>1</v>
      </c>
      <c r="V486" s="6"/>
      <c r="W486" s="6">
        <v>1</v>
      </c>
      <c r="X486" s="6"/>
      <c r="Y486" s="6">
        <v>1</v>
      </c>
      <c r="Z486" s="6"/>
      <c r="AA486" s="6"/>
      <c r="AB486" s="6"/>
      <c r="AC486" s="6"/>
      <c r="AD486" s="6"/>
      <c r="AE486" s="6"/>
      <c r="AF486" s="6"/>
      <c r="AG486" s="6"/>
      <c r="AH486" s="6"/>
      <c r="AI486" s="6"/>
      <c r="AJ486" s="6"/>
      <c r="AK486" s="6"/>
      <c r="AL486" s="6"/>
      <c r="AM486" s="6"/>
      <c r="AN486" s="6"/>
      <c r="AO486" s="6"/>
      <c r="AP486" s="6"/>
      <c r="AQ486" s="6"/>
      <c r="AR486" s="6"/>
      <c r="AS486" s="6"/>
      <c r="AT486" s="6"/>
      <c r="AU486" s="6"/>
      <c r="AV486" s="6"/>
      <c r="AW486" s="6"/>
      <c r="AX486" s="6"/>
      <c r="AY486" s="6"/>
      <c r="AZ486" s="6"/>
      <c r="BA486" s="6"/>
      <c r="BB486" s="6"/>
      <c r="BC486" s="6"/>
      <c r="BD486" s="6"/>
      <c r="BE486" s="6"/>
      <c r="BF486" s="6"/>
      <c r="BG486" s="6"/>
      <c r="BH486" s="6"/>
      <c r="BI486" s="6"/>
      <c r="BJ486" s="6"/>
      <c r="BK486" s="6"/>
      <c r="BL486" s="6"/>
      <c r="BM486" s="6"/>
      <c r="BN486" s="6"/>
      <c r="BO486" s="6"/>
      <c r="BP486" s="6"/>
      <c r="BQ486" s="6"/>
      <c r="BR486" s="6">
        <f t="shared" si="128"/>
        <v>3</v>
      </c>
      <c r="BS486" s="6" t="str">
        <f t="shared" si="120"/>
        <v>Non Loan</v>
      </c>
      <c r="BT486" s="6" t="s">
        <v>99</v>
      </c>
      <c r="BU486" s="6" t="s">
        <v>104</v>
      </c>
      <c r="BV486" s="6" t="s">
        <v>101</v>
      </c>
      <c r="BW486" s="8" t="s">
        <v>96</v>
      </c>
      <c r="BX486" s="9" t="str">
        <f t="shared" ca="1" si="129"/>
        <v/>
      </c>
      <c r="BY486" s="10" t="str">
        <f t="shared" ca="1" si="130"/>
        <v/>
      </c>
      <c r="BZ486" s="7">
        <f t="shared" ca="1" si="131"/>
        <v>1524580</v>
      </c>
      <c r="CA486" s="7"/>
      <c r="CB486" s="7">
        <f t="shared" ca="1" si="132"/>
        <v>1524580</v>
      </c>
      <c r="CC486" s="7"/>
      <c r="CD486" s="7"/>
      <c r="CE486" s="7" t="str">
        <f t="shared" ca="1" si="133"/>
        <v/>
      </c>
      <c r="CF486" s="7" t="str">
        <f t="shared" ca="1" si="134"/>
        <v/>
      </c>
      <c r="CG486" s="11" t="str">
        <f t="shared" ca="1" si="135"/>
        <v/>
      </c>
      <c r="CH486" s="7" t="str">
        <f t="shared" ca="1" si="136"/>
        <v/>
      </c>
      <c r="CI486" s="7" t="s">
        <v>97</v>
      </c>
    </row>
    <row r="487" spans="1:87" x14ac:dyDescent="0.2">
      <c r="A487">
        <v>11594</v>
      </c>
      <c r="B487" t="s">
        <v>131</v>
      </c>
      <c r="C487" s="17">
        <v>0.4</v>
      </c>
      <c r="D487" t="s">
        <v>96</v>
      </c>
      <c r="E487" t="s">
        <v>95</v>
      </c>
      <c r="F487" s="17">
        <v>0.5</v>
      </c>
      <c r="G487" s="17" t="str">
        <f t="shared" si="121"/>
        <v>No</v>
      </c>
      <c r="H487" t="s">
        <v>97</v>
      </c>
      <c r="I487" s="12" t="s">
        <v>112</v>
      </c>
      <c r="J487" s="13">
        <v>39448</v>
      </c>
      <c r="K487">
        <f t="shared" ca="1" si="122"/>
        <v>17</v>
      </c>
      <c r="L487" t="str">
        <f t="shared" ca="1" si="123"/>
        <v>10-20 years</v>
      </c>
      <c r="M487" s="13">
        <v>39448</v>
      </c>
      <c r="N487">
        <f t="shared" ca="1" si="124"/>
        <v>17</v>
      </c>
      <c r="O487" t="str">
        <f t="shared" ca="1" si="125"/>
        <v>10-20 years</v>
      </c>
      <c r="P487" s="13">
        <v>31048</v>
      </c>
      <c r="Q487">
        <f t="shared" ca="1" si="126"/>
        <v>40</v>
      </c>
      <c r="R487" t="str">
        <f t="shared" ca="1" si="127"/>
        <v>35-44</v>
      </c>
      <c r="S487" t="s">
        <v>128</v>
      </c>
      <c r="T487">
        <v>1</v>
      </c>
      <c r="V487">
        <v>1</v>
      </c>
      <c r="X487">
        <v>1</v>
      </c>
      <c r="Z487">
        <v>1</v>
      </c>
      <c r="BR487">
        <f t="shared" si="128"/>
        <v>4</v>
      </c>
      <c r="BS487" t="str">
        <f t="shared" si="120"/>
        <v>Loan</v>
      </c>
      <c r="BT487" t="s">
        <v>99</v>
      </c>
      <c r="BU487" t="s">
        <v>117</v>
      </c>
      <c r="BV487" t="s">
        <v>118</v>
      </c>
      <c r="BW487" s="13" t="s">
        <v>96</v>
      </c>
      <c r="BX487" s="14">
        <f t="shared" ca="1" si="129"/>
        <v>1359561</v>
      </c>
      <c r="BY487" s="15" t="str">
        <f t="shared" ca="1" si="130"/>
        <v>750k-5 mil</v>
      </c>
      <c r="BZ487" s="12">
        <f t="shared" ca="1" si="131"/>
        <v>870125</v>
      </c>
      <c r="CA487" s="12"/>
      <c r="CB487" s="12">
        <f t="shared" ca="1" si="132"/>
        <v>870125</v>
      </c>
      <c r="CC487" s="12" t="s">
        <v>114</v>
      </c>
      <c r="CD487" s="12" t="s">
        <v>106</v>
      </c>
      <c r="CE487" s="12">
        <f t="shared" ca="1" si="133"/>
        <v>5</v>
      </c>
      <c r="CF487" s="12">
        <f t="shared" ca="1" si="134"/>
        <v>271912.2</v>
      </c>
      <c r="CG487" s="16">
        <f t="shared" ca="1" si="135"/>
        <v>1.5624892975147249</v>
      </c>
      <c r="CH487" s="12" t="str">
        <f t="shared" ca="1" si="136"/>
        <v>1-5x</v>
      </c>
      <c r="CI487" s="12" t="s">
        <v>107</v>
      </c>
    </row>
    <row r="488" spans="1:87" x14ac:dyDescent="0.2">
      <c r="A488" s="6">
        <v>11595</v>
      </c>
      <c r="B488" s="6" t="s">
        <v>94</v>
      </c>
      <c r="C488" s="18">
        <v>0.15</v>
      </c>
      <c r="D488" s="6" t="s">
        <v>95</v>
      </c>
      <c r="E488" s="6" t="s">
        <v>96</v>
      </c>
      <c r="F488" s="18"/>
      <c r="G488" s="18" t="str">
        <f t="shared" si="121"/>
        <v>No</v>
      </c>
      <c r="H488" s="6" t="s">
        <v>102</v>
      </c>
      <c r="I488" s="7" t="s">
        <v>119</v>
      </c>
      <c r="J488" s="8">
        <v>39083</v>
      </c>
      <c r="K488" s="6">
        <f t="shared" ca="1" si="122"/>
        <v>18</v>
      </c>
      <c r="L488" s="6" t="str">
        <f t="shared" ca="1" si="123"/>
        <v>10-20 years</v>
      </c>
      <c r="M488" s="8">
        <v>39083</v>
      </c>
      <c r="N488" s="6">
        <f t="shared" ca="1" si="124"/>
        <v>18</v>
      </c>
      <c r="O488" s="6" t="str">
        <f t="shared" ca="1" si="125"/>
        <v>10-20 years</v>
      </c>
      <c r="P488" s="8">
        <v>29221</v>
      </c>
      <c r="Q488" s="6">
        <f t="shared" ca="1" si="126"/>
        <v>45</v>
      </c>
      <c r="R488" s="6" t="str">
        <f t="shared" ca="1" si="127"/>
        <v>45-54</v>
      </c>
      <c r="S488" s="6" t="s">
        <v>126</v>
      </c>
      <c r="T488" s="6"/>
      <c r="U488" s="6">
        <v>1</v>
      </c>
      <c r="V488" s="6">
        <v>1</v>
      </c>
      <c r="W488" s="6">
        <v>1</v>
      </c>
      <c r="X488" s="6">
        <v>1</v>
      </c>
      <c r="Y488" s="6">
        <v>1</v>
      </c>
      <c r="Z488" s="6">
        <v>1</v>
      </c>
      <c r="AA488" s="6"/>
      <c r="AB488" s="6"/>
      <c r="AC488" s="6"/>
      <c r="AD488" s="6"/>
      <c r="AE488" s="6"/>
      <c r="AF488" s="6"/>
      <c r="AG488" s="6"/>
      <c r="AH488" s="6"/>
      <c r="AI488" s="6"/>
      <c r="AJ488" s="6"/>
      <c r="AK488" s="6"/>
      <c r="AL488" s="6"/>
      <c r="AM488" s="6"/>
      <c r="AN488" s="6"/>
      <c r="AO488" s="6"/>
      <c r="AP488" s="6"/>
      <c r="AQ488" s="6"/>
      <c r="AR488" s="6"/>
      <c r="AS488" s="6"/>
      <c r="AT488" s="6"/>
      <c r="AU488" s="6"/>
      <c r="AV488" s="6"/>
      <c r="AW488" s="6"/>
      <c r="AX488" s="6"/>
      <c r="AY488" s="6"/>
      <c r="AZ488" s="6"/>
      <c r="BA488" s="6"/>
      <c r="BB488" s="6"/>
      <c r="BC488" s="6"/>
      <c r="BD488" s="6"/>
      <c r="BE488" s="6"/>
      <c r="BF488" s="6"/>
      <c r="BG488" s="6"/>
      <c r="BH488" s="6"/>
      <c r="BI488" s="6"/>
      <c r="BJ488" s="6"/>
      <c r="BK488" s="6"/>
      <c r="BL488" s="6"/>
      <c r="BM488" s="6"/>
      <c r="BN488" s="6"/>
      <c r="BO488" s="6"/>
      <c r="BP488" s="6"/>
      <c r="BQ488" s="6"/>
      <c r="BR488" s="6">
        <f t="shared" si="128"/>
        <v>6</v>
      </c>
      <c r="BS488" s="6" t="str">
        <f t="shared" si="120"/>
        <v>Non Loan</v>
      </c>
      <c r="BT488" s="6" t="s">
        <v>99</v>
      </c>
      <c r="BU488" s="6" t="s">
        <v>104</v>
      </c>
      <c r="BV488" s="6" t="s">
        <v>101</v>
      </c>
      <c r="BW488" s="8" t="s">
        <v>96</v>
      </c>
      <c r="BX488" s="9" t="str">
        <f t="shared" ca="1" si="129"/>
        <v/>
      </c>
      <c r="BY488" s="10" t="str">
        <f t="shared" ca="1" si="130"/>
        <v/>
      </c>
      <c r="BZ488" s="7">
        <f t="shared" ca="1" si="131"/>
        <v>904378</v>
      </c>
      <c r="CA488" s="7"/>
      <c r="CB488" s="7">
        <f t="shared" ca="1" si="132"/>
        <v>904378</v>
      </c>
      <c r="CC488" s="7"/>
      <c r="CD488" s="7"/>
      <c r="CE488" s="7" t="str">
        <f t="shared" ca="1" si="133"/>
        <v/>
      </c>
      <c r="CF488" s="7" t="str">
        <f t="shared" ca="1" si="134"/>
        <v/>
      </c>
      <c r="CG488" s="11" t="str">
        <f t="shared" ca="1" si="135"/>
        <v/>
      </c>
      <c r="CH488" s="7" t="str">
        <f t="shared" ca="1" si="136"/>
        <v/>
      </c>
      <c r="CI488" s="7" t="s">
        <v>97</v>
      </c>
    </row>
    <row r="489" spans="1:87" x14ac:dyDescent="0.2">
      <c r="A489">
        <v>11596</v>
      </c>
      <c r="B489" t="s">
        <v>94</v>
      </c>
      <c r="C489" s="17">
        <v>0.2</v>
      </c>
      <c r="D489" t="s">
        <v>96</v>
      </c>
      <c r="E489" t="s">
        <v>96</v>
      </c>
      <c r="G489" s="17" t="str">
        <f t="shared" si="121"/>
        <v>No</v>
      </c>
      <c r="H489" t="s">
        <v>97</v>
      </c>
      <c r="I489" s="12" t="s">
        <v>112</v>
      </c>
      <c r="J489" s="13">
        <v>38718</v>
      </c>
      <c r="K489">
        <f t="shared" ca="1" si="122"/>
        <v>19</v>
      </c>
      <c r="L489" t="str">
        <f t="shared" ca="1" si="123"/>
        <v>10-20 years</v>
      </c>
      <c r="M489" s="13">
        <v>38718</v>
      </c>
      <c r="N489">
        <f t="shared" ca="1" si="124"/>
        <v>19</v>
      </c>
      <c r="O489" t="str">
        <f t="shared" ca="1" si="125"/>
        <v>10-20 years</v>
      </c>
      <c r="P489" s="13">
        <v>27395</v>
      </c>
      <c r="Q489">
        <f t="shared" ca="1" si="126"/>
        <v>50</v>
      </c>
      <c r="R489" t="str">
        <f t="shared" ca="1" si="127"/>
        <v>45-54</v>
      </c>
      <c r="S489" t="s">
        <v>113</v>
      </c>
      <c r="V489">
        <v>1</v>
      </c>
      <c r="X489">
        <v>1</v>
      </c>
      <c r="Z489">
        <v>1</v>
      </c>
      <c r="BR489">
        <f t="shared" si="128"/>
        <v>3</v>
      </c>
      <c r="BS489" t="str">
        <f t="shared" si="120"/>
        <v>Non Loan</v>
      </c>
      <c r="BT489" t="s">
        <v>99</v>
      </c>
      <c r="BU489" t="s">
        <v>117</v>
      </c>
      <c r="BV489" t="s">
        <v>118</v>
      </c>
      <c r="BW489" s="13" t="s">
        <v>96</v>
      </c>
      <c r="BX489" s="14" t="str">
        <f t="shared" ca="1" si="129"/>
        <v/>
      </c>
      <c r="BY489" s="15" t="str">
        <f t="shared" ca="1" si="130"/>
        <v/>
      </c>
      <c r="BZ489" s="12">
        <f t="shared" ca="1" si="131"/>
        <v>151308</v>
      </c>
      <c r="CA489" s="12"/>
      <c r="CB489" s="12">
        <f t="shared" ca="1" si="132"/>
        <v>151308</v>
      </c>
      <c r="CC489" s="12"/>
      <c r="CD489" s="12"/>
      <c r="CE489" s="12" t="str">
        <f t="shared" ca="1" si="133"/>
        <v/>
      </c>
      <c r="CF489" s="12" t="str">
        <f t="shared" ca="1" si="134"/>
        <v/>
      </c>
      <c r="CG489" s="16" t="str">
        <f t="shared" ca="1" si="135"/>
        <v/>
      </c>
      <c r="CH489" s="12" t="str">
        <f t="shared" ca="1" si="136"/>
        <v/>
      </c>
      <c r="CI489" s="12" t="s">
        <v>97</v>
      </c>
    </row>
    <row r="490" spans="1:87" x14ac:dyDescent="0.2">
      <c r="A490" s="6">
        <v>11597</v>
      </c>
      <c r="B490" s="6" t="s">
        <v>94</v>
      </c>
      <c r="C490" s="18">
        <v>0.3</v>
      </c>
      <c r="D490" s="6" t="s">
        <v>95</v>
      </c>
      <c r="E490" s="6" t="s">
        <v>95</v>
      </c>
      <c r="F490" s="18">
        <v>0.15</v>
      </c>
      <c r="G490" s="18" t="str">
        <f t="shared" si="121"/>
        <v>No</v>
      </c>
      <c r="H490" s="6" t="s">
        <v>97</v>
      </c>
      <c r="I490" s="7" t="s">
        <v>97</v>
      </c>
      <c r="J490" s="8">
        <v>38353</v>
      </c>
      <c r="K490" s="6">
        <f t="shared" ca="1" si="122"/>
        <v>20</v>
      </c>
      <c r="L490" s="6" t="str">
        <f t="shared" ca="1" si="123"/>
        <v>&gt;20 years</v>
      </c>
      <c r="M490" s="8">
        <v>38353</v>
      </c>
      <c r="N490" s="6">
        <f t="shared" ca="1" si="124"/>
        <v>20</v>
      </c>
      <c r="O490" s="6" t="str">
        <f t="shared" ca="1" si="125"/>
        <v>&gt;20 years</v>
      </c>
      <c r="P490" s="8">
        <v>25569</v>
      </c>
      <c r="Q490" s="6">
        <f t="shared" ca="1" si="126"/>
        <v>55</v>
      </c>
      <c r="R490" s="6" t="str">
        <f t="shared" ca="1" si="127"/>
        <v>55-64</v>
      </c>
      <c r="S490" s="6" t="s">
        <v>98</v>
      </c>
      <c r="T490" s="6"/>
      <c r="U490" s="6">
        <v>1</v>
      </c>
      <c r="V490" s="6">
        <v>1</v>
      </c>
      <c r="W490" s="6">
        <v>1</v>
      </c>
      <c r="X490" s="6">
        <v>1</v>
      </c>
      <c r="Y490" s="6"/>
      <c r="Z490" s="6"/>
      <c r="AA490" s="6"/>
      <c r="AB490" s="6"/>
      <c r="AC490" s="6"/>
      <c r="AD490" s="6"/>
      <c r="AE490" s="6"/>
      <c r="AF490" s="6"/>
      <c r="AG490" s="6"/>
      <c r="AH490" s="6"/>
      <c r="AI490" s="6"/>
      <c r="AJ490" s="6"/>
      <c r="AK490" s="6"/>
      <c r="AL490" s="6"/>
      <c r="AM490" s="6"/>
      <c r="AN490" s="6"/>
      <c r="AO490" s="6"/>
      <c r="AP490" s="6"/>
      <c r="AQ490" s="6"/>
      <c r="AR490" s="6"/>
      <c r="AS490" s="6"/>
      <c r="AT490" s="6"/>
      <c r="AU490" s="6"/>
      <c r="AV490" s="6"/>
      <c r="AW490" s="6"/>
      <c r="AX490" s="6"/>
      <c r="AY490" s="6"/>
      <c r="AZ490" s="6"/>
      <c r="BA490" s="6"/>
      <c r="BB490" s="6"/>
      <c r="BC490" s="6"/>
      <c r="BD490" s="6"/>
      <c r="BE490" s="6"/>
      <c r="BF490" s="6"/>
      <c r="BG490" s="6"/>
      <c r="BH490" s="6"/>
      <c r="BI490" s="6"/>
      <c r="BJ490" s="6"/>
      <c r="BK490" s="6"/>
      <c r="BL490" s="6"/>
      <c r="BM490" s="6"/>
      <c r="BN490" s="6"/>
      <c r="BO490" s="6"/>
      <c r="BP490" s="6"/>
      <c r="BQ490" s="6"/>
      <c r="BR490" s="6">
        <f t="shared" si="128"/>
        <v>4</v>
      </c>
      <c r="BS490" s="6" t="str">
        <f t="shared" si="120"/>
        <v>Non Loan</v>
      </c>
      <c r="BT490" s="6" t="s">
        <v>99</v>
      </c>
      <c r="BU490" s="6" t="s">
        <v>104</v>
      </c>
      <c r="BV490" s="6" t="s">
        <v>101</v>
      </c>
      <c r="BW490" s="8" t="s">
        <v>96</v>
      </c>
      <c r="BX490" s="9" t="str">
        <f t="shared" ca="1" si="129"/>
        <v/>
      </c>
      <c r="BY490" s="10" t="str">
        <f t="shared" ca="1" si="130"/>
        <v/>
      </c>
      <c r="BZ490" s="7">
        <f t="shared" ca="1" si="131"/>
        <v>760736</v>
      </c>
      <c r="CA490" s="7"/>
      <c r="CB490" s="7">
        <f t="shared" ca="1" si="132"/>
        <v>760736</v>
      </c>
      <c r="CC490" s="7"/>
      <c r="CD490" s="7"/>
      <c r="CE490" s="7" t="str">
        <f t="shared" ca="1" si="133"/>
        <v/>
      </c>
      <c r="CF490" s="7" t="str">
        <f t="shared" ca="1" si="134"/>
        <v/>
      </c>
      <c r="CG490" s="11" t="str">
        <f t="shared" ca="1" si="135"/>
        <v/>
      </c>
      <c r="CH490" s="7" t="str">
        <f t="shared" ca="1" si="136"/>
        <v/>
      </c>
      <c r="CI490" s="7" t="s">
        <v>97</v>
      </c>
    </row>
    <row r="491" spans="1:87" x14ac:dyDescent="0.2">
      <c r="A491">
        <v>11598</v>
      </c>
      <c r="B491" t="s">
        <v>94</v>
      </c>
      <c r="C491" s="17">
        <v>0.4</v>
      </c>
      <c r="D491" t="s">
        <v>96</v>
      </c>
      <c r="E491" t="s">
        <v>95</v>
      </c>
      <c r="F491" s="17">
        <v>0.3</v>
      </c>
      <c r="G491" s="17" t="str">
        <f t="shared" si="121"/>
        <v>No</v>
      </c>
      <c r="H491" t="s">
        <v>97</v>
      </c>
      <c r="I491" s="12" t="s">
        <v>97</v>
      </c>
      <c r="J491" s="13">
        <v>37987</v>
      </c>
      <c r="K491">
        <f t="shared" ca="1" si="122"/>
        <v>21</v>
      </c>
      <c r="L491" t="str">
        <f t="shared" ca="1" si="123"/>
        <v>&gt;20 years</v>
      </c>
      <c r="M491" s="13">
        <v>37987</v>
      </c>
      <c r="N491">
        <f t="shared" ca="1" si="124"/>
        <v>21</v>
      </c>
      <c r="O491" t="str">
        <f t="shared" ca="1" si="125"/>
        <v>&gt;20 years</v>
      </c>
      <c r="P491" s="13">
        <v>23743</v>
      </c>
      <c r="Q491">
        <f t="shared" ca="1" si="126"/>
        <v>60</v>
      </c>
      <c r="R491" t="str">
        <f t="shared" ca="1" si="127"/>
        <v>55-64</v>
      </c>
      <c r="S491" t="s">
        <v>98</v>
      </c>
      <c r="V491">
        <v>1</v>
      </c>
      <c r="X491">
        <v>1</v>
      </c>
      <c r="Z491">
        <v>1</v>
      </c>
      <c r="BR491">
        <f t="shared" si="128"/>
        <v>3</v>
      </c>
      <c r="BS491" t="str">
        <f t="shared" si="120"/>
        <v>Non Loan</v>
      </c>
      <c r="BT491" t="s">
        <v>99</v>
      </c>
      <c r="BU491" t="s">
        <v>100</v>
      </c>
      <c r="BV491" t="s">
        <v>101</v>
      </c>
      <c r="BW491" s="13" t="s">
        <v>96</v>
      </c>
      <c r="BX491" s="14" t="str">
        <f t="shared" ca="1" si="129"/>
        <v/>
      </c>
      <c r="BY491" s="15" t="str">
        <f t="shared" ca="1" si="130"/>
        <v/>
      </c>
      <c r="BZ491" s="12">
        <f t="shared" ca="1" si="131"/>
        <v>1123450</v>
      </c>
      <c r="CA491" s="12"/>
      <c r="CB491" s="12">
        <f t="shared" ca="1" si="132"/>
        <v>1123450</v>
      </c>
      <c r="CC491" s="12"/>
      <c r="CD491" s="12"/>
      <c r="CE491" s="12" t="str">
        <f t="shared" ca="1" si="133"/>
        <v/>
      </c>
      <c r="CF491" s="12" t="str">
        <f t="shared" ca="1" si="134"/>
        <v/>
      </c>
      <c r="CG491" s="16" t="str">
        <f t="shared" ca="1" si="135"/>
        <v/>
      </c>
      <c r="CH491" s="12" t="str">
        <f t="shared" ca="1" si="136"/>
        <v/>
      </c>
      <c r="CI491" s="12" t="s">
        <v>97</v>
      </c>
    </row>
    <row r="492" spans="1:87" x14ac:dyDescent="0.2">
      <c r="A492" s="6">
        <v>11599</v>
      </c>
      <c r="B492" s="6" t="s">
        <v>162</v>
      </c>
      <c r="C492" s="18">
        <v>0.5</v>
      </c>
      <c r="D492" s="6" t="s">
        <v>95</v>
      </c>
      <c r="E492" s="6" t="s">
        <v>96</v>
      </c>
      <c r="F492" s="18"/>
      <c r="G492" s="18" t="str">
        <f t="shared" si="121"/>
        <v>Yes</v>
      </c>
      <c r="H492" s="6" t="s">
        <v>111</v>
      </c>
      <c r="I492" s="7" t="s">
        <v>103</v>
      </c>
      <c r="J492" s="8">
        <v>37622</v>
      </c>
      <c r="K492" s="6">
        <f t="shared" ca="1" si="122"/>
        <v>22</v>
      </c>
      <c r="L492" s="6" t="str">
        <f t="shared" ca="1" si="123"/>
        <v>&gt;20 years</v>
      </c>
      <c r="M492" s="8">
        <v>37622</v>
      </c>
      <c r="N492" s="6">
        <f t="shared" ca="1" si="124"/>
        <v>22</v>
      </c>
      <c r="O492" s="6" t="str">
        <f t="shared" ca="1" si="125"/>
        <v>&gt;20 years</v>
      </c>
      <c r="P492" s="8">
        <v>36526</v>
      </c>
      <c r="Q492" s="6">
        <f t="shared" ca="1" si="126"/>
        <v>25</v>
      </c>
      <c r="R492" s="6" t="str">
        <f t="shared" ca="1" si="127"/>
        <v>25-34</v>
      </c>
      <c r="S492" s="6" t="s">
        <v>98</v>
      </c>
      <c r="T492" s="6">
        <v>1</v>
      </c>
      <c r="U492" s="6">
        <v>1</v>
      </c>
      <c r="V492" s="6"/>
      <c r="W492" s="6">
        <v>1</v>
      </c>
      <c r="X492" s="6"/>
      <c r="Y492" s="6">
        <v>1</v>
      </c>
      <c r="Z492" s="6"/>
      <c r="AA492" s="6"/>
      <c r="AB492" s="6"/>
      <c r="AC492" s="6"/>
      <c r="AD492" s="6"/>
      <c r="AE492" s="6"/>
      <c r="AF492" s="6"/>
      <c r="AG492" s="6"/>
      <c r="AH492" s="6"/>
      <c r="AI492" s="6"/>
      <c r="AJ492" s="6"/>
      <c r="AK492" s="6"/>
      <c r="AL492" s="6"/>
      <c r="AM492" s="6"/>
      <c r="AN492" s="6"/>
      <c r="AO492" s="6"/>
      <c r="AP492" s="6"/>
      <c r="AQ492" s="6"/>
      <c r="AR492" s="6"/>
      <c r="AS492" s="6"/>
      <c r="AT492" s="6"/>
      <c r="AU492" s="6"/>
      <c r="AV492" s="6"/>
      <c r="AW492" s="6"/>
      <c r="AX492" s="6"/>
      <c r="AY492" s="6"/>
      <c r="AZ492" s="6"/>
      <c r="BA492" s="6"/>
      <c r="BB492" s="6"/>
      <c r="BC492" s="6"/>
      <c r="BD492" s="6"/>
      <c r="BE492" s="6"/>
      <c r="BF492" s="6"/>
      <c r="BG492" s="6"/>
      <c r="BH492" s="6"/>
      <c r="BI492" s="6"/>
      <c r="BJ492" s="6"/>
      <c r="BK492" s="6"/>
      <c r="BL492" s="6"/>
      <c r="BM492" s="6"/>
      <c r="BN492" s="6"/>
      <c r="BO492" s="6"/>
      <c r="BP492" s="6"/>
      <c r="BQ492" s="6"/>
      <c r="BR492" s="6">
        <f t="shared" si="128"/>
        <v>4</v>
      </c>
      <c r="BS492" s="6" t="str">
        <f t="shared" si="120"/>
        <v>Loan</v>
      </c>
      <c r="BT492" s="6" t="s">
        <v>99</v>
      </c>
      <c r="BU492" s="6" t="s">
        <v>100</v>
      </c>
      <c r="BV492" s="6" t="s">
        <v>101</v>
      </c>
      <c r="BW492" s="8" t="s">
        <v>96</v>
      </c>
      <c r="BX492" s="9">
        <f t="shared" ca="1" si="129"/>
        <v>2233706</v>
      </c>
      <c r="BY492" s="10" t="str">
        <f t="shared" ca="1" si="130"/>
        <v>750k-5 mil</v>
      </c>
      <c r="BZ492" s="7">
        <f t="shared" ca="1" si="131"/>
        <v>1294398</v>
      </c>
      <c r="CA492" s="7"/>
      <c r="CB492" s="7">
        <f t="shared" ca="1" si="132"/>
        <v>1294398</v>
      </c>
      <c r="CC492" s="7" t="s">
        <v>105</v>
      </c>
      <c r="CD492" s="7" t="s">
        <v>120</v>
      </c>
      <c r="CE492" s="7">
        <f t="shared" ca="1" si="133"/>
        <v>10</v>
      </c>
      <c r="CF492" s="7">
        <f t="shared" ca="1" si="134"/>
        <v>223370.6</v>
      </c>
      <c r="CG492" s="11">
        <f t="shared" ca="1" si="135"/>
        <v>1.7256717022121479</v>
      </c>
      <c r="CH492" s="7" t="str">
        <f t="shared" ca="1" si="136"/>
        <v>1-5x</v>
      </c>
      <c r="CI492" s="7" t="s">
        <v>107</v>
      </c>
    </row>
    <row r="493" spans="1:87" x14ac:dyDescent="0.2">
      <c r="A493">
        <v>11600</v>
      </c>
      <c r="B493" t="s">
        <v>124</v>
      </c>
      <c r="C493" s="17">
        <v>0.6</v>
      </c>
      <c r="D493" t="s">
        <v>96</v>
      </c>
      <c r="E493" t="s">
        <v>96</v>
      </c>
      <c r="G493" s="17" t="str">
        <f t="shared" si="121"/>
        <v>Yes</v>
      </c>
      <c r="H493" t="s">
        <v>111</v>
      </c>
      <c r="I493" s="12" t="s">
        <v>119</v>
      </c>
      <c r="J493" s="13">
        <v>37257</v>
      </c>
      <c r="K493">
        <f t="shared" ca="1" si="122"/>
        <v>23</v>
      </c>
      <c r="L493" t="str">
        <f t="shared" ca="1" si="123"/>
        <v>&gt;20 years</v>
      </c>
      <c r="M493" s="13">
        <v>37257</v>
      </c>
      <c r="N493">
        <f t="shared" ca="1" si="124"/>
        <v>23</v>
      </c>
      <c r="O493" t="str">
        <f t="shared" ca="1" si="125"/>
        <v>&gt;20 years</v>
      </c>
      <c r="P493" s="13">
        <v>34700</v>
      </c>
      <c r="Q493">
        <f t="shared" ca="1" si="126"/>
        <v>30</v>
      </c>
      <c r="R493" t="str">
        <f t="shared" ca="1" si="127"/>
        <v>25-34</v>
      </c>
      <c r="S493" t="s">
        <v>98</v>
      </c>
      <c r="T493">
        <v>1</v>
      </c>
      <c r="V493">
        <v>1</v>
      </c>
      <c r="X493">
        <v>1</v>
      </c>
      <c r="Z493">
        <v>1</v>
      </c>
      <c r="BR493">
        <f t="shared" si="128"/>
        <v>4</v>
      </c>
      <c r="BS493" t="str">
        <f t="shared" si="120"/>
        <v>Loan</v>
      </c>
      <c r="BT493" t="s">
        <v>99</v>
      </c>
      <c r="BU493" t="s">
        <v>100</v>
      </c>
      <c r="BV493" t="s">
        <v>130</v>
      </c>
      <c r="BW493" s="13" t="s">
        <v>96</v>
      </c>
      <c r="BX493" s="14">
        <f t="shared" ca="1" si="129"/>
        <v>1672528</v>
      </c>
      <c r="BY493" s="15" t="str">
        <f t="shared" ca="1" si="130"/>
        <v>750k-5 mil</v>
      </c>
      <c r="BZ493" s="12">
        <f t="shared" ca="1" si="131"/>
        <v>396422</v>
      </c>
      <c r="CA493" s="12"/>
      <c r="CB493" s="12">
        <f t="shared" ca="1" si="132"/>
        <v>396422</v>
      </c>
      <c r="CC493" s="12" t="s">
        <v>105</v>
      </c>
      <c r="CD493" s="12" t="s">
        <v>106</v>
      </c>
      <c r="CE493" s="12">
        <f t="shared" ca="1" si="133"/>
        <v>9</v>
      </c>
      <c r="CF493" s="12">
        <f t="shared" ca="1" si="134"/>
        <v>185836.44444444444</v>
      </c>
      <c r="CG493" s="16">
        <f t="shared" ca="1" si="135"/>
        <v>4.2190594871122187</v>
      </c>
      <c r="CH493" s="12" t="str">
        <f t="shared" ca="1" si="136"/>
        <v>1-5x</v>
      </c>
      <c r="CI493" s="12" t="s">
        <v>153</v>
      </c>
    </row>
    <row r="494" spans="1:87" x14ac:dyDescent="0.2">
      <c r="A494" s="6">
        <v>11601</v>
      </c>
      <c r="B494" s="6" t="s">
        <v>94</v>
      </c>
      <c r="C494" s="18">
        <v>0.7</v>
      </c>
      <c r="D494" s="6" t="s">
        <v>95</v>
      </c>
      <c r="E494" s="6" t="s">
        <v>95</v>
      </c>
      <c r="F494" s="18">
        <v>0.4</v>
      </c>
      <c r="G494" s="18" t="str">
        <f t="shared" si="121"/>
        <v>Yes</v>
      </c>
      <c r="H494" s="6" t="s">
        <v>111</v>
      </c>
      <c r="I494" s="7" t="s">
        <v>112</v>
      </c>
      <c r="J494" s="8">
        <v>36892</v>
      </c>
      <c r="K494" s="6">
        <f t="shared" ca="1" si="122"/>
        <v>24</v>
      </c>
      <c r="L494" s="6" t="str">
        <f t="shared" ca="1" si="123"/>
        <v>&gt;20 years</v>
      </c>
      <c r="M494" s="8">
        <v>36892</v>
      </c>
      <c r="N494" s="6">
        <f t="shared" ca="1" si="124"/>
        <v>24</v>
      </c>
      <c r="O494" s="6" t="str">
        <f t="shared" ca="1" si="125"/>
        <v>&gt;20 years</v>
      </c>
      <c r="P494" s="8">
        <v>32874</v>
      </c>
      <c r="Q494" s="6">
        <f t="shared" ca="1" si="126"/>
        <v>35</v>
      </c>
      <c r="R494" s="6" t="str">
        <f t="shared" ca="1" si="127"/>
        <v>35-44</v>
      </c>
      <c r="S494" s="6" t="s">
        <v>98</v>
      </c>
      <c r="T494" s="6">
        <v>1</v>
      </c>
      <c r="U494" s="6">
        <v>1</v>
      </c>
      <c r="V494" s="6">
        <v>1</v>
      </c>
      <c r="W494" s="6">
        <v>1</v>
      </c>
      <c r="X494" s="6">
        <v>1</v>
      </c>
      <c r="Y494" s="6">
        <v>1</v>
      </c>
      <c r="Z494" s="6">
        <v>1</v>
      </c>
      <c r="AA494" s="6"/>
      <c r="AB494" s="6"/>
      <c r="AC494" s="6"/>
      <c r="AD494" s="6"/>
      <c r="AE494" s="6"/>
      <c r="AF494" s="6"/>
      <c r="AG494" s="6"/>
      <c r="AH494" s="6"/>
      <c r="AI494" s="6"/>
      <c r="AJ494" s="6"/>
      <c r="AK494" s="6"/>
      <c r="AL494" s="6"/>
      <c r="AM494" s="6"/>
      <c r="AN494" s="6"/>
      <c r="AO494" s="6"/>
      <c r="AP494" s="6"/>
      <c r="AQ494" s="6"/>
      <c r="AR494" s="6"/>
      <c r="AS494" s="6"/>
      <c r="AT494" s="6"/>
      <c r="AU494" s="6"/>
      <c r="AV494" s="6"/>
      <c r="AW494" s="6"/>
      <c r="AX494" s="6"/>
      <c r="AY494" s="6"/>
      <c r="AZ494" s="6"/>
      <c r="BA494" s="6"/>
      <c r="BB494" s="6"/>
      <c r="BC494" s="6"/>
      <c r="BD494" s="6"/>
      <c r="BE494" s="6"/>
      <c r="BF494" s="6"/>
      <c r="BG494" s="6"/>
      <c r="BH494" s="6"/>
      <c r="BI494" s="6"/>
      <c r="BJ494" s="6"/>
      <c r="BK494" s="6"/>
      <c r="BL494" s="6"/>
      <c r="BM494" s="6"/>
      <c r="BN494" s="6"/>
      <c r="BO494" s="6"/>
      <c r="BP494" s="6"/>
      <c r="BQ494" s="6"/>
      <c r="BR494" s="6">
        <f t="shared" si="128"/>
        <v>7</v>
      </c>
      <c r="BS494" s="6" t="str">
        <f t="shared" si="120"/>
        <v>Loan</v>
      </c>
      <c r="BT494" s="6" t="s">
        <v>99</v>
      </c>
      <c r="BU494" s="6" t="s">
        <v>117</v>
      </c>
      <c r="BV494" s="6" t="s">
        <v>118</v>
      </c>
      <c r="BW494" s="8" t="s">
        <v>96</v>
      </c>
      <c r="BX494" s="9">
        <f t="shared" ca="1" si="129"/>
        <v>2198896</v>
      </c>
      <c r="BY494" s="10" t="str">
        <f t="shared" ca="1" si="130"/>
        <v>750k-5 mil</v>
      </c>
      <c r="BZ494" s="7">
        <f t="shared" ca="1" si="131"/>
        <v>1550149</v>
      </c>
      <c r="CA494" s="7"/>
      <c r="CB494" s="7">
        <f t="shared" ca="1" si="132"/>
        <v>1550149</v>
      </c>
      <c r="CC494" s="7" t="s">
        <v>114</v>
      </c>
      <c r="CD494" s="7" t="s">
        <v>120</v>
      </c>
      <c r="CE494" s="7">
        <f t="shared" ca="1" si="133"/>
        <v>10</v>
      </c>
      <c r="CF494" s="7">
        <f t="shared" ca="1" si="134"/>
        <v>219889.6</v>
      </c>
      <c r="CG494" s="11">
        <f t="shared" ca="1" si="135"/>
        <v>1.4185062210148831</v>
      </c>
      <c r="CH494" s="7" t="str">
        <f t="shared" ca="1" si="136"/>
        <v>1-5x</v>
      </c>
      <c r="CI494" s="7" t="s">
        <v>107</v>
      </c>
    </row>
    <row r="495" spans="1:87" x14ac:dyDescent="0.2">
      <c r="A495">
        <v>11602</v>
      </c>
      <c r="B495" t="s">
        <v>94</v>
      </c>
      <c r="C495" s="17">
        <v>0.8</v>
      </c>
      <c r="D495" t="s">
        <v>96</v>
      </c>
      <c r="E495" t="s">
        <v>95</v>
      </c>
      <c r="F495" s="17">
        <v>0.75</v>
      </c>
      <c r="G495" s="17" t="str">
        <f t="shared" si="121"/>
        <v>Yes</v>
      </c>
      <c r="H495" t="s">
        <v>97</v>
      </c>
      <c r="I495" s="12" t="s">
        <v>97</v>
      </c>
      <c r="J495" s="13">
        <v>36526</v>
      </c>
      <c r="K495">
        <f t="shared" ca="1" si="122"/>
        <v>25</v>
      </c>
      <c r="L495" t="str">
        <f t="shared" ca="1" si="123"/>
        <v>&gt;20 years</v>
      </c>
      <c r="M495" s="13">
        <v>36526</v>
      </c>
      <c r="N495">
        <f t="shared" ca="1" si="124"/>
        <v>25</v>
      </c>
      <c r="O495" t="str">
        <f t="shared" ca="1" si="125"/>
        <v>&gt;20 years</v>
      </c>
      <c r="P495" s="13">
        <v>31048</v>
      </c>
      <c r="Q495">
        <f t="shared" ca="1" si="126"/>
        <v>40</v>
      </c>
      <c r="R495" t="str">
        <f t="shared" ca="1" si="127"/>
        <v>35-44</v>
      </c>
      <c r="S495" t="s">
        <v>126</v>
      </c>
      <c r="V495">
        <v>1</v>
      </c>
      <c r="X495">
        <v>1</v>
      </c>
      <c r="Z495">
        <v>1</v>
      </c>
      <c r="BR495">
        <f t="shared" si="128"/>
        <v>3</v>
      </c>
      <c r="BS495" t="str">
        <f t="shared" si="120"/>
        <v>Non Loan</v>
      </c>
      <c r="BT495" t="s">
        <v>99</v>
      </c>
      <c r="BU495" t="s">
        <v>104</v>
      </c>
      <c r="BV495" t="s">
        <v>101</v>
      </c>
      <c r="BW495" s="13" t="s">
        <v>96</v>
      </c>
      <c r="BX495" s="14" t="str">
        <f t="shared" ca="1" si="129"/>
        <v/>
      </c>
      <c r="BY495" s="15" t="str">
        <f t="shared" ca="1" si="130"/>
        <v/>
      </c>
      <c r="BZ495" s="12">
        <f t="shared" ca="1" si="131"/>
        <v>1872268</v>
      </c>
      <c r="CA495" s="12"/>
      <c r="CB495" s="12">
        <f t="shared" ca="1" si="132"/>
        <v>1872268</v>
      </c>
      <c r="CC495" s="12"/>
      <c r="CD495" s="12"/>
      <c r="CE495" s="12" t="str">
        <f t="shared" ca="1" si="133"/>
        <v/>
      </c>
      <c r="CF495" s="12" t="str">
        <f t="shared" ca="1" si="134"/>
        <v/>
      </c>
      <c r="CG495" s="16" t="str">
        <f t="shared" ca="1" si="135"/>
        <v/>
      </c>
      <c r="CH495" s="12" t="str">
        <f t="shared" ca="1" si="136"/>
        <v/>
      </c>
      <c r="CI495" s="12" t="s">
        <v>97</v>
      </c>
    </row>
    <row r="496" spans="1:87" x14ac:dyDescent="0.2">
      <c r="A496" s="6">
        <v>11603</v>
      </c>
      <c r="B496" s="6" t="s">
        <v>94</v>
      </c>
      <c r="C496" s="18">
        <v>0.75</v>
      </c>
      <c r="D496" s="6" t="s">
        <v>95</v>
      </c>
      <c r="E496" s="6" t="s">
        <v>96</v>
      </c>
      <c r="F496" s="18"/>
      <c r="G496" s="18" t="str">
        <f t="shared" si="121"/>
        <v>Yes</v>
      </c>
      <c r="H496" s="6" t="s">
        <v>97</v>
      </c>
      <c r="I496" s="7" t="s">
        <v>97</v>
      </c>
      <c r="J496" s="8">
        <v>36161</v>
      </c>
      <c r="K496" s="6">
        <f t="shared" ca="1" si="122"/>
        <v>26</v>
      </c>
      <c r="L496" s="6" t="str">
        <f t="shared" ca="1" si="123"/>
        <v>&gt;20 years</v>
      </c>
      <c r="M496" s="8">
        <v>36161</v>
      </c>
      <c r="N496" s="6">
        <f t="shared" ca="1" si="124"/>
        <v>26</v>
      </c>
      <c r="O496" s="6" t="str">
        <f t="shared" ca="1" si="125"/>
        <v>&gt;20 years</v>
      </c>
      <c r="P496" s="8">
        <v>29221</v>
      </c>
      <c r="Q496" s="6">
        <f t="shared" ca="1" si="126"/>
        <v>45</v>
      </c>
      <c r="R496" s="6" t="str">
        <f t="shared" ca="1" si="127"/>
        <v>45-54</v>
      </c>
      <c r="S496" s="6" t="s">
        <v>121</v>
      </c>
      <c r="T496" s="6"/>
      <c r="U496" s="6">
        <v>1</v>
      </c>
      <c r="V496" s="6">
        <v>1</v>
      </c>
      <c r="W496" s="6">
        <v>1</v>
      </c>
      <c r="X496" s="6">
        <v>1</v>
      </c>
      <c r="Y496" s="6"/>
      <c r="Z496" s="6"/>
      <c r="AA496" s="6"/>
      <c r="AB496" s="6"/>
      <c r="AC496" s="6"/>
      <c r="AD496" s="6"/>
      <c r="AE496" s="6"/>
      <c r="AF496" s="6"/>
      <c r="AG496" s="6"/>
      <c r="AH496" s="6"/>
      <c r="AI496" s="6"/>
      <c r="AJ496" s="6"/>
      <c r="AK496" s="6"/>
      <c r="AL496" s="6"/>
      <c r="AM496" s="6"/>
      <c r="AN496" s="6"/>
      <c r="AO496" s="6"/>
      <c r="AP496" s="6"/>
      <c r="AQ496" s="6"/>
      <c r="AR496" s="6"/>
      <c r="AS496" s="6"/>
      <c r="AT496" s="6"/>
      <c r="AU496" s="6"/>
      <c r="AV496" s="6"/>
      <c r="AW496" s="6"/>
      <c r="AX496" s="6"/>
      <c r="AY496" s="6"/>
      <c r="AZ496" s="6"/>
      <c r="BA496" s="6"/>
      <c r="BB496" s="6"/>
      <c r="BC496" s="6"/>
      <c r="BD496" s="6"/>
      <c r="BE496" s="6"/>
      <c r="BF496" s="6"/>
      <c r="BG496" s="6"/>
      <c r="BH496" s="6"/>
      <c r="BI496" s="6"/>
      <c r="BJ496" s="6"/>
      <c r="BK496" s="6"/>
      <c r="BL496" s="6"/>
      <c r="BM496" s="6"/>
      <c r="BN496" s="6"/>
      <c r="BO496" s="6"/>
      <c r="BP496" s="6"/>
      <c r="BQ496" s="6"/>
      <c r="BR496" s="6">
        <f t="shared" si="128"/>
        <v>4</v>
      </c>
      <c r="BS496" s="6" t="str">
        <f t="shared" si="120"/>
        <v>Non Loan</v>
      </c>
      <c r="BT496" s="6" t="s">
        <v>99</v>
      </c>
      <c r="BU496" s="6" t="s">
        <v>104</v>
      </c>
      <c r="BV496" s="6" t="s">
        <v>101</v>
      </c>
      <c r="BW496" s="8" t="s">
        <v>96</v>
      </c>
      <c r="BX496" s="9" t="str">
        <f t="shared" ca="1" si="129"/>
        <v/>
      </c>
      <c r="BY496" s="10" t="str">
        <f t="shared" ca="1" si="130"/>
        <v/>
      </c>
      <c r="BZ496" s="7">
        <f t="shared" ca="1" si="131"/>
        <v>1970830</v>
      </c>
      <c r="CA496" s="7"/>
      <c r="CB496" s="7">
        <f t="shared" ca="1" si="132"/>
        <v>1970830</v>
      </c>
      <c r="CC496" s="7"/>
      <c r="CD496" s="7"/>
      <c r="CE496" s="7" t="str">
        <f t="shared" ca="1" si="133"/>
        <v/>
      </c>
      <c r="CF496" s="7" t="str">
        <f t="shared" ca="1" si="134"/>
        <v/>
      </c>
      <c r="CG496" s="11" t="str">
        <f t="shared" ca="1" si="135"/>
        <v/>
      </c>
      <c r="CH496" s="7" t="str">
        <f t="shared" ca="1" si="136"/>
        <v/>
      </c>
      <c r="CI496" s="7" t="s">
        <v>97</v>
      </c>
    </row>
    <row r="497" spans="1:87" x14ac:dyDescent="0.2">
      <c r="A497">
        <v>11604</v>
      </c>
      <c r="B497" t="s">
        <v>94</v>
      </c>
      <c r="C497" s="17">
        <v>1</v>
      </c>
      <c r="D497" t="s">
        <v>96</v>
      </c>
      <c r="E497" t="s">
        <v>96</v>
      </c>
      <c r="G497" s="17" t="str">
        <f t="shared" si="121"/>
        <v>Yes</v>
      </c>
      <c r="H497" t="s">
        <v>97</v>
      </c>
      <c r="I497" s="12" t="s">
        <v>119</v>
      </c>
      <c r="J497" s="13">
        <v>45658</v>
      </c>
      <c r="K497">
        <f t="shared" ca="1" si="122"/>
        <v>0</v>
      </c>
      <c r="L497" t="str">
        <f t="shared" ca="1" si="123"/>
        <v>&lt;12 months</v>
      </c>
      <c r="M497" s="13">
        <v>45658</v>
      </c>
      <c r="N497">
        <f t="shared" ca="1" si="124"/>
        <v>0</v>
      </c>
      <c r="O497" t="str">
        <f t="shared" ca="1" si="125"/>
        <v>&lt;12 months</v>
      </c>
      <c r="P497" s="13">
        <v>27395</v>
      </c>
      <c r="Q497">
        <f t="shared" ca="1" si="126"/>
        <v>50</v>
      </c>
      <c r="R497" t="str">
        <f t="shared" ca="1" si="127"/>
        <v>45-54</v>
      </c>
      <c r="S497" t="s">
        <v>98</v>
      </c>
      <c r="V497">
        <v>1</v>
      </c>
      <c r="X497">
        <v>1</v>
      </c>
      <c r="Z497">
        <v>1</v>
      </c>
      <c r="BR497">
        <f t="shared" si="128"/>
        <v>3</v>
      </c>
      <c r="BS497" t="str">
        <f t="shared" si="120"/>
        <v>Non Loan</v>
      </c>
      <c r="BT497" t="s">
        <v>99</v>
      </c>
      <c r="BU497" t="s">
        <v>117</v>
      </c>
      <c r="BV497" t="s">
        <v>118</v>
      </c>
      <c r="BW497" s="13" t="s">
        <v>96</v>
      </c>
      <c r="BX497" s="14" t="str">
        <f t="shared" ca="1" si="129"/>
        <v/>
      </c>
      <c r="BY497" s="15" t="str">
        <f t="shared" ca="1" si="130"/>
        <v/>
      </c>
      <c r="BZ497" s="12">
        <f t="shared" ca="1" si="131"/>
        <v>1757654</v>
      </c>
      <c r="CA497" s="12"/>
      <c r="CB497" s="12">
        <f t="shared" ca="1" si="132"/>
        <v>1757654</v>
      </c>
      <c r="CC497" s="12"/>
      <c r="CD497" s="12"/>
      <c r="CE497" s="12" t="str">
        <f t="shared" ca="1" si="133"/>
        <v/>
      </c>
      <c r="CF497" s="12" t="str">
        <f t="shared" ca="1" si="134"/>
        <v/>
      </c>
      <c r="CG497" s="16" t="str">
        <f t="shared" ca="1" si="135"/>
        <v/>
      </c>
      <c r="CH497" s="12" t="str">
        <f t="shared" ca="1" si="136"/>
        <v/>
      </c>
      <c r="CI497" s="12" t="s">
        <v>97</v>
      </c>
    </row>
    <row r="498" spans="1:87" x14ac:dyDescent="0.2">
      <c r="A498" s="6">
        <v>11605</v>
      </c>
      <c r="B498" s="6" t="s">
        <v>94</v>
      </c>
      <c r="C498" s="18">
        <v>0</v>
      </c>
      <c r="D498" s="6" t="s">
        <v>95</v>
      </c>
      <c r="E498" s="6" t="s">
        <v>95</v>
      </c>
      <c r="F498" s="18">
        <v>0.15</v>
      </c>
      <c r="G498" s="18" t="str">
        <f t="shared" si="121"/>
        <v>No</v>
      </c>
      <c r="H498" s="6" t="s">
        <v>97</v>
      </c>
      <c r="I498" s="7" t="s">
        <v>112</v>
      </c>
      <c r="J498" s="8">
        <v>45658</v>
      </c>
      <c r="K498" s="6">
        <f t="shared" ca="1" si="122"/>
        <v>0</v>
      </c>
      <c r="L498" s="6" t="str">
        <f t="shared" ca="1" si="123"/>
        <v>&lt;12 months</v>
      </c>
      <c r="M498" s="8">
        <v>45658</v>
      </c>
      <c r="N498" s="6">
        <f t="shared" ca="1" si="124"/>
        <v>0</v>
      </c>
      <c r="O498" s="6" t="str">
        <f t="shared" ca="1" si="125"/>
        <v>&lt;12 months</v>
      </c>
      <c r="P498" s="8">
        <v>25569</v>
      </c>
      <c r="Q498" s="6">
        <f t="shared" ca="1" si="126"/>
        <v>55</v>
      </c>
      <c r="R498" s="6" t="str">
        <f t="shared" ca="1" si="127"/>
        <v>55-64</v>
      </c>
      <c r="S498" s="6" t="s">
        <v>98</v>
      </c>
      <c r="T498" s="6"/>
      <c r="U498" s="6">
        <v>1</v>
      </c>
      <c r="V498" s="6"/>
      <c r="W498" s="6">
        <v>1</v>
      </c>
      <c r="X498" s="6"/>
      <c r="Y498" s="6">
        <v>1</v>
      </c>
      <c r="Z498" s="6"/>
      <c r="AA498" s="6"/>
      <c r="AB498" s="6"/>
      <c r="AC498" s="6"/>
      <c r="AD498" s="6"/>
      <c r="AE498" s="6"/>
      <c r="AF498" s="6"/>
      <c r="AG498" s="6"/>
      <c r="AH498" s="6"/>
      <c r="AI498" s="6"/>
      <c r="AJ498" s="6"/>
      <c r="AK498" s="6"/>
      <c r="AL498" s="6"/>
      <c r="AM498" s="6"/>
      <c r="AN498" s="6"/>
      <c r="AO498" s="6"/>
      <c r="AP498" s="6"/>
      <c r="AQ498" s="6"/>
      <c r="AR498" s="6"/>
      <c r="AS498" s="6"/>
      <c r="AT498" s="6"/>
      <c r="AU498" s="6"/>
      <c r="AV498" s="6"/>
      <c r="AW498" s="6"/>
      <c r="AX498" s="6"/>
      <c r="AY498" s="6"/>
      <c r="AZ498" s="6"/>
      <c r="BA498" s="6"/>
      <c r="BB498" s="6"/>
      <c r="BC498" s="6"/>
      <c r="BD498" s="6"/>
      <c r="BE498" s="6"/>
      <c r="BF498" s="6"/>
      <c r="BG498" s="6"/>
      <c r="BH498" s="6"/>
      <c r="BI498" s="6"/>
      <c r="BJ498" s="6"/>
      <c r="BK498" s="6"/>
      <c r="BL498" s="6"/>
      <c r="BM498" s="6"/>
      <c r="BN498" s="6"/>
      <c r="BO498" s="6"/>
      <c r="BP498" s="6"/>
      <c r="BQ498" s="6"/>
      <c r="BR498" s="6">
        <f t="shared" si="128"/>
        <v>3</v>
      </c>
      <c r="BS498" s="6" t="str">
        <f t="shared" si="120"/>
        <v>Non Loan</v>
      </c>
      <c r="BT498" s="6" t="s">
        <v>99</v>
      </c>
      <c r="BU498" s="6" t="s">
        <v>117</v>
      </c>
      <c r="BV498" s="6" t="s">
        <v>118</v>
      </c>
      <c r="BW498" s="8" t="s">
        <v>96</v>
      </c>
      <c r="BX498" s="9" t="str">
        <f t="shared" ca="1" si="129"/>
        <v/>
      </c>
      <c r="BY498" s="10" t="str">
        <f t="shared" ca="1" si="130"/>
        <v/>
      </c>
      <c r="BZ498" s="7">
        <f t="shared" ca="1" si="131"/>
        <v>1671423</v>
      </c>
      <c r="CA498" s="7"/>
      <c r="CB498" s="7">
        <f t="shared" ca="1" si="132"/>
        <v>1671423</v>
      </c>
      <c r="CC498" s="7"/>
      <c r="CD498" s="7"/>
      <c r="CE498" s="7" t="str">
        <f t="shared" ca="1" si="133"/>
        <v/>
      </c>
      <c r="CF498" s="7" t="str">
        <f t="shared" ca="1" si="134"/>
        <v/>
      </c>
      <c r="CG498" s="11" t="str">
        <f t="shared" ca="1" si="135"/>
        <v/>
      </c>
      <c r="CH498" s="7" t="str">
        <f t="shared" ca="1" si="136"/>
        <v/>
      </c>
      <c r="CI498" s="7" t="s">
        <v>97</v>
      </c>
    </row>
    <row r="499" spans="1:87" x14ac:dyDescent="0.2">
      <c r="A499">
        <v>11606</v>
      </c>
      <c r="B499" t="s">
        <v>94</v>
      </c>
      <c r="C499" s="17">
        <v>0.4</v>
      </c>
      <c r="D499" t="s">
        <v>96</v>
      </c>
      <c r="E499" t="s">
        <v>95</v>
      </c>
      <c r="F499" s="17">
        <v>0.5</v>
      </c>
      <c r="G499" s="17" t="str">
        <f t="shared" si="121"/>
        <v>No</v>
      </c>
      <c r="H499" t="s">
        <v>97</v>
      </c>
      <c r="I499" s="12" t="s">
        <v>97</v>
      </c>
      <c r="J499" s="13">
        <v>45473</v>
      </c>
      <c r="K499">
        <f t="shared" ca="1" si="122"/>
        <v>1</v>
      </c>
      <c r="L499" t="str">
        <f t="shared" ca="1" si="123"/>
        <v>1-3 years</v>
      </c>
      <c r="M499" s="13">
        <v>45473</v>
      </c>
      <c r="N499">
        <f t="shared" ca="1" si="124"/>
        <v>1</v>
      </c>
      <c r="O499" t="str">
        <f t="shared" ca="1" si="125"/>
        <v>1-3 years</v>
      </c>
      <c r="P499" s="13">
        <v>23743</v>
      </c>
      <c r="Q499">
        <f t="shared" ca="1" si="126"/>
        <v>60</v>
      </c>
      <c r="R499" t="str">
        <f t="shared" ca="1" si="127"/>
        <v>55-64</v>
      </c>
      <c r="S499" t="s">
        <v>132</v>
      </c>
      <c r="T499">
        <v>1</v>
      </c>
      <c r="V499">
        <v>1</v>
      </c>
      <c r="X499">
        <v>1</v>
      </c>
      <c r="Z499">
        <v>1</v>
      </c>
      <c r="BR499">
        <f t="shared" si="128"/>
        <v>4</v>
      </c>
      <c r="BS499" t="str">
        <f t="shared" si="120"/>
        <v>Loan</v>
      </c>
      <c r="BT499" t="s">
        <v>99</v>
      </c>
      <c r="BU499" t="s">
        <v>117</v>
      </c>
      <c r="BV499" t="s">
        <v>118</v>
      </c>
      <c r="BW499" s="13" t="s">
        <v>96</v>
      </c>
      <c r="BX499" s="14">
        <f t="shared" ca="1" si="129"/>
        <v>3970388</v>
      </c>
      <c r="BY499" s="15" t="str">
        <f t="shared" ca="1" si="130"/>
        <v>750k-5 mil</v>
      </c>
      <c r="BZ499" s="12">
        <f t="shared" ca="1" si="131"/>
        <v>793126</v>
      </c>
      <c r="CA499" s="12"/>
      <c r="CB499" s="12">
        <f t="shared" ca="1" si="132"/>
        <v>793126</v>
      </c>
      <c r="CC499" s="12" t="s">
        <v>114</v>
      </c>
      <c r="CD499" s="12" t="s">
        <v>106</v>
      </c>
      <c r="CE499" s="12">
        <f t="shared" ca="1" si="133"/>
        <v>1</v>
      </c>
      <c r="CF499" s="12">
        <f t="shared" ca="1" si="134"/>
        <v>3970388</v>
      </c>
      <c r="CG499" s="16">
        <f t="shared" ca="1" si="135"/>
        <v>5.0059990468097126</v>
      </c>
      <c r="CH499" s="12" t="str">
        <f t="shared" ca="1" si="136"/>
        <v>5-10x</v>
      </c>
      <c r="CI499" s="12" t="s">
        <v>107</v>
      </c>
    </row>
    <row r="500" spans="1:87" x14ac:dyDescent="0.2">
      <c r="A500" s="6">
        <v>11607</v>
      </c>
      <c r="B500" s="6" t="s">
        <v>94</v>
      </c>
      <c r="C500" s="18">
        <v>0.15</v>
      </c>
      <c r="D500" s="6" t="s">
        <v>95</v>
      </c>
      <c r="E500" s="6" t="s">
        <v>96</v>
      </c>
      <c r="F500" s="18"/>
      <c r="G500" s="18" t="str">
        <f t="shared" si="121"/>
        <v>No</v>
      </c>
      <c r="H500" s="6" t="s">
        <v>97</v>
      </c>
      <c r="I500" s="7" t="s">
        <v>97</v>
      </c>
      <c r="J500" s="8">
        <v>45292</v>
      </c>
      <c r="K500" s="6">
        <f t="shared" ca="1" si="122"/>
        <v>1</v>
      </c>
      <c r="L500" s="6" t="str">
        <f t="shared" ca="1" si="123"/>
        <v>1-3 years</v>
      </c>
      <c r="M500" s="8">
        <v>45292</v>
      </c>
      <c r="N500" s="6">
        <f t="shared" ca="1" si="124"/>
        <v>1</v>
      </c>
      <c r="O500" s="6" t="str">
        <f t="shared" ca="1" si="125"/>
        <v>1-3 years</v>
      </c>
      <c r="P500" s="8">
        <v>36526</v>
      </c>
      <c r="Q500" s="6">
        <f t="shared" ca="1" si="126"/>
        <v>25</v>
      </c>
      <c r="R500" s="6" t="str">
        <f t="shared" ca="1" si="127"/>
        <v>25-34</v>
      </c>
      <c r="S500" s="6" t="s">
        <v>154</v>
      </c>
      <c r="T500" s="6"/>
      <c r="U500" s="6">
        <v>1</v>
      </c>
      <c r="V500" s="6">
        <v>1</v>
      </c>
      <c r="W500" s="6">
        <v>1</v>
      </c>
      <c r="X500" s="6">
        <v>1</v>
      </c>
      <c r="Y500" s="6">
        <v>1</v>
      </c>
      <c r="Z500" s="6">
        <v>1</v>
      </c>
      <c r="AA500" s="6"/>
      <c r="AB500" s="6"/>
      <c r="AC500" s="6"/>
      <c r="AD500" s="6"/>
      <c r="AE500" s="6"/>
      <c r="AF500" s="6"/>
      <c r="AG500" s="6"/>
      <c r="AH500" s="6"/>
      <c r="AI500" s="6"/>
      <c r="AJ500" s="6"/>
      <c r="AK500" s="6"/>
      <c r="AL500" s="6"/>
      <c r="AM500" s="6"/>
      <c r="AN500" s="6"/>
      <c r="AO500" s="6"/>
      <c r="AP500" s="6"/>
      <c r="AQ500" s="6"/>
      <c r="AR500" s="6"/>
      <c r="AS500" s="6"/>
      <c r="AT500" s="6"/>
      <c r="AU500" s="6"/>
      <c r="AV500" s="6"/>
      <c r="AW500" s="6"/>
      <c r="AX500" s="6"/>
      <c r="AY500" s="6"/>
      <c r="AZ500" s="6"/>
      <c r="BA500" s="6"/>
      <c r="BB500" s="6"/>
      <c r="BC500" s="6"/>
      <c r="BD500" s="6"/>
      <c r="BE500" s="6"/>
      <c r="BF500" s="6"/>
      <c r="BG500" s="6"/>
      <c r="BH500" s="6"/>
      <c r="BI500" s="6"/>
      <c r="BJ500" s="6"/>
      <c r="BK500" s="6"/>
      <c r="BL500" s="6"/>
      <c r="BM500" s="6"/>
      <c r="BN500" s="6"/>
      <c r="BO500" s="6"/>
      <c r="BP500" s="6"/>
      <c r="BQ500" s="6"/>
      <c r="BR500" s="6">
        <f t="shared" si="128"/>
        <v>6</v>
      </c>
      <c r="BS500" s="6" t="str">
        <f t="shared" si="120"/>
        <v>Non Loan</v>
      </c>
      <c r="BT500" s="6" t="s">
        <v>99</v>
      </c>
      <c r="BU500" s="6" t="s">
        <v>100</v>
      </c>
      <c r="BV500" s="6" t="s">
        <v>101</v>
      </c>
      <c r="BW500" s="8" t="s">
        <v>96</v>
      </c>
      <c r="BX500" s="9" t="str">
        <f t="shared" ca="1" si="129"/>
        <v/>
      </c>
      <c r="BY500" s="10" t="str">
        <f t="shared" ca="1" si="130"/>
        <v/>
      </c>
      <c r="BZ500" s="7">
        <f t="shared" ca="1" si="131"/>
        <v>717388</v>
      </c>
      <c r="CA500" s="7"/>
      <c r="CB500" s="7">
        <f t="shared" ca="1" si="132"/>
        <v>717388</v>
      </c>
      <c r="CC500" s="7"/>
      <c r="CD500" s="7"/>
      <c r="CE500" s="7" t="str">
        <f t="shared" ca="1" si="133"/>
        <v/>
      </c>
      <c r="CF500" s="7" t="str">
        <f t="shared" ca="1" si="134"/>
        <v/>
      </c>
      <c r="CG500" s="11" t="str">
        <f t="shared" ca="1" si="135"/>
        <v/>
      </c>
      <c r="CH500" s="7" t="str">
        <f t="shared" ca="1" si="136"/>
        <v/>
      </c>
      <c r="CI500" s="7" t="s">
        <v>97</v>
      </c>
    </row>
    <row r="501" spans="1:87" x14ac:dyDescent="0.2">
      <c r="A501">
        <v>11608</v>
      </c>
      <c r="B501" t="s">
        <v>94</v>
      </c>
      <c r="C501" s="17">
        <v>0.2</v>
      </c>
      <c r="D501" t="s">
        <v>96</v>
      </c>
      <c r="E501" t="s">
        <v>96</v>
      </c>
      <c r="G501" s="17" t="str">
        <f t="shared" si="121"/>
        <v>No</v>
      </c>
      <c r="H501" t="s">
        <v>97</v>
      </c>
      <c r="I501" s="12" t="s">
        <v>97</v>
      </c>
      <c r="J501" s="13">
        <v>45107</v>
      </c>
      <c r="K501">
        <f t="shared" ca="1" si="122"/>
        <v>2</v>
      </c>
      <c r="L501" t="str">
        <f t="shared" ca="1" si="123"/>
        <v>1-3 years</v>
      </c>
      <c r="M501" s="13">
        <v>45107</v>
      </c>
      <c r="N501">
        <f t="shared" ca="1" si="124"/>
        <v>2</v>
      </c>
      <c r="O501" t="str">
        <f t="shared" ca="1" si="125"/>
        <v>1-3 years</v>
      </c>
      <c r="P501" s="13">
        <v>34700</v>
      </c>
      <c r="Q501">
        <f t="shared" ca="1" si="126"/>
        <v>30</v>
      </c>
      <c r="R501" t="str">
        <f t="shared" ca="1" si="127"/>
        <v>25-34</v>
      </c>
      <c r="S501" t="s">
        <v>98</v>
      </c>
      <c r="V501">
        <v>1</v>
      </c>
      <c r="X501">
        <v>1</v>
      </c>
      <c r="Z501">
        <v>1</v>
      </c>
      <c r="BR501">
        <f t="shared" si="128"/>
        <v>3</v>
      </c>
      <c r="BS501" t="str">
        <f t="shared" si="120"/>
        <v>Non Loan</v>
      </c>
      <c r="BT501" t="s">
        <v>99</v>
      </c>
      <c r="BU501" t="s">
        <v>100</v>
      </c>
      <c r="BV501" t="s">
        <v>101</v>
      </c>
      <c r="BW501" s="13" t="s">
        <v>96</v>
      </c>
      <c r="BX501" s="14" t="str">
        <f t="shared" ca="1" si="129"/>
        <v/>
      </c>
      <c r="BY501" s="15" t="str">
        <f t="shared" ca="1" si="130"/>
        <v/>
      </c>
      <c r="BZ501" s="12">
        <f t="shared" ca="1" si="131"/>
        <v>1501953</v>
      </c>
      <c r="CA501" s="12"/>
      <c r="CB501" s="12">
        <f t="shared" ca="1" si="132"/>
        <v>1501953</v>
      </c>
      <c r="CC501" s="12"/>
      <c r="CD501" s="12"/>
      <c r="CE501" s="12" t="str">
        <f t="shared" ca="1" si="133"/>
        <v/>
      </c>
      <c r="CF501" s="12" t="str">
        <f t="shared" ca="1" si="134"/>
        <v/>
      </c>
      <c r="CG501" s="16" t="str">
        <f t="shared" ca="1" si="135"/>
        <v/>
      </c>
      <c r="CH501" s="12" t="str">
        <f t="shared" ca="1" si="136"/>
        <v/>
      </c>
      <c r="CI501" s="12" t="s">
        <v>97</v>
      </c>
    </row>
    <row r="502" spans="1:87" x14ac:dyDescent="0.2">
      <c r="A502" s="6">
        <v>11609</v>
      </c>
      <c r="B502" s="6" t="s">
        <v>158</v>
      </c>
      <c r="C502" s="18">
        <v>0.3</v>
      </c>
      <c r="D502" s="6" t="s">
        <v>95</v>
      </c>
      <c r="E502" s="6" t="s">
        <v>95</v>
      </c>
      <c r="F502" s="18">
        <v>0.15</v>
      </c>
      <c r="G502" s="18" t="str">
        <f t="shared" si="121"/>
        <v>No</v>
      </c>
      <c r="H502" s="6" t="s">
        <v>97</v>
      </c>
      <c r="I502" s="7" t="s">
        <v>97</v>
      </c>
      <c r="J502" s="8">
        <v>44927</v>
      </c>
      <c r="K502" s="6">
        <f t="shared" ca="1" si="122"/>
        <v>2</v>
      </c>
      <c r="L502" s="6" t="str">
        <f t="shared" ca="1" si="123"/>
        <v>1-3 years</v>
      </c>
      <c r="M502" s="8">
        <v>44927</v>
      </c>
      <c r="N502" s="6">
        <f t="shared" ca="1" si="124"/>
        <v>2</v>
      </c>
      <c r="O502" s="6" t="str">
        <f t="shared" ca="1" si="125"/>
        <v>1-3 years</v>
      </c>
      <c r="P502" s="8">
        <v>32874</v>
      </c>
      <c r="Q502" s="6">
        <f t="shared" ca="1" si="126"/>
        <v>35</v>
      </c>
      <c r="R502" s="6" t="str">
        <f t="shared" ca="1" si="127"/>
        <v>35-44</v>
      </c>
      <c r="S502" s="6" t="s">
        <v>132</v>
      </c>
      <c r="T502" s="6">
        <v>1</v>
      </c>
      <c r="U502" s="6">
        <v>1</v>
      </c>
      <c r="V502" s="6">
        <v>1</v>
      </c>
      <c r="W502" s="6">
        <v>1</v>
      </c>
      <c r="X502" s="6">
        <v>1</v>
      </c>
      <c r="Y502" s="6"/>
      <c r="Z502" s="6"/>
      <c r="AA502" s="6"/>
      <c r="AB502" s="6"/>
      <c r="AC502" s="6"/>
      <c r="AD502" s="6"/>
      <c r="AE502" s="6"/>
      <c r="AF502" s="6"/>
      <c r="AG502" s="6"/>
      <c r="AH502" s="6"/>
      <c r="AI502" s="6"/>
      <c r="AJ502" s="6"/>
      <c r="AK502" s="6"/>
      <c r="AL502" s="6"/>
      <c r="AM502" s="6"/>
      <c r="AN502" s="6"/>
      <c r="AO502" s="6"/>
      <c r="AP502" s="6"/>
      <c r="AQ502" s="6"/>
      <c r="AR502" s="6"/>
      <c r="AS502" s="6"/>
      <c r="AT502" s="6"/>
      <c r="AU502" s="6"/>
      <c r="AV502" s="6"/>
      <c r="AW502" s="6"/>
      <c r="AX502" s="6"/>
      <c r="AY502" s="6"/>
      <c r="AZ502" s="6"/>
      <c r="BA502" s="6"/>
      <c r="BB502" s="6"/>
      <c r="BC502" s="6"/>
      <c r="BD502" s="6"/>
      <c r="BE502" s="6"/>
      <c r="BF502" s="6"/>
      <c r="BG502" s="6"/>
      <c r="BH502" s="6"/>
      <c r="BI502" s="6"/>
      <c r="BJ502" s="6"/>
      <c r="BK502" s="6"/>
      <c r="BL502" s="6"/>
      <c r="BM502" s="6"/>
      <c r="BN502" s="6"/>
      <c r="BO502" s="6"/>
      <c r="BP502" s="6"/>
      <c r="BQ502" s="6"/>
      <c r="BR502" s="6">
        <f t="shared" si="128"/>
        <v>5</v>
      </c>
      <c r="BS502" s="6" t="str">
        <f t="shared" si="120"/>
        <v>Loan</v>
      </c>
      <c r="BT502" s="6" t="s">
        <v>99</v>
      </c>
      <c r="BU502" s="6" t="s">
        <v>100</v>
      </c>
      <c r="BV502" s="6" t="s">
        <v>101</v>
      </c>
      <c r="BW502" s="8" t="s">
        <v>96</v>
      </c>
      <c r="BX502" s="9">
        <f t="shared" ca="1" si="129"/>
        <v>3817030</v>
      </c>
      <c r="BY502" s="10" t="str">
        <f t="shared" ca="1" si="130"/>
        <v>750k-5 mil</v>
      </c>
      <c r="BZ502" s="7">
        <f t="shared" ca="1" si="131"/>
        <v>566043</v>
      </c>
      <c r="CA502" s="7"/>
      <c r="CB502" s="7">
        <f t="shared" ca="1" si="132"/>
        <v>566043</v>
      </c>
      <c r="CC502" s="7" t="s">
        <v>114</v>
      </c>
      <c r="CD502" s="7" t="s">
        <v>120</v>
      </c>
      <c r="CE502" s="7">
        <f t="shared" ca="1" si="133"/>
        <v>6</v>
      </c>
      <c r="CF502" s="7">
        <f t="shared" ca="1" si="134"/>
        <v>636171.66666666663</v>
      </c>
      <c r="CG502" s="11">
        <f t="shared" ca="1" si="135"/>
        <v>6.7433569534469999</v>
      </c>
      <c r="CH502" s="7" t="str">
        <f t="shared" ca="1" si="136"/>
        <v>5-10x</v>
      </c>
      <c r="CI502" s="7" t="s">
        <v>107</v>
      </c>
    </row>
    <row r="503" spans="1:87" x14ac:dyDescent="0.2">
      <c r="A503">
        <v>11610</v>
      </c>
      <c r="B503" t="s">
        <v>122</v>
      </c>
      <c r="C503" s="17">
        <v>0.4</v>
      </c>
      <c r="D503" t="s">
        <v>96</v>
      </c>
      <c r="E503" t="s">
        <v>95</v>
      </c>
      <c r="F503" s="17">
        <v>0.3</v>
      </c>
      <c r="G503" s="17" t="str">
        <f t="shared" si="121"/>
        <v>No</v>
      </c>
      <c r="H503" t="s">
        <v>111</v>
      </c>
      <c r="I503" s="12" t="s">
        <v>119</v>
      </c>
      <c r="J503" s="13">
        <v>44742</v>
      </c>
      <c r="K503">
        <f t="shared" ca="1" si="122"/>
        <v>3</v>
      </c>
      <c r="L503" t="str">
        <f t="shared" ca="1" si="123"/>
        <v>3-5 years</v>
      </c>
      <c r="M503" s="13">
        <v>44742</v>
      </c>
      <c r="N503">
        <f t="shared" ca="1" si="124"/>
        <v>3</v>
      </c>
      <c r="O503" t="str">
        <f t="shared" ca="1" si="125"/>
        <v>3-5 years</v>
      </c>
      <c r="P503" s="13">
        <v>31048</v>
      </c>
      <c r="Q503">
        <f t="shared" ca="1" si="126"/>
        <v>40</v>
      </c>
      <c r="R503" t="str">
        <f t="shared" ca="1" si="127"/>
        <v>35-44</v>
      </c>
      <c r="S503" t="s">
        <v>109</v>
      </c>
      <c r="T503">
        <v>1</v>
      </c>
      <c r="V503">
        <v>1</v>
      </c>
      <c r="X503">
        <v>1</v>
      </c>
      <c r="Z503">
        <v>1</v>
      </c>
      <c r="BR503">
        <f t="shared" si="128"/>
        <v>4</v>
      </c>
      <c r="BS503" t="str">
        <f t="shared" si="120"/>
        <v>Loan</v>
      </c>
      <c r="BT503" t="s">
        <v>99</v>
      </c>
      <c r="BU503" t="s">
        <v>104</v>
      </c>
      <c r="BV503" t="s">
        <v>101</v>
      </c>
      <c r="BW503" s="13" t="s">
        <v>96</v>
      </c>
      <c r="BX503" s="14">
        <f t="shared" ca="1" si="129"/>
        <v>1923424</v>
      </c>
      <c r="BY503" s="15" t="str">
        <f t="shared" ca="1" si="130"/>
        <v>750k-5 mil</v>
      </c>
      <c r="BZ503" s="12">
        <f t="shared" ca="1" si="131"/>
        <v>1014597</v>
      </c>
      <c r="CA503" s="12"/>
      <c r="CB503" s="12">
        <f t="shared" ca="1" si="132"/>
        <v>1014597</v>
      </c>
      <c r="CC503" s="12" t="s">
        <v>114</v>
      </c>
      <c r="CD503" s="12" t="s">
        <v>106</v>
      </c>
      <c r="CE503" s="12">
        <f t="shared" ca="1" si="133"/>
        <v>5</v>
      </c>
      <c r="CF503" s="12">
        <f t="shared" ca="1" si="134"/>
        <v>384684.79999999999</v>
      </c>
      <c r="CG503" s="16">
        <f t="shared" ca="1" si="135"/>
        <v>1.8957517122561962</v>
      </c>
      <c r="CH503" s="12" t="str">
        <f t="shared" ca="1" si="136"/>
        <v>1-5x</v>
      </c>
      <c r="CI503" s="12" t="s">
        <v>107</v>
      </c>
    </row>
  </sheetData>
  <autoFilter ref="A3:CI503" xr:uid="{00000000-0001-0000-0000-000000000000}"/>
  <pageMargins left="0.7" right="0.7" top="0.75" bottom="0.75" header="0.3" footer="0.3"/>
  <drawing r:id="rId1"/>
  <extLst>
    <ext xmlns:x14="http://schemas.microsoft.com/office/spreadsheetml/2009/9/main" uri="{CCE6A557-97BC-4b89-ADB6-D9C93CAAB3DF}">
      <x14:dataValidations xmlns:xm="http://schemas.microsoft.com/office/excel/2006/main" count="4">
        <x14:dataValidation type="list" allowBlank="1" showInputMessage="1" showErrorMessage="1" xr:uid="{6F54E9BD-1B4D-4334-97D4-86AECD29BCEF}">
          <x14:formula1>
            <xm:f>Config!$A$3:$A$4</xm:f>
          </x14:formula1>
          <xm:sqref>D4:E1048576 BW4:BW1048576</xm:sqref>
        </x14:dataValidation>
        <x14:dataValidation type="list" allowBlank="1" showInputMessage="1" showErrorMessage="1" xr:uid="{F351B155-3F2E-4452-8594-680C48EC7231}">
          <x14:formula1>
            <xm:f>Config!$D$3:$D$6</xm:f>
          </x14:formula1>
          <xm:sqref>I4:I1048576</xm:sqref>
        </x14:dataValidation>
        <x14:dataValidation type="list" allowBlank="1" showInputMessage="1" showErrorMessage="1" xr:uid="{AD36D396-A5BC-47E1-8405-B6FECECC4929}">
          <x14:formula1>
            <xm:f>Config!$B$3:$B$4</xm:f>
          </x14:formula1>
          <xm:sqref>T4:BQ1048576</xm:sqref>
        </x14:dataValidation>
        <x14:dataValidation type="list" allowBlank="1" showInputMessage="1" showErrorMessage="1" xr:uid="{BF2E11BB-22DD-466C-A0F7-82D8C3944EC9}">
          <x14:formula1>
            <xm:f>Config!$C$3:$C$52</xm:f>
          </x14:formula1>
          <xm:sqref>H1:H1048576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6E7061-E79B-4303-A01E-AA7C46C1F551}">
  <sheetPr>
    <tabColor theme="3"/>
  </sheetPr>
  <dimension ref="A1:Y1547"/>
  <sheetViews>
    <sheetView showGridLines="0" tabSelected="1" topLeftCell="A1215" zoomScale="90" zoomScaleNormal="90" workbookViewId="0">
      <selection activeCell="E14" sqref="E14"/>
    </sheetView>
  </sheetViews>
  <sheetFormatPr baseColWidth="10" defaultColWidth="8.83203125" defaultRowHeight="15" outlineLevelRow="2" x14ac:dyDescent="0.2"/>
  <cols>
    <col min="1" max="1" width="52.83203125" style="25" bestFit="1" customWidth="1"/>
    <col min="2" max="2" width="18" style="25" bestFit="1" customWidth="1"/>
    <col min="3" max="3" width="20.33203125" bestFit="1" customWidth="1"/>
    <col min="4" max="4" width="21.83203125" bestFit="1" customWidth="1"/>
    <col min="5" max="5" width="19.6640625" bestFit="1" customWidth="1"/>
    <col min="6" max="6" width="15.83203125" bestFit="1" customWidth="1"/>
    <col min="7" max="7" width="22.83203125" bestFit="1" customWidth="1"/>
    <col min="8" max="8" width="10" bestFit="1" customWidth="1"/>
    <col min="9" max="25" width="21" customWidth="1"/>
    <col min="26" max="26" width="10.33203125" customWidth="1"/>
    <col min="27" max="28" width="10.1640625" customWidth="1"/>
    <col min="29" max="29" width="6.33203125" bestFit="1" customWidth="1"/>
    <col min="30" max="30" width="10.1640625" bestFit="1" customWidth="1"/>
  </cols>
  <sheetData>
    <row r="1" spans="1:8" s="34" customFormat="1" ht="81.75" customHeight="1" x14ac:dyDescent="0.2">
      <c r="A1" s="99"/>
      <c r="B1" s="99"/>
    </row>
    <row r="2" spans="1:8" s="34" customFormat="1" ht="19" x14ac:dyDescent="0.25">
      <c r="A2" s="114" t="s">
        <v>0</v>
      </c>
    </row>
    <row r="3" spans="1:8" s="37" customFormat="1" x14ac:dyDescent="0.2">
      <c r="A3" s="36" t="str">
        <f>Instructions!A3</f>
        <v>Name of financial institution</v>
      </c>
    </row>
    <row r="4" spans="1:8" s="38" customFormat="1" x14ac:dyDescent="0.2"/>
    <row r="5" spans="1:8" s="64" customFormat="1" x14ac:dyDescent="0.2"/>
    <row r="6" spans="1:8" s="64" customFormat="1" ht="48" x14ac:dyDescent="0.2">
      <c r="A6" s="65" t="s">
        <v>163</v>
      </c>
      <c r="B6" s="66" t="str" cm="1">
        <f t="array" aca="1" ref="B6" ca="1">HYPERLINK("#"&amp;CELL("address", 'Portfolio Analysis'!A16), 'Portfolio Analysis'!A16)</f>
        <v>HEADLINE FIGURES</v>
      </c>
      <c r="C6" s="67" t="str" cm="1">
        <f t="array" aca="1" ref="C6" ca="1">HYPERLINK("#"&amp;CELL("address", 'Portfolio Analysis'!A27), 'Portfolio Analysis'!A27)</f>
        <v>SPLITS BY CATEGORY</v>
      </c>
      <c r="D6" s="67" t="str" cm="1">
        <f t="array" aca="1" ref="D6" ca="1">HYPERLINK("#"&amp;CELL("address", 'Portfolio Analysis'!A411), 'Portfolio Analysis'!A411)</f>
        <v>LOAN SPLITS</v>
      </c>
      <c r="E6" s="68" t="str" cm="1">
        <f t="array" aca="1" ref="E6" ca="1">HYPERLINK("#"&amp;CELL("address", 'Portfolio Analysis'!A525), 'Portfolio Analysis'!A525)</f>
        <v>CONVERSION OF CLIENTS TO BORROWERS</v>
      </c>
      <c r="F6" s="68" t="str" cm="1">
        <f t="array" aca="1" ref="F6" ca="1">HYPERLINK("#"&amp;CELL("address", 'Portfolio Analysis'!A827), 'Portfolio Analysis'!A827)</f>
        <v>INFORMATION ON LENDING PATTERNS</v>
      </c>
      <c r="G6" s="69" t="str" cm="1">
        <f t="array" aca="1" ref="G6" ca="1">HYPERLINK("#"&amp;CELL("address", 'Portfolio Analysis'!A1201), 'Portfolio Analysis'!A1201)</f>
        <v>INFORMATION ON RISK</v>
      </c>
    </row>
    <row r="7" spans="1:8" s="64" customFormat="1" x14ac:dyDescent="0.2">
      <c r="B7" s="70"/>
      <c r="C7" s="71" t="str" cm="1">
        <f t="array" aca="1" ref="C7" ca="1">HYPERLINK("#"&amp;CELL("address", 'Portfolio Analysis'!A28), 'Portfolio Analysis'!A28)</f>
        <v>SPLIT BY INDUSTRY</v>
      </c>
      <c r="D7" s="71" t="str" cm="1">
        <f t="array" aca="1" ref="D7" ca="1">HYPERLINK("#"&amp;CELL("address", 'Portfolio Analysis'!A412), 'Portfolio Analysis'!A412)</f>
        <v>SPLIT BY TYPE OF LOAN</v>
      </c>
      <c r="E7" s="71" t="str" cm="1">
        <f t="array" aca="1" ref="E7" ca="1">HYPERLINK("#"&amp;CELL("address", 'Portfolio Analysis'!A526), 'Portfolio Analysis'!A526)</f>
        <v>BY INDUSTRY</v>
      </c>
      <c r="F7" s="71" t="str" cm="1">
        <f t="array" aca="1" ref="F7" ca="1">HYPERLINK("#"&amp;CELL("address", 'Portfolio Analysis'!A828), 'Portfolio Analysis'!A828)</f>
        <v>BY INDUSTRY</v>
      </c>
      <c r="G7" s="72" t="str" cm="1">
        <f t="array" aca="1" ref="G7" ca="1">HYPERLINK("#"&amp;CELL("address", 'Portfolio Analysis'!A1202), 'Portfolio Analysis'!A1202)</f>
        <v>BY INDUSTRY</v>
      </c>
      <c r="H7" s="73"/>
    </row>
    <row r="8" spans="1:8" s="64" customFormat="1" x14ac:dyDescent="0.2">
      <c r="B8" s="70"/>
      <c r="C8" s="71" t="str" cm="1">
        <f t="array" aca="1" ref="C8" ca="1">HYPERLINK("#"&amp;CELL("address", 'Portfolio Analysis'!A100), 'Portfolio Analysis'!A100)</f>
        <v>SPLIT BY SIZE (# of employees)</v>
      </c>
      <c r="D8" s="71" t="str" cm="1">
        <f t="array" aca="1" ref="D8" ca="1">HYPERLINK("#"&amp;CELL("address", 'Portfolio Analysis'!A469), 'Portfolio Analysis'!A469)</f>
        <v>SPLIT BY TYPE OF COLLATERAL</v>
      </c>
      <c r="E8" s="71" t="str" cm="1">
        <f t="array" aca="1" ref="E8" ca="1">HYPERLINK("#"&amp;CELL("address", 'Portfolio Analysis'!A588), 'Portfolio Analysis'!A588)</f>
        <v>BY SIZE (# of employees)</v>
      </c>
      <c r="F8" s="71" t="str" cm="1">
        <f t="array" aca="1" ref="F8" ca="1">HYPERLINK("#"&amp;CELL("address", 'Portfolio Analysis'!A912), 'Portfolio Analysis'!A912)</f>
        <v>BY SIZE (# of employees)</v>
      </c>
      <c r="G8" s="72" t="str" cm="1">
        <f t="array" aca="1" ref="G8" ca="1">HYPERLINK("#"&amp;CELL("address", 'Portfolio Analysis'!A1287), 'Portfolio Analysis'!A1287)</f>
        <v>BY SIZE (# of employees)</v>
      </c>
      <c r="H8" s="73"/>
    </row>
    <row r="9" spans="1:8" s="64" customFormat="1" x14ac:dyDescent="0.2">
      <c r="B9" s="70"/>
      <c r="C9" s="71" t="str" cm="1">
        <f t="array" aca="1" ref="C9" ca="1">HYPERLINK("#"&amp;CELL("address", 'Portfolio Analysis'!A159), 'Portfolio Analysis'!A159)</f>
        <v>SPLIT BY SIZE (revenues)</v>
      </c>
      <c r="D9" s="74"/>
      <c r="E9" s="71" t="str" cm="1">
        <f t="array" aca="1" ref="E9" ca="1">HYPERLINK("#"&amp;CELL("address", 'Portfolio Analysis'!A648), 'Portfolio Analysis'!A648)</f>
        <v>BY SIZE (revenues)</v>
      </c>
      <c r="F9" s="71" t="str" cm="1">
        <f t="array" aca="1" ref="F9" ca="1">HYPERLINK("#"&amp;CELL("address", 'Portfolio Analysis'!A978), 'Portfolio Analysis'!A978)</f>
        <v>BY SIZE (revenues)</v>
      </c>
      <c r="G9" s="72" t="str" cm="1">
        <f t="array" aca="1" ref="G9" ca="1">HYPERLINK("#"&amp;CELL("address", 'Portfolio Analysis'!A1354), 'Portfolio Analysis'!A1354)</f>
        <v>BY SIZE (revenues)</v>
      </c>
      <c r="H9" s="73"/>
    </row>
    <row r="10" spans="1:8" s="64" customFormat="1" x14ac:dyDescent="0.2">
      <c r="B10" s="70"/>
      <c r="C10" s="71" t="str" cm="1">
        <f t="array" aca="1" ref="C10" ca="1">HYPERLINK("#"&amp;CELL("address", 'Portfolio Analysis'!A217), 'Portfolio Analysis'!A217)</f>
        <v>SPLIT BY AGE OF KEY PERSON</v>
      </c>
      <c r="D10" s="74"/>
      <c r="E10" s="71" t="str" cm="1">
        <f t="array" aca="1" ref="E10" ca="1">HYPERLINK("#"&amp;CELL("address", 'Portfolio Analysis'!A708), 'Portfolio Analysis'!A708)</f>
        <v>BY AGE OF ENTERPRISE</v>
      </c>
      <c r="F10" s="71" t="str" cm="1">
        <f t="array" aca="1" ref="F10" ca="1">HYPERLINK("#"&amp;CELL("address", 'Portfolio Analysis'!A1043), 'Portfolio Analysis'!A1043)</f>
        <v>BY AGE OF ENTERPRISE</v>
      </c>
      <c r="G10" s="72" t="str" cm="1">
        <f t="array" aca="1" ref="G10" ca="1">HYPERLINK("#"&amp;CELL("address", 'Portfolio Analysis'!A1420), 'Portfolio Analysis'!A1420)</f>
        <v>BY AGE OF ENTERPRISE</v>
      </c>
      <c r="H10" s="73"/>
    </row>
    <row r="11" spans="1:8" s="64" customFormat="1" x14ac:dyDescent="0.2">
      <c r="B11" s="70"/>
      <c r="C11" s="71" t="str" cm="1">
        <f t="array" aca="1" ref="C11" ca="1">HYPERLINK("#"&amp;CELL("address", 'Portfolio Analysis'!A275), 'Portfolio Analysis'!A275)</f>
        <v>SPLIT BY ENTERPRISE AGE</v>
      </c>
      <c r="D11" s="74"/>
      <c r="E11" s="71" t="str" cm="1">
        <f t="array" aca="1" ref="E11" ca="1">HYPERLINK("#"&amp;CELL("address", 'Portfolio Analysis'!A768), 'Portfolio Analysis'!A768)</f>
        <v>BY REGION</v>
      </c>
      <c r="F11" s="71" t="str" cm="1">
        <f t="array" aca="1" ref="F11" ca="1">HYPERLINK("#"&amp;CELL("address", 'Portfolio Analysis'!A1112), 'Portfolio Analysis'!A1112)</f>
        <v>BY REGION</v>
      </c>
      <c r="G11" s="72" t="str" cm="1">
        <f t="array" aca="1" ref="G11" ca="1">HYPERLINK("#"&amp;CELL("address", 'Portfolio Analysis'!A1457), 'Portfolio Analysis'!A1457)</f>
        <v>BY REGION</v>
      </c>
      <c r="H11" s="73"/>
    </row>
    <row r="12" spans="1:8" s="64" customFormat="1" x14ac:dyDescent="0.2">
      <c r="B12" s="75"/>
      <c r="C12" s="76" t="str" cm="1">
        <f t="array" aca="1" ref="C12" ca="1">HYPERLINK("#"&amp;CELL("address", 'Portfolio Analysis'!A335), 'Portfolio Analysis'!A335)</f>
        <v>SPLIT BY REGION</v>
      </c>
      <c r="D12" s="77"/>
      <c r="E12" s="77"/>
      <c r="F12" s="77"/>
      <c r="G12" s="78"/>
      <c r="H12" s="73"/>
    </row>
    <row r="13" spans="1:8" s="64" customFormat="1" x14ac:dyDescent="0.2">
      <c r="B13" s="73"/>
      <c r="C13" s="73"/>
    </row>
    <row r="14" spans="1:8" s="64" customFormat="1" x14ac:dyDescent="0.2"/>
    <row r="15" spans="1:8" s="64" customFormat="1" x14ac:dyDescent="0.2"/>
    <row r="16" spans="1:8" s="51" customFormat="1" ht="35" customHeight="1" x14ac:dyDescent="0.2">
      <c r="A16" s="50" t="s">
        <v>164</v>
      </c>
    </row>
    <row r="17" spans="1:4" s="37" customFormat="1" x14ac:dyDescent="0.2">
      <c r="A17" s="36"/>
      <c r="B17" s="36" t="s">
        <v>165</v>
      </c>
      <c r="C17" s="36" t="s">
        <v>166</v>
      </c>
      <c r="D17" s="36" t="s">
        <v>167</v>
      </c>
    </row>
    <row r="18" spans="1:4" s="37" customFormat="1" x14ac:dyDescent="0.2">
      <c r="A18" s="36" t="s">
        <v>168</v>
      </c>
      <c r="B18" s="52">
        <f>COUNTA('Input Data Here'!A4:A1048576)</f>
        <v>500</v>
      </c>
      <c r="C18" s="53">
        <f>COUNTIF('Input Data Here'!G4:G1048576,"Yes")</f>
        <v>248</v>
      </c>
      <c r="D18" s="54">
        <f>COUNTIF('Input Data Here'!G4:G1048576,"No")</f>
        <v>252</v>
      </c>
    </row>
    <row r="19" spans="1:4" s="37" customFormat="1" x14ac:dyDescent="0.2">
      <c r="A19" s="36" t="s">
        <v>169</v>
      </c>
      <c r="B19" s="55">
        <f>COUNTIF('Input Data Here'!BS4:BS1048576,"Loan")</f>
        <v>210</v>
      </c>
      <c r="C19" s="56">
        <f>COUNTIFS('Input Data Here'!G4:G1048576,"Yes",'Input Data Here'!BS4:BS1048576,"Loan")</f>
        <v>96</v>
      </c>
      <c r="D19" s="57">
        <f>COUNTIFS('Input Data Here'!G4:G1048576,"No",'Input Data Here'!BS4:BS1048576,"Loan")</f>
        <v>114</v>
      </c>
    </row>
    <row r="20" spans="1:4" s="37" customFormat="1" x14ac:dyDescent="0.2">
      <c r="A20" s="36" t="s">
        <v>170</v>
      </c>
      <c r="B20" s="58">
        <f>B19/B18</f>
        <v>0.42</v>
      </c>
      <c r="C20" s="59">
        <f t="shared" ref="C20:D20" si="0">C19/C18</f>
        <v>0.38709677419354838</v>
      </c>
      <c r="D20" s="60">
        <f t="shared" si="0"/>
        <v>0.45238095238095238</v>
      </c>
    </row>
    <row r="21" spans="1:4" s="37" customFormat="1" x14ac:dyDescent="0.2">
      <c r="A21" s="36" t="s">
        <v>171</v>
      </c>
      <c r="B21" s="58">
        <f ca="1">AVERAGE('Input Data Here'!Q4:Q1048576)</f>
        <v>42.42</v>
      </c>
      <c r="C21" s="59">
        <f ca="1">AVERAGEIF('Input Data Here'!G4:G1048576,"Yes",'Input Data Here'!Q4:Q1048576)</f>
        <v>40.645161290322584</v>
      </c>
      <c r="D21" s="60">
        <f ca="1">AVERAGEIF('Input Data Here'!G4:G1048576,"No",'Input Data Here'!Q4:Q1048576)</f>
        <v>44.166666666666664</v>
      </c>
    </row>
    <row r="22" spans="1:4" s="37" customFormat="1" x14ac:dyDescent="0.2">
      <c r="A22" s="36" t="s">
        <v>172</v>
      </c>
      <c r="B22" s="58">
        <f ca="1">AVERAGEIF('Input Data Here'!BS4:BS1048576,"Loan",'Input Data Here'!Q4:Q1048576)</f>
        <v>42.047619047619051</v>
      </c>
      <c r="C22" s="59">
        <f ca="1">AVERAGEIFS('Input Data Here'!Q4:Q1048576,'Input Data Here'!G4:G1048576,"Yes",'Input Data Here'!BS4:BS1048576,"Loan")</f>
        <v>39.375</v>
      </c>
      <c r="D22" s="60">
        <f ca="1">AVERAGEIFS('Input Data Here'!Q4:Q1048576,'Input Data Here'!G4:G1048576,"No",'Input Data Here'!BS4:BS1048576,"Loan")</f>
        <v>44.298245614035089</v>
      </c>
    </row>
    <row r="23" spans="1:4" s="37" customFormat="1" x14ac:dyDescent="0.2">
      <c r="A23" s="36" t="s">
        <v>173</v>
      </c>
      <c r="B23" s="58">
        <f>AVERAGE('Input Data Here'!BR4:BR1048576)</f>
        <v>4.0860000000000003</v>
      </c>
      <c r="C23" s="59">
        <f>AVERAGEIF('Input Data Here'!G4:G1048576,"Yes",'Input Data Here'!BR4:BR1048576)</f>
        <v>4.05241935483871</v>
      </c>
      <c r="D23" s="60">
        <f>AVERAGEIF('Input Data Here'!G4:G1048576,"No",'Input Data Here'!BR4:BR1048576)</f>
        <v>4.1190476190476186</v>
      </c>
    </row>
    <row r="24" spans="1:4" s="37" customFormat="1" x14ac:dyDescent="0.2">
      <c r="A24" s="36" t="s">
        <v>174</v>
      </c>
      <c r="B24" s="58">
        <f ca="1">AVERAGE('Input Data Here'!N4:N1048576)</f>
        <v>10.574</v>
      </c>
      <c r="C24" s="59">
        <f ca="1">AVERAGEIF('Input Data Here'!G4:G1048576,"Yes",'Input Data Here'!N4:N1048576)</f>
        <v>10.745967741935484</v>
      </c>
      <c r="D24" s="60">
        <f ca="1">AVERAGEIF('Input Data Here'!G4:G1048576,"No",'Input Data Here'!N4:N1048576)</f>
        <v>10.404761904761905</v>
      </c>
    </row>
    <row r="25" spans="1:4" s="37" customFormat="1" x14ac:dyDescent="0.2">
      <c r="A25" s="36" t="s">
        <v>175</v>
      </c>
      <c r="B25" s="61">
        <f ca="1">AVERAGE('Input Data Here'!CB4:CB1048576)</f>
        <v>971969.57200000004</v>
      </c>
      <c r="C25" s="62">
        <f ca="1">AVERAGEIF('Input Data Here'!G4:G1048576,"Yes",'Input Data Here'!CB4:CB1048576)</f>
        <v>982226.18548387091</v>
      </c>
      <c r="D25" s="63">
        <f ca="1">AVERAGEIF('Input Data Here'!G4:G1048576,"No",'Input Data Here'!CB4:CB1048576)</f>
        <v>961875.76190476189</v>
      </c>
    </row>
    <row r="26" spans="1:4" s="37" customFormat="1" x14ac:dyDescent="0.2">
      <c r="A26" s="36"/>
      <c r="B26" s="36"/>
      <c r="C26" s="36"/>
      <c r="D26" s="36"/>
    </row>
    <row r="27" spans="1:4" s="51" customFormat="1" ht="35" customHeight="1" x14ac:dyDescent="0.2">
      <c r="A27" s="50" t="s">
        <v>176</v>
      </c>
    </row>
    <row r="28" spans="1:4" s="47" customFormat="1" x14ac:dyDescent="0.2">
      <c r="A28" s="47" t="s">
        <v>177</v>
      </c>
      <c r="B28" s="47" t="s">
        <v>178</v>
      </c>
    </row>
    <row r="29" spans="1:4" s="47" customFormat="1" x14ac:dyDescent="0.2">
      <c r="A29" s="47" t="s">
        <v>178</v>
      </c>
      <c r="B29" s="79" t="s">
        <v>167</v>
      </c>
      <c r="C29" s="79" t="s">
        <v>166</v>
      </c>
      <c r="D29" s="47" t="s">
        <v>179</v>
      </c>
    </row>
    <row r="30" spans="1:4" x14ac:dyDescent="0.2">
      <c r="A30" s="19" t="s">
        <v>126</v>
      </c>
      <c r="B30" s="28">
        <v>2.1999999999999999E-2</v>
      </c>
      <c r="C30" s="28">
        <v>4.0000000000000001E-3</v>
      </c>
      <c r="D30" s="21">
        <v>2.5999999999999999E-2</v>
      </c>
    </row>
    <row r="31" spans="1:4" x14ac:dyDescent="0.2">
      <c r="A31" s="19" t="s">
        <v>113</v>
      </c>
      <c r="B31" s="28">
        <v>1.6E-2</v>
      </c>
      <c r="C31" s="28">
        <v>0.03</v>
      </c>
      <c r="D31" s="21">
        <v>4.5999999999999999E-2</v>
      </c>
    </row>
    <row r="32" spans="1:4" x14ac:dyDescent="0.2">
      <c r="A32" s="19" t="s">
        <v>132</v>
      </c>
      <c r="B32" s="28">
        <v>0.03</v>
      </c>
      <c r="C32" s="28">
        <v>0.04</v>
      </c>
      <c r="D32" s="21">
        <v>7.0000000000000007E-2</v>
      </c>
    </row>
    <row r="33" spans="1:4" x14ac:dyDescent="0.2">
      <c r="A33" s="19" t="s">
        <v>143</v>
      </c>
      <c r="B33" s="28">
        <v>0</v>
      </c>
      <c r="C33" s="28">
        <v>4.0000000000000001E-3</v>
      </c>
      <c r="D33" s="21">
        <v>4.0000000000000001E-3</v>
      </c>
    </row>
    <row r="34" spans="1:4" x14ac:dyDescent="0.2">
      <c r="A34" s="19" t="s">
        <v>121</v>
      </c>
      <c r="B34" s="28">
        <v>4.2000000000000003E-2</v>
      </c>
      <c r="C34" s="28">
        <v>0.06</v>
      </c>
      <c r="D34" s="21">
        <v>0.10199999999999999</v>
      </c>
    </row>
    <row r="35" spans="1:4" x14ac:dyDescent="0.2">
      <c r="A35" s="19" t="s">
        <v>154</v>
      </c>
      <c r="B35" s="28">
        <v>6.0000000000000001E-3</v>
      </c>
      <c r="C35" s="28">
        <v>2E-3</v>
      </c>
      <c r="D35" s="21">
        <v>8.0000000000000002E-3</v>
      </c>
    </row>
    <row r="36" spans="1:4" x14ac:dyDescent="0.2">
      <c r="A36" s="19" t="s">
        <v>146</v>
      </c>
      <c r="B36" s="28">
        <v>8.0000000000000002E-3</v>
      </c>
      <c r="C36" s="28">
        <v>6.0000000000000001E-3</v>
      </c>
      <c r="D36" s="21">
        <v>1.4E-2</v>
      </c>
    </row>
    <row r="37" spans="1:4" x14ac:dyDescent="0.2">
      <c r="A37" s="19" t="s">
        <v>148</v>
      </c>
      <c r="B37" s="28">
        <v>2E-3</v>
      </c>
      <c r="C37" s="28">
        <v>0</v>
      </c>
      <c r="D37" s="21">
        <v>2E-3</v>
      </c>
    </row>
    <row r="38" spans="1:4" x14ac:dyDescent="0.2">
      <c r="A38" s="19" t="s">
        <v>127</v>
      </c>
      <c r="B38" s="28">
        <v>8.0000000000000002E-3</v>
      </c>
      <c r="C38" s="28">
        <v>4.0000000000000001E-3</v>
      </c>
      <c r="D38" s="21">
        <v>1.2E-2</v>
      </c>
    </row>
    <row r="39" spans="1:4" x14ac:dyDescent="0.2">
      <c r="A39" s="19" t="s">
        <v>140</v>
      </c>
      <c r="B39" s="28">
        <v>8.0000000000000002E-3</v>
      </c>
      <c r="C39" s="28">
        <v>6.0000000000000001E-3</v>
      </c>
      <c r="D39" s="21">
        <v>1.4E-2</v>
      </c>
    </row>
    <row r="40" spans="1:4" x14ac:dyDescent="0.2">
      <c r="A40" s="19" t="s">
        <v>109</v>
      </c>
      <c r="B40" s="28">
        <v>4.8000000000000001E-2</v>
      </c>
      <c r="C40" s="28">
        <v>4.2000000000000003E-2</v>
      </c>
      <c r="D40" s="21">
        <v>0.09</v>
      </c>
    </row>
    <row r="41" spans="1:4" x14ac:dyDescent="0.2">
      <c r="A41" s="19" t="s">
        <v>136</v>
      </c>
      <c r="B41" s="28">
        <v>0.02</v>
      </c>
      <c r="C41" s="28">
        <v>1.6E-2</v>
      </c>
      <c r="D41" s="21">
        <v>3.5999999999999997E-2</v>
      </c>
    </row>
    <row r="42" spans="1:4" x14ac:dyDescent="0.2">
      <c r="A42" s="19" t="s">
        <v>133</v>
      </c>
      <c r="B42" s="28">
        <v>4.0000000000000001E-3</v>
      </c>
      <c r="C42" s="28">
        <v>0.01</v>
      </c>
      <c r="D42" s="21">
        <v>1.4E-2</v>
      </c>
    </row>
    <row r="43" spans="1:4" x14ac:dyDescent="0.2">
      <c r="A43" s="19" t="s">
        <v>116</v>
      </c>
      <c r="B43" s="28">
        <v>5.6000000000000001E-2</v>
      </c>
      <c r="C43" s="28">
        <v>4.8000000000000001E-2</v>
      </c>
      <c r="D43" s="21">
        <v>0.104</v>
      </c>
    </row>
    <row r="44" spans="1:4" x14ac:dyDescent="0.2">
      <c r="A44" s="19" t="s">
        <v>142</v>
      </c>
      <c r="B44" s="28">
        <v>6.0000000000000001E-3</v>
      </c>
      <c r="C44" s="28">
        <v>8.0000000000000002E-3</v>
      </c>
      <c r="D44" s="21">
        <v>1.4E-2</v>
      </c>
    </row>
    <row r="45" spans="1:4" x14ac:dyDescent="0.2">
      <c r="A45" s="19" t="s">
        <v>128</v>
      </c>
      <c r="B45" s="28">
        <v>6.8000000000000005E-2</v>
      </c>
      <c r="C45" s="28">
        <v>7.1999999999999995E-2</v>
      </c>
      <c r="D45" s="21">
        <v>0.14000000000000001</v>
      </c>
    </row>
    <row r="46" spans="1:4" x14ac:dyDescent="0.2">
      <c r="A46" s="19" t="s">
        <v>151</v>
      </c>
      <c r="B46" s="28">
        <v>4.0000000000000001E-3</v>
      </c>
      <c r="C46" s="28">
        <v>2E-3</v>
      </c>
      <c r="D46" s="21">
        <v>6.0000000000000001E-3</v>
      </c>
    </row>
    <row r="47" spans="1:4" x14ac:dyDescent="0.2">
      <c r="A47" s="19" t="s">
        <v>98</v>
      </c>
      <c r="B47" s="28">
        <v>0.156</v>
      </c>
      <c r="C47" s="28">
        <v>0.14199999999999999</v>
      </c>
      <c r="D47" s="21">
        <v>0.29799999999999999</v>
      </c>
    </row>
    <row r="48" spans="1:4" s="47" customFormat="1" x14ac:dyDescent="0.2">
      <c r="A48" s="80" t="s">
        <v>179</v>
      </c>
      <c r="B48" s="81">
        <v>0.504</v>
      </c>
      <c r="C48" s="81">
        <v>0.496</v>
      </c>
      <c r="D48" s="82">
        <v>1</v>
      </c>
    </row>
    <row r="49" spans="1:4" hidden="1" outlineLevel="1" x14ac:dyDescent="0.2">
      <c r="A49" s="83"/>
      <c r="B49" s="84"/>
      <c r="C49" s="84"/>
      <c r="D49" s="84"/>
    </row>
    <row r="50" spans="1:4" hidden="1" outlineLevel="1" x14ac:dyDescent="0.2">
      <c r="A50" s="83"/>
      <c r="B50" s="84"/>
      <c r="C50" s="84"/>
      <c r="D50" s="84"/>
    </row>
    <row r="51" spans="1:4" hidden="1" outlineLevel="1" x14ac:dyDescent="0.2">
      <c r="A51" s="83"/>
      <c r="B51" s="84"/>
      <c r="C51" s="84"/>
      <c r="D51" s="84"/>
    </row>
    <row r="52" spans="1:4" hidden="1" outlineLevel="1" x14ac:dyDescent="0.2">
      <c r="A52" s="83"/>
      <c r="B52" s="84"/>
      <c r="C52" s="84"/>
      <c r="D52" s="84"/>
    </row>
    <row r="53" spans="1:4" hidden="1" outlineLevel="1" x14ac:dyDescent="0.2">
      <c r="A53" s="83"/>
      <c r="B53" s="84"/>
      <c r="C53" s="84"/>
      <c r="D53" s="84"/>
    </row>
    <row r="54" spans="1:4" hidden="1" outlineLevel="1" x14ac:dyDescent="0.2">
      <c r="A54" s="83"/>
      <c r="B54" s="84"/>
      <c r="C54" s="84"/>
      <c r="D54" s="84"/>
    </row>
    <row r="55" spans="1:4" hidden="1" outlineLevel="1" x14ac:dyDescent="0.2">
      <c r="A55" s="83"/>
      <c r="B55" s="84"/>
      <c r="C55" s="84"/>
      <c r="D55" s="84"/>
    </row>
    <row r="56" spans="1:4" hidden="1" outlineLevel="1" x14ac:dyDescent="0.2">
      <c r="A56" s="83"/>
      <c r="B56" s="84"/>
      <c r="C56" s="84"/>
      <c r="D56" s="84"/>
    </row>
    <row r="57" spans="1:4" hidden="1" outlineLevel="1" x14ac:dyDescent="0.2">
      <c r="A57" s="83"/>
      <c r="B57" s="84"/>
      <c r="C57" s="84"/>
      <c r="D57" s="84"/>
    </row>
    <row r="58" spans="1:4" hidden="1" outlineLevel="1" x14ac:dyDescent="0.2">
      <c r="A58" s="83"/>
      <c r="B58" s="84"/>
      <c r="C58" s="84"/>
      <c r="D58" s="84"/>
    </row>
    <row r="59" spans="1:4" hidden="1" outlineLevel="1" x14ac:dyDescent="0.2">
      <c r="A59" s="83"/>
      <c r="B59" s="84"/>
      <c r="C59" s="84"/>
      <c r="D59" s="84"/>
    </row>
    <row r="60" spans="1:4" hidden="1" outlineLevel="1" x14ac:dyDescent="0.2">
      <c r="A60" s="83"/>
      <c r="B60" s="84"/>
      <c r="C60" s="84"/>
      <c r="D60" s="84"/>
    </row>
    <row r="61" spans="1:4" hidden="1" outlineLevel="1" x14ac:dyDescent="0.2">
      <c r="A61" s="83"/>
      <c r="B61" s="84"/>
      <c r="C61" s="84"/>
      <c r="D61" s="84"/>
    </row>
    <row r="62" spans="1:4" hidden="1" outlineLevel="1" x14ac:dyDescent="0.2">
      <c r="A62" s="83"/>
      <c r="B62" s="84"/>
      <c r="C62" s="84"/>
      <c r="D62" s="84"/>
    </row>
    <row r="63" spans="1:4" hidden="1" outlineLevel="1" x14ac:dyDescent="0.2">
      <c r="A63" s="83"/>
      <c r="B63" s="84"/>
      <c r="C63" s="84"/>
      <c r="D63" s="84"/>
    </row>
    <row r="64" spans="1:4" hidden="1" outlineLevel="1" x14ac:dyDescent="0.2">
      <c r="A64" s="83"/>
      <c r="B64" s="84"/>
      <c r="C64" s="84"/>
      <c r="D64" s="84"/>
    </row>
    <row r="65" spans="1:4" hidden="1" outlineLevel="1" x14ac:dyDescent="0.2">
      <c r="A65" s="83"/>
      <c r="B65" s="84"/>
      <c r="C65" s="84"/>
      <c r="D65" s="84"/>
    </row>
    <row r="66" spans="1:4" hidden="1" outlineLevel="1" x14ac:dyDescent="0.2">
      <c r="A66" s="83"/>
      <c r="B66" s="84"/>
      <c r="C66" s="84"/>
      <c r="D66" s="84"/>
    </row>
    <row r="67" spans="1:4" hidden="1" outlineLevel="1" x14ac:dyDescent="0.2">
      <c r="A67" s="83"/>
      <c r="B67" s="84"/>
      <c r="C67" s="84"/>
      <c r="D67" s="84"/>
    </row>
    <row r="68" spans="1:4" hidden="1" outlineLevel="1" x14ac:dyDescent="0.2">
      <c r="A68" s="83"/>
      <c r="B68" s="84"/>
      <c r="C68" s="84"/>
      <c r="D68" s="84"/>
    </row>
    <row r="69" spans="1:4" hidden="1" outlineLevel="1" x14ac:dyDescent="0.2">
      <c r="A69" s="83"/>
      <c r="B69" s="84"/>
      <c r="C69" s="84"/>
      <c r="D69" s="84"/>
    </row>
    <row r="70" spans="1:4" hidden="1" outlineLevel="1" x14ac:dyDescent="0.2">
      <c r="A70" s="83"/>
      <c r="B70" s="84"/>
      <c r="C70" s="84"/>
      <c r="D70" s="84"/>
    </row>
    <row r="71" spans="1:4" hidden="1" outlineLevel="1" x14ac:dyDescent="0.2">
      <c r="A71" s="83"/>
      <c r="B71" s="84"/>
      <c r="C71" s="84"/>
      <c r="D71" s="84"/>
    </row>
    <row r="72" spans="1:4" hidden="1" outlineLevel="1" x14ac:dyDescent="0.2">
      <c r="A72" s="83"/>
      <c r="B72" s="84"/>
      <c r="C72" s="84"/>
      <c r="D72" s="84"/>
    </row>
    <row r="73" spans="1:4" hidden="1" outlineLevel="1" x14ac:dyDescent="0.2">
      <c r="A73" s="83"/>
      <c r="B73" s="84"/>
      <c r="C73" s="84"/>
      <c r="D73" s="84"/>
    </row>
    <row r="74" spans="1:4" hidden="1" outlineLevel="1" x14ac:dyDescent="0.2">
      <c r="A74" s="83"/>
      <c r="B74" s="84"/>
      <c r="C74" s="84"/>
      <c r="D74" s="84"/>
    </row>
    <row r="75" spans="1:4" hidden="1" outlineLevel="1" x14ac:dyDescent="0.2">
      <c r="A75" s="83"/>
      <c r="B75" s="84"/>
      <c r="C75" s="84"/>
      <c r="D75" s="84"/>
    </row>
    <row r="76" spans="1:4" hidden="1" outlineLevel="1" x14ac:dyDescent="0.2">
      <c r="A76" s="83"/>
      <c r="B76" s="84"/>
      <c r="C76" s="84"/>
      <c r="D76" s="84"/>
    </row>
    <row r="77" spans="1:4" hidden="1" outlineLevel="1" x14ac:dyDescent="0.2">
      <c r="A77" s="83"/>
      <c r="B77" s="84"/>
      <c r="C77" s="84"/>
      <c r="D77" s="84"/>
    </row>
    <row r="78" spans="1:4" hidden="1" outlineLevel="1" x14ac:dyDescent="0.2">
      <c r="A78" s="83"/>
      <c r="B78" s="84"/>
      <c r="C78" s="84"/>
      <c r="D78" s="84"/>
    </row>
    <row r="79" spans="1:4" hidden="1" outlineLevel="1" x14ac:dyDescent="0.2">
      <c r="A79" s="83"/>
      <c r="B79" s="84"/>
      <c r="C79" s="84"/>
      <c r="D79" s="84"/>
    </row>
    <row r="80" spans="1:4" hidden="1" outlineLevel="1" x14ac:dyDescent="0.2">
      <c r="A80" s="83"/>
      <c r="B80" s="84"/>
      <c r="C80" s="84"/>
      <c r="D80" s="84"/>
    </row>
    <row r="81" spans="1:4" hidden="1" outlineLevel="1" x14ac:dyDescent="0.2">
      <c r="A81" s="83"/>
      <c r="B81" s="84"/>
      <c r="C81" s="84"/>
      <c r="D81" s="84"/>
    </row>
    <row r="82" spans="1:4" hidden="1" outlineLevel="1" x14ac:dyDescent="0.2">
      <c r="A82" s="83"/>
      <c r="B82" s="84"/>
      <c r="C82" s="84"/>
      <c r="D82" s="84"/>
    </row>
    <row r="83" spans="1:4" hidden="1" outlineLevel="1" x14ac:dyDescent="0.2">
      <c r="A83" s="83"/>
      <c r="B83" s="84"/>
      <c r="C83" s="84"/>
      <c r="D83" s="84"/>
    </row>
    <row r="84" spans="1:4" hidden="1" outlineLevel="1" x14ac:dyDescent="0.2">
      <c r="A84" s="83"/>
      <c r="B84" s="84"/>
      <c r="C84" s="84"/>
      <c r="D84" s="84"/>
    </row>
    <row r="85" spans="1:4" hidden="1" outlineLevel="1" x14ac:dyDescent="0.2">
      <c r="A85" s="83"/>
      <c r="B85" s="84"/>
      <c r="C85" s="84"/>
      <c r="D85" s="84"/>
    </row>
    <row r="86" spans="1:4" hidden="1" outlineLevel="1" x14ac:dyDescent="0.2">
      <c r="A86" s="83"/>
      <c r="B86" s="84"/>
      <c r="C86" s="84"/>
      <c r="D86" s="84"/>
    </row>
    <row r="87" spans="1:4" hidden="1" outlineLevel="1" x14ac:dyDescent="0.2">
      <c r="A87" s="83"/>
      <c r="B87" s="84"/>
      <c r="C87" s="84"/>
      <c r="D87" s="84"/>
    </row>
    <row r="88" spans="1:4" hidden="1" outlineLevel="1" x14ac:dyDescent="0.2">
      <c r="A88" s="83"/>
      <c r="B88" s="84"/>
      <c r="C88" s="84"/>
      <c r="D88" s="84"/>
    </row>
    <row r="89" spans="1:4" hidden="1" outlineLevel="1" x14ac:dyDescent="0.2">
      <c r="A89" s="83"/>
      <c r="B89" s="84"/>
      <c r="C89" s="84"/>
      <c r="D89" s="84"/>
    </row>
    <row r="90" spans="1:4" hidden="1" outlineLevel="1" x14ac:dyDescent="0.2">
      <c r="A90" s="83"/>
      <c r="B90" s="84"/>
      <c r="C90" s="84"/>
      <c r="D90" s="84"/>
    </row>
    <row r="91" spans="1:4" hidden="1" outlineLevel="1" x14ac:dyDescent="0.2">
      <c r="A91" s="83"/>
      <c r="B91" s="84"/>
      <c r="C91" s="84"/>
      <c r="D91" s="84"/>
    </row>
    <row r="92" spans="1:4" hidden="1" outlineLevel="1" x14ac:dyDescent="0.2">
      <c r="A92" s="83"/>
      <c r="B92" s="84"/>
      <c r="C92" s="84"/>
      <c r="D92" s="84"/>
    </row>
    <row r="93" spans="1:4" hidden="1" outlineLevel="1" x14ac:dyDescent="0.2">
      <c r="A93" s="83"/>
      <c r="B93" s="84"/>
      <c r="C93" s="84"/>
      <c r="D93" s="84"/>
    </row>
    <row r="94" spans="1:4" hidden="1" outlineLevel="1" x14ac:dyDescent="0.2">
      <c r="A94" s="83"/>
      <c r="B94" s="84"/>
      <c r="C94" s="84"/>
      <c r="D94" s="84"/>
    </row>
    <row r="95" spans="1:4" hidden="1" outlineLevel="1" x14ac:dyDescent="0.2">
      <c r="A95" s="83"/>
      <c r="B95" s="84"/>
      <c r="C95" s="84"/>
      <c r="D95" s="84"/>
    </row>
    <row r="96" spans="1:4" hidden="1" outlineLevel="1" x14ac:dyDescent="0.2">
      <c r="A96" s="83"/>
      <c r="B96" s="84"/>
      <c r="C96" s="84"/>
      <c r="D96" s="84"/>
    </row>
    <row r="97" spans="1:4" hidden="1" outlineLevel="1" x14ac:dyDescent="0.2">
      <c r="A97" s="83"/>
      <c r="B97" s="84"/>
      <c r="C97" s="84"/>
      <c r="D97" s="84"/>
    </row>
    <row r="98" spans="1:4" hidden="1" outlineLevel="1" x14ac:dyDescent="0.2">
      <c r="A98" s="83"/>
      <c r="B98" s="84"/>
      <c r="C98" s="84"/>
      <c r="D98" s="84"/>
    </row>
    <row r="99" spans="1:4" collapsed="1" x14ac:dyDescent="0.2">
      <c r="A99" s="83"/>
      <c r="B99" s="84"/>
      <c r="C99" s="84"/>
      <c r="D99" s="84"/>
    </row>
    <row r="100" spans="1:4" x14ac:dyDescent="0.2">
      <c r="A100" s="47" t="s">
        <v>180</v>
      </c>
      <c r="B100" s="79" t="s">
        <v>178</v>
      </c>
      <c r="C100" s="79"/>
      <c r="D100" s="79"/>
    </row>
    <row r="101" spans="1:4" x14ac:dyDescent="0.2">
      <c r="A101" s="47" t="s">
        <v>178</v>
      </c>
      <c r="B101" s="79" t="s">
        <v>167</v>
      </c>
      <c r="C101" s="79" t="s">
        <v>166</v>
      </c>
      <c r="D101" s="47" t="s">
        <v>179</v>
      </c>
    </row>
    <row r="102" spans="1:4" x14ac:dyDescent="0.2">
      <c r="A102" s="19" t="s">
        <v>111</v>
      </c>
      <c r="B102" s="28">
        <v>0.108</v>
      </c>
      <c r="C102" s="28">
        <v>0.1</v>
      </c>
      <c r="D102" s="21">
        <v>0.20799999999999999</v>
      </c>
    </row>
    <row r="103" spans="1:4" x14ac:dyDescent="0.2">
      <c r="A103" s="19" t="s">
        <v>145</v>
      </c>
      <c r="B103" s="28">
        <v>8.0000000000000002E-3</v>
      </c>
      <c r="C103" s="28">
        <v>8.0000000000000002E-3</v>
      </c>
      <c r="D103" s="21">
        <v>1.6E-2</v>
      </c>
    </row>
    <row r="104" spans="1:4" x14ac:dyDescent="0.2">
      <c r="A104" s="19" t="s">
        <v>102</v>
      </c>
      <c r="B104" s="28">
        <v>6.8000000000000005E-2</v>
      </c>
      <c r="C104" s="28">
        <v>0.04</v>
      </c>
      <c r="D104" s="21">
        <v>0.108</v>
      </c>
    </row>
    <row r="105" spans="1:4" x14ac:dyDescent="0.2">
      <c r="A105" s="19" t="s">
        <v>139</v>
      </c>
      <c r="B105" s="28">
        <v>6.0000000000000001E-3</v>
      </c>
      <c r="C105" s="28">
        <v>0</v>
      </c>
      <c r="D105" s="21">
        <v>6.0000000000000001E-3</v>
      </c>
    </row>
    <row r="106" spans="1:4" x14ac:dyDescent="0.2">
      <c r="A106" s="19" t="s">
        <v>97</v>
      </c>
      <c r="B106" s="28">
        <v>0.314</v>
      </c>
      <c r="C106" s="28">
        <v>0.34799999999999998</v>
      </c>
      <c r="D106" s="21">
        <v>0.66200000000000003</v>
      </c>
    </row>
    <row r="107" spans="1:4" x14ac:dyDescent="0.2">
      <c r="A107" s="80" t="s">
        <v>179</v>
      </c>
      <c r="B107" s="81">
        <v>0.504</v>
      </c>
      <c r="C107" s="81">
        <v>0.496</v>
      </c>
      <c r="D107" s="82">
        <v>1</v>
      </c>
    </row>
    <row r="108" spans="1:4" hidden="1" outlineLevel="1" x14ac:dyDescent="0.2">
      <c r="A108" s="83"/>
      <c r="B108" s="84"/>
      <c r="C108" s="84"/>
      <c r="D108" s="84"/>
    </row>
    <row r="109" spans="1:4" hidden="1" outlineLevel="1" x14ac:dyDescent="0.2">
      <c r="A109" s="83"/>
      <c r="B109" s="84"/>
      <c r="C109" s="84"/>
      <c r="D109" s="84"/>
    </row>
    <row r="110" spans="1:4" hidden="1" outlineLevel="1" x14ac:dyDescent="0.2">
      <c r="A110" s="83"/>
      <c r="B110" s="84"/>
      <c r="C110" s="84"/>
      <c r="D110" s="84"/>
    </row>
    <row r="111" spans="1:4" hidden="1" outlineLevel="1" x14ac:dyDescent="0.2">
      <c r="A111" s="83"/>
      <c r="B111" s="84"/>
      <c r="C111" s="84"/>
      <c r="D111" s="84"/>
    </row>
    <row r="112" spans="1:4" hidden="1" outlineLevel="1" x14ac:dyDescent="0.2">
      <c r="A112" s="83"/>
      <c r="B112" s="84"/>
      <c r="C112" s="84"/>
      <c r="D112" s="84"/>
    </row>
    <row r="113" spans="1:4" hidden="1" outlineLevel="1" x14ac:dyDescent="0.2">
      <c r="A113" s="83"/>
      <c r="B113" s="84"/>
      <c r="C113" s="84"/>
      <c r="D113" s="84"/>
    </row>
    <row r="114" spans="1:4" hidden="1" outlineLevel="1" x14ac:dyDescent="0.2">
      <c r="A114" s="83"/>
      <c r="B114" s="84"/>
      <c r="C114" s="84"/>
      <c r="D114" s="84"/>
    </row>
    <row r="115" spans="1:4" hidden="1" outlineLevel="1" x14ac:dyDescent="0.2">
      <c r="A115" s="83"/>
      <c r="B115" s="84"/>
      <c r="C115" s="84"/>
      <c r="D115" s="84"/>
    </row>
    <row r="116" spans="1:4" hidden="1" outlineLevel="1" x14ac:dyDescent="0.2">
      <c r="A116" s="83"/>
      <c r="B116" s="84"/>
      <c r="C116" s="84"/>
      <c r="D116" s="84"/>
    </row>
    <row r="117" spans="1:4" hidden="1" outlineLevel="1" x14ac:dyDescent="0.2">
      <c r="A117" s="83"/>
      <c r="B117" s="84"/>
      <c r="C117" s="84"/>
      <c r="D117" s="84"/>
    </row>
    <row r="118" spans="1:4" hidden="1" outlineLevel="1" x14ac:dyDescent="0.2">
      <c r="A118" s="83"/>
      <c r="B118" s="84"/>
      <c r="C118" s="84"/>
      <c r="D118" s="84"/>
    </row>
    <row r="119" spans="1:4" hidden="1" outlineLevel="1" x14ac:dyDescent="0.2">
      <c r="A119" s="83"/>
      <c r="B119" s="84"/>
      <c r="C119" s="84"/>
      <c r="D119" s="84"/>
    </row>
    <row r="120" spans="1:4" hidden="1" outlineLevel="1" x14ac:dyDescent="0.2">
      <c r="A120" s="83"/>
      <c r="B120" s="84"/>
      <c r="C120" s="84"/>
      <c r="D120" s="84"/>
    </row>
    <row r="121" spans="1:4" hidden="1" outlineLevel="1" x14ac:dyDescent="0.2">
      <c r="A121" s="83"/>
      <c r="B121" s="84"/>
      <c r="C121" s="84"/>
      <c r="D121" s="84"/>
    </row>
    <row r="122" spans="1:4" hidden="1" outlineLevel="1" x14ac:dyDescent="0.2">
      <c r="A122" s="83"/>
      <c r="B122" s="84"/>
      <c r="C122" s="84"/>
      <c r="D122" s="84"/>
    </row>
    <row r="123" spans="1:4" hidden="1" outlineLevel="1" x14ac:dyDescent="0.2">
      <c r="A123" s="83"/>
      <c r="B123" s="84"/>
      <c r="C123" s="84"/>
      <c r="D123" s="84"/>
    </row>
    <row r="124" spans="1:4" hidden="1" outlineLevel="1" x14ac:dyDescent="0.2">
      <c r="A124" s="83"/>
      <c r="B124" s="84"/>
      <c r="C124" s="84"/>
      <c r="D124" s="84"/>
    </row>
    <row r="125" spans="1:4" hidden="1" outlineLevel="1" x14ac:dyDescent="0.2">
      <c r="A125" s="83"/>
      <c r="B125" s="84"/>
      <c r="C125" s="84"/>
      <c r="D125" s="84"/>
    </row>
    <row r="126" spans="1:4" hidden="1" outlineLevel="1" x14ac:dyDescent="0.2">
      <c r="A126" s="83"/>
      <c r="B126" s="84"/>
      <c r="C126" s="84"/>
      <c r="D126" s="84"/>
    </row>
    <row r="127" spans="1:4" hidden="1" outlineLevel="1" x14ac:dyDescent="0.2">
      <c r="A127" s="83"/>
      <c r="B127" s="84"/>
      <c r="C127" s="84"/>
      <c r="D127" s="84"/>
    </row>
    <row r="128" spans="1:4" hidden="1" outlineLevel="1" x14ac:dyDescent="0.2">
      <c r="A128" s="83"/>
      <c r="B128" s="84"/>
      <c r="C128" s="84"/>
      <c r="D128" s="84"/>
    </row>
    <row r="129" spans="1:4" hidden="1" outlineLevel="1" x14ac:dyDescent="0.2">
      <c r="A129" s="83"/>
      <c r="B129" s="84"/>
      <c r="C129" s="84"/>
      <c r="D129" s="84"/>
    </row>
    <row r="130" spans="1:4" hidden="1" outlineLevel="1" x14ac:dyDescent="0.2">
      <c r="A130" s="83"/>
      <c r="B130" s="84"/>
      <c r="C130" s="84"/>
      <c r="D130" s="84"/>
    </row>
    <row r="131" spans="1:4" hidden="1" outlineLevel="1" x14ac:dyDescent="0.2">
      <c r="A131" s="83"/>
      <c r="B131" s="84"/>
      <c r="C131" s="84"/>
      <c r="D131" s="84"/>
    </row>
    <row r="132" spans="1:4" hidden="1" outlineLevel="1" x14ac:dyDescent="0.2">
      <c r="A132" s="83"/>
      <c r="B132" s="84"/>
      <c r="C132" s="84"/>
      <c r="D132" s="84"/>
    </row>
    <row r="133" spans="1:4" hidden="1" outlineLevel="1" x14ac:dyDescent="0.2">
      <c r="A133" s="83"/>
      <c r="B133" s="84"/>
      <c r="C133" s="84"/>
      <c r="D133" s="84"/>
    </row>
    <row r="134" spans="1:4" hidden="1" outlineLevel="1" x14ac:dyDescent="0.2">
      <c r="A134" s="83"/>
      <c r="B134" s="84"/>
      <c r="C134" s="84"/>
      <c r="D134" s="84"/>
    </row>
    <row r="135" spans="1:4" hidden="1" outlineLevel="1" x14ac:dyDescent="0.2">
      <c r="A135" s="83"/>
      <c r="B135" s="84"/>
      <c r="C135" s="84"/>
      <c r="D135" s="84"/>
    </row>
    <row r="136" spans="1:4" hidden="1" outlineLevel="1" x14ac:dyDescent="0.2">
      <c r="A136" s="83"/>
      <c r="B136" s="84"/>
      <c r="C136" s="84"/>
      <c r="D136" s="84"/>
    </row>
    <row r="137" spans="1:4" hidden="1" outlineLevel="1" x14ac:dyDescent="0.2">
      <c r="A137" s="83"/>
      <c r="B137" s="84"/>
      <c r="C137" s="84"/>
      <c r="D137" s="84"/>
    </row>
    <row r="138" spans="1:4" hidden="1" outlineLevel="1" x14ac:dyDescent="0.2">
      <c r="A138" s="83"/>
      <c r="B138" s="84"/>
      <c r="C138" s="84"/>
      <c r="D138" s="84"/>
    </row>
    <row r="139" spans="1:4" hidden="1" outlineLevel="1" x14ac:dyDescent="0.2">
      <c r="A139" s="83"/>
      <c r="B139" s="84"/>
      <c r="C139" s="84"/>
      <c r="D139" s="84"/>
    </row>
    <row r="140" spans="1:4" hidden="1" outlineLevel="1" x14ac:dyDescent="0.2">
      <c r="A140" s="83"/>
      <c r="B140" s="84"/>
      <c r="C140" s="84"/>
      <c r="D140" s="84"/>
    </row>
    <row r="141" spans="1:4" hidden="1" outlineLevel="1" x14ac:dyDescent="0.2">
      <c r="A141" s="83"/>
      <c r="B141" s="84"/>
      <c r="C141" s="84"/>
      <c r="D141" s="84"/>
    </row>
    <row r="142" spans="1:4" hidden="1" outlineLevel="1" x14ac:dyDescent="0.2">
      <c r="A142" s="83"/>
      <c r="B142" s="84"/>
      <c r="C142" s="84"/>
      <c r="D142" s="84"/>
    </row>
    <row r="143" spans="1:4" hidden="1" outlineLevel="1" x14ac:dyDescent="0.2">
      <c r="A143" s="83"/>
      <c r="B143" s="84"/>
      <c r="C143" s="84"/>
      <c r="D143" s="84"/>
    </row>
    <row r="144" spans="1:4" hidden="1" outlineLevel="1" x14ac:dyDescent="0.2">
      <c r="A144" s="83"/>
      <c r="B144" s="84"/>
      <c r="C144" s="84"/>
      <c r="D144" s="84"/>
    </row>
    <row r="145" spans="1:4" hidden="1" outlineLevel="1" x14ac:dyDescent="0.2">
      <c r="A145" s="83"/>
      <c r="B145" s="84"/>
      <c r="C145" s="84"/>
      <c r="D145" s="84"/>
    </row>
    <row r="146" spans="1:4" hidden="1" outlineLevel="1" x14ac:dyDescent="0.2">
      <c r="A146" s="83"/>
      <c r="B146" s="84"/>
      <c r="C146" s="84"/>
      <c r="D146" s="84"/>
    </row>
    <row r="147" spans="1:4" hidden="1" outlineLevel="1" x14ac:dyDescent="0.2">
      <c r="A147" s="83"/>
      <c r="B147" s="84"/>
      <c r="C147" s="84"/>
      <c r="D147" s="84"/>
    </row>
    <row r="148" spans="1:4" hidden="1" outlineLevel="1" x14ac:dyDescent="0.2">
      <c r="A148" s="83"/>
      <c r="B148" s="84"/>
      <c r="C148" s="84"/>
      <c r="D148" s="84"/>
    </row>
    <row r="149" spans="1:4" hidden="1" outlineLevel="1" x14ac:dyDescent="0.2">
      <c r="A149" s="83"/>
      <c r="B149" s="84"/>
      <c r="C149" s="84"/>
      <c r="D149" s="84"/>
    </row>
    <row r="150" spans="1:4" hidden="1" outlineLevel="1" x14ac:dyDescent="0.2">
      <c r="A150" s="83"/>
      <c r="B150" s="84"/>
      <c r="C150" s="84"/>
      <c r="D150" s="84"/>
    </row>
    <row r="151" spans="1:4" hidden="1" outlineLevel="1" x14ac:dyDescent="0.2">
      <c r="A151" s="83"/>
      <c r="B151" s="84"/>
      <c r="C151" s="84"/>
      <c r="D151" s="84"/>
    </row>
    <row r="152" spans="1:4" hidden="1" outlineLevel="1" x14ac:dyDescent="0.2">
      <c r="A152" s="83"/>
      <c r="B152" s="84"/>
      <c r="C152" s="84"/>
      <c r="D152" s="84"/>
    </row>
    <row r="153" spans="1:4" hidden="1" outlineLevel="1" x14ac:dyDescent="0.2">
      <c r="A153" s="83"/>
      <c r="B153" s="84"/>
      <c r="C153" s="84"/>
      <c r="D153" s="84"/>
    </row>
    <row r="154" spans="1:4" hidden="1" outlineLevel="1" x14ac:dyDescent="0.2">
      <c r="A154" s="83"/>
      <c r="B154" s="84"/>
      <c r="C154" s="84"/>
      <c r="D154" s="84"/>
    </row>
    <row r="155" spans="1:4" hidden="1" outlineLevel="1" x14ac:dyDescent="0.2">
      <c r="A155" s="83"/>
      <c r="B155" s="84"/>
      <c r="C155" s="84"/>
      <c r="D155" s="84"/>
    </row>
    <row r="156" spans="1:4" hidden="1" outlineLevel="1" x14ac:dyDescent="0.2">
      <c r="A156" s="83"/>
      <c r="B156" s="84"/>
      <c r="C156" s="84"/>
      <c r="D156" s="84"/>
    </row>
    <row r="157" spans="1:4" hidden="1" outlineLevel="1" x14ac:dyDescent="0.2">
      <c r="A157" s="83"/>
      <c r="B157" s="84"/>
      <c r="C157" s="84"/>
      <c r="D157" s="84"/>
    </row>
    <row r="158" spans="1:4" collapsed="1" x14ac:dyDescent="0.2">
      <c r="A158" s="85"/>
      <c r="B158" s="86"/>
      <c r="C158" s="86"/>
      <c r="D158" s="86"/>
    </row>
    <row r="159" spans="1:4" x14ac:dyDescent="0.2">
      <c r="A159" s="47" t="s">
        <v>181</v>
      </c>
      <c r="B159" s="79" t="s">
        <v>178</v>
      </c>
      <c r="C159" s="79"/>
      <c r="D159" s="79"/>
    </row>
    <row r="160" spans="1:4" x14ac:dyDescent="0.2">
      <c r="A160" s="47" t="s">
        <v>178</v>
      </c>
      <c r="B160" s="79" t="s">
        <v>167</v>
      </c>
      <c r="C160" s="79" t="s">
        <v>166</v>
      </c>
      <c r="D160" s="47" t="s">
        <v>179</v>
      </c>
    </row>
    <row r="161" spans="1:4" x14ac:dyDescent="0.2">
      <c r="A161" s="19" t="s">
        <v>119</v>
      </c>
      <c r="B161" s="28">
        <v>9.4E-2</v>
      </c>
      <c r="C161" s="28">
        <v>5.8000000000000003E-2</v>
      </c>
      <c r="D161" s="21">
        <v>0.152</v>
      </c>
    </row>
    <row r="162" spans="1:4" x14ac:dyDescent="0.2">
      <c r="A162" s="19" t="s">
        <v>112</v>
      </c>
      <c r="B162" s="28">
        <v>0.20399999999999999</v>
      </c>
      <c r="C162" s="28">
        <v>0.23400000000000001</v>
      </c>
      <c r="D162" s="21">
        <v>0.438</v>
      </c>
    </row>
    <row r="163" spans="1:4" x14ac:dyDescent="0.2">
      <c r="A163" s="19" t="s">
        <v>103</v>
      </c>
      <c r="B163" s="28">
        <v>3.7999999999999999E-2</v>
      </c>
      <c r="C163" s="28">
        <v>3.2000000000000001E-2</v>
      </c>
      <c r="D163" s="21">
        <v>7.0000000000000007E-2</v>
      </c>
    </row>
    <row r="164" spans="1:4" x14ac:dyDescent="0.2">
      <c r="A164" s="19" t="s">
        <v>97</v>
      </c>
      <c r="B164" s="28">
        <v>0.16800000000000001</v>
      </c>
      <c r="C164" s="28">
        <v>0.17199999999999999</v>
      </c>
      <c r="D164" s="21">
        <v>0.34</v>
      </c>
    </row>
    <row r="165" spans="1:4" x14ac:dyDescent="0.2">
      <c r="A165" s="80" t="s">
        <v>179</v>
      </c>
      <c r="B165" s="81">
        <v>0.504</v>
      </c>
      <c r="C165" s="81">
        <v>0.496</v>
      </c>
      <c r="D165" s="82">
        <v>1</v>
      </c>
    </row>
    <row r="166" spans="1:4" hidden="1" outlineLevel="1" x14ac:dyDescent="0.2">
      <c r="A166" s="83"/>
      <c r="B166" s="84"/>
      <c r="C166" s="84"/>
      <c r="D166" s="84"/>
    </row>
    <row r="167" spans="1:4" hidden="1" outlineLevel="1" x14ac:dyDescent="0.2">
      <c r="A167" s="83"/>
      <c r="B167" s="84"/>
      <c r="C167" s="84"/>
      <c r="D167" s="84"/>
    </row>
    <row r="168" spans="1:4" hidden="1" outlineLevel="1" x14ac:dyDescent="0.2">
      <c r="A168" s="83"/>
      <c r="B168" s="84"/>
      <c r="C168" s="84"/>
      <c r="D168" s="84"/>
    </row>
    <row r="169" spans="1:4" hidden="1" outlineLevel="1" x14ac:dyDescent="0.2">
      <c r="A169" s="83"/>
      <c r="B169" s="84"/>
      <c r="C169" s="84"/>
      <c r="D169" s="84"/>
    </row>
    <row r="170" spans="1:4" hidden="1" outlineLevel="1" x14ac:dyDescent="0.2">
      <c r="A170" s="83"/>
      <c r="B170" s="84"/>
      <c r="C170" s="84"/>
      <c r="D170" s="84"/>
    </row>
    <row r="171" spans="1:4" hidden="1" outlineLevel="1" x14ac:dyDescent="0.2">
      <c r="A171" s="83"/>
      <c r="B171" s="84"/>
      <c r="C171" s="84"/>
      <c r="D171" s="84"/>
    </row>
    <row r="172" spans="1:4" hidden="1" outlineLevel="1" x14ac:dyDescent="0.2">
      <c r="A172" s="83"/>
      <c r="B172" s="84"/>
      <c r="C172" s="84"/>
      <c r="D172" s="84"/>
    </row>
    <row r="173" spans="1:4" hidden="1" outlineLevel="1" x14ac:dyDescent="0.2">
      <c r="A173" s="83"/>
      <c r="B173" s="84"/>
      <c r="C173" s="84"/>
      <c r="D173" s="84"/>
    </row>
    <row r="174" spans="1:4" hidden="1" outlineLevel="1" x14ac:dyDescent="0.2">
      <c r="A174" s="83"/>
      <c r="B174" s="84"/>
      <c r="C174" s="84"/>
      <c r="D174" s="84"/>
    </row>
    <row r="175" spans="1:4" hidden="1" outlineLevel="1" x14ac:dyDescent="0.2">
      <c r="A175" s="83"/>
      <c r="B175" s="84"/>
      <c r="C175" s="84"/>
      <c r="D175" s="84"/>
    </row>
    <row r="176" spans="1:4" hidden="1" outlineLevel="1" x14ac:dyDescent="0.2">
      <c r="A176" s="83"/>
      <c r="B176" s="84"/>
      <c r="C176" s="84"/>
      <c r="D176" s="84"/>
    </row>
    <row r="177" spans="1:4" hidden="1" outlineLevel="1" x14ac:dyDescent="0.2">
      <c r="A177" s="83"/>
      <c r="B177" s="84"/>
      <c r="C177" s="84"/>
      <c r="D177" s="84"/>
    </row>
    <row r="178" spans="1:4" hidden="1" outlineLevel="1" x14ac:dyDescent="0.2">
      <c r="A178" s="83"/>
      <c r="B178" s="84"/>
      <c r="C178" s="84"/>
      <c r="D178" s="84"/>
    </row>
    <row r="179" spans="1:4" hidden="1" outlineLevel="1" x14ac:dyDescent="0.2">
      <c r="A179" s="83"/>
      <c r="B179" s="84"/>
      <c r="C179" s="84"/>
      <c r="D179" s="84"/>
    </row>
    <row r="180" spans="1:4" hidden="1" outlineLevel="1" x14ac:dyDescent="0.2">
      <c r="A180" s="83"/>
      <c r="B180" s="84"/>
      <c r="C180" s="84"/>
      <c r="D180" s="84"/>
    </row>
    <row r="181" spans="1:4" hidden="1" outlineLevel="1" x14ac:dyDescent="0.2">
      <c r="A181" s="83"/>
      <c r="B181" s="84"/>
      <c r="C181" s="84"/>
      <c r="D181" s="84"/>
    </row>
    <row r="182" spans="1:4" hidden="1" outlineLevel="1" x14ac:dyDescent="0.2">
      <c r="A182" s="83"/>
      <c r="B182" s="84"/>
      <c r="C182" s="84"/>
      <c r="D182" s="84"/>
    </row>
    <row r="183" spans="1:4" hidden="1" outlineLevel="1" x14ac:dyDescent="0.2">
      <c r="A183" s="83"/>
      <c r="B183" s="84"/>
      <c r="C183" s="84"/>
      <c r="D183" s="84"/>
    </row>
    <row r="184" spans="1:4" hidden="1" outlineLevel="1" x14ac:dyDescent="0.2">
      <c r="A184" s="83"/>
      <c r="B184" s="84"/>
      <c r="C184" s="84"/>
      <c r="D184" s="84"/>
    </row>
    <row r="185" spans="1:4" hidden="1" outlineLevel="1" x14ac:dyDescent="0.2">
      <c r="A185" s="83"/>
      <c r="B185" s="84"/>
      <c r="C185" s="84"/>
      <c r="D185" s="84"/>
    </row>
    <row r="186" spans="1:4" hidden="1" outlineLevel="1" x14ac:dyDescent="0.2">
      <c r="A186" s="83"/>
      <c r="B186" s="84"/>
      <c r="C186" s="84"/>
      <c r="D186" s="84"/>
    </row>
    <row r="187" spans="1:4" hidden="1" outlineLevel="1" x14ac:dyDescent="0.2">
      <c r="A187" s="83"/>
      <c r="B187" s="84"/>
      <c r="C187" s="84"/>
      <c r="D187" s="84"/>
    </row>
    <row r="188" spans="1:4" hidden="1" outlineLevel="1" x14ac:dyDescent="0.2">
      <c r="A188" s="83"/>
      <c r="B188" s="84"/>
      <c r="C188" s="84"/>
      <c r="D188" s="84"/>
    </row>
    <row r="189" spans="1:4" hidden="1" outlineLevel="1" x14ac:dyDescent="0.2">
      <c r="A189" s="83"/>
      <c r="B189" s="84"/>
      <c r="C189" s="84"/>
      <c r="D189" s="84"/>
    </row>
    <row r="190" spans="1:4" hidden="1" outlineLevel="1" x14ac:dyDescent="0.2">
      <c r="A190" s="83"/>
      <c r="B190" s="84"/>
      <c r="C190" s="84"/>
      <c r="D190" s="84"/>
    </row>
    <row r="191" spans="1:4" hidden="1" outlineLevel="1" x14ac:dyDescent="0.2">
      <c r="A191" s="83"/>
      <c r="B191" s="84"/>
      <c r="C191" s="84"/>
      <c r="D191" s="84"/>
    </row>
    <row r="192" spans="1:4" hidden="1" outlineLevel="1" x14ac:dyDescent="0.2">
      <c r="A192" s="83"/>
      <c r="B192" s="84"/>
      <c r="C192" s="84"/>
      <c r="D192" s="84"/>
    </row>
    <row r="193" spans="1:4" hidden="1" outlineLevel="1" x14ac:dyDescent="0.2">
      <c r="A193" s="83"/>
      <c r="B193" s="84"/>
      <c r="C193" s="84"/>
      <c r="D193" s="84"/>
    </row>
    <row r="194" spans="1:4" hidden="1" outlineLevel="1" x14ac:dyDescent="0.2">
      <c r="A194" s="83"/>
      <c r="B194" s="84"/>
      <c r="C194" s="84"/>
      <c r="D194" s="84"/>
    </row>
    <row r="195" spans="1:4" hidden="1" outlineLevel="1" x14ac:dyDescent="0.2">
      <c r="A195" s="83"/>
      <c r="B195" s="84"/>
      <c r="C195" s="84"/>
      <c r="D195" s="84"/>
    </row>
    <row r="196" spans="1:4" hidden="1" outlineLevel="1" x14ac:dyDescent="0.2">
      <c r="A196" s="83"/>
      <c r="B196" s="84"/>
      <c r="C196" s="84"/>
      <c r="D196" s="84"/>
    </row>
    <row r="197" spans="1:4" hidden="1" outlineLevel="1" x14ac:dyDescent="0.2">
      <c r="A197" s="83"/>
      <c r="B197" s="84"/>
      <c r="C197" s="84"/>
      <c r="D197" s="84"/>
    </row>
    <row r="198" spans="1:4" hidden="1" outlineLevel="1" x14ac:dyDescent="0.2">
      <c r="A198" s="83"/>
      <c r="B198" s="84"/>
      <c r="C198" s="84"/>
      <c r="D198" s="84"/>
    </row>
    <row r="199" spans="1:4" hidden="1" outlineLevel="1" x14ac:dyDescent="0.2">
      <c r="A199" s="83"/>
      <c r="B199" s="84"/>
      <c r="C199" s="84"/>
      <c r="D199" s="84"/>
    </row>
    <row r="200" spans="1:4" hidden="1" outlineLevel="1" x14ac:dyDescent="0.2">
      <c r="A200" s="83"/>
      <c r="B200" s="84"/>
      <c r="C200" s="84"/>
      <c r="D200" s="84"/>
    </row>
    <row r="201" spans="1:4" hidden="1" outlineLevel="1" x14ac:dyDescent="0.2">
      <c r="A201" s="83"/>
      <c r="B201" s="84"/>
      <c r="C201" s="84"/>
      <c r="D201" s="84"/>
    </row>
    <row r="202" spans="1:4" hidden="1" outlineLevel="1" x14ac:dyDescent="0.2">
      <c r="A202" s="83"/>
      <c r="B202" s="84"/>
      <c r="C202" s="84"/>
      <c r="D202" s="84"/>
    </row>
    <row r="203" spans="1:4" hidden="1" outlineLevel="1" x14ac:dyDescent="0.2">
      <c r="A203" s="83"/>
      <c r="B203" s="84"/>
      <c r="C203" s="84"/>
      <c r="D203" s="84"/>
    </row>
    <row r="204" spans="1:4" hidden="1" outlineLevel="1" x14ac:dyDescent="0.2">
      <c r="A204" s="83"/>
      <c r="B204" s="84"/>
      <c r="C204" s="84"/>
      <c r="D204" s="84"/>
    </row>
    <row r="205" spans="1:4" hidden="1" outlineLevel="1" x14ac:dyDescent="0.2">
      <c r="A205" s="83"/>
      <c r="B205" s="84"/>
      <c r="C205" s="84"/>
      <c r="D205" s="84"/>
    </row>
    <row r="206" spans="1:4" hidden="1" outlineLevel="1" x14ac:dyDescent="0.2">
      <c r="A206" s="83"/>
      <c r="B206" s="84"/>
      <c r="C206" s="84"/>
      <c r="D206" s="84"/>
    </row>
    <row r="207" spans="1:4" hidden="1" outlineLevel="1" x14ac:dyDescent="0.2">
      <c r="A207" s="83"/>
      <c r="B207" s="84"/>
      <c r="C207" s="84"/>
      <c r="D207" s="84"/>
    </row>
    <row r="208" spans="1:4" hidden="1" outlineLevel="1" x14ac:dyDescent="0.2">
      <c r="A208" s="83"/>
      <c r="B208" s="84"/>
      <c r="C208" s="84"/>
      <c r="D208" s="84"/>
    </row>
    <row r="209" spans="1:4" hidden="1" outlineLevel="1" x14ac:dyDescent="0.2">
      <c r="A209" s="83"/>
      <c r="B209" s="84"/>
      <c r="C209" s="84"/>
      <c r="D209" s="84"/>
    </row>
    <row r="210" spans="1:4" hidden="1" outlineLevel="1" x14ac:dyDescent="0.2">
      <c r="A210" s="83"/>
      <c r="B210" s="84"/>
      <c r="C210" s="84"/>
      <c r="D210" s="84"/>
    </row>
    <row r="211" spans="1:4" hidden="1" outlineLevel="1" x14ac:dyDescent="0.2">
      <c r="A211" s="83"/>
      <c r="B211" s="84"/>
      <c r="C211" s="84"/>
      <c r="D211" s="84"/>
    </row>
    <row r="212" spans="1:4" hidden="1" outlineLevel="1" x14ac:dyDescent="0.2">
      <c r="A212" s="83"/>
      <c r="B212" s="84"/>
      <c r="C212" s="84"/>
      <c r="D212" s="84"/>
    </row>
    <row r="213" spans="1:4" hidden="1" outlineLevel="1" x14ac:dyDescent="0.2">
      <c r="A213" s="83"/>
      <c r="B213" s="84"/>
      <c r="C213" s="84"/>
      <c r="D213" s="84"/>
    </row>
    <row r="214" spans="1:4" hidden="1" outlineLevel="1" x14ac:dyDescent="0.2">
      <c r="A214" s="83"/>
      <c r="B214" s="84"/>
      <c r="C214" s="84"/>
      <c r="D214" s="84"/>
    </row>
    <row r="215" spans="1:4" hidden="1" outlineLevel="1" x14ac:dyDescent="0.2">
      <c r="A215" s="83"/>
      <c r="B215" s="84"/>
      <c r="C215" s="84"/>
      <c r="D215" s="84"/>
    </row>
    <row r="216" spans="1:4" collapsed="1" x14ac:dyDescent="0.2">
      <c r="A216" s="83"/>
      <c r="B216" s="84"/>
      <c r="C216" s="84"/>
      <c r="D216" s="84"/>
    </row>
    <row r="217" spans="1:4" x14ac:dyDescent="0.2">
      <c r="A217" s="47" t="s">
        <v>182</v>
      </c>
      <c r="B217" s="79" t="s">
        <v>178</v>
      </c>
      <c r="C217" s="79"/>
      <c r="D217" s="79"/>
    </row>
    <row r="218" spans="1:4" x14ac:dyDescent="0.2">
      <c r="A218" s="47" t="s">
        <v>178</v>
      </c>
      <c r="B218" s="79" t="s">
        <v>167</v>
      </c>
      <c r="C218" s="79" t="s">
        <v>166</v>
      </c>
      <c r="D218" s="47" t="s">
        <v>179</v>
      </c>
    </row>
    <row r="219" spans="1:4" x14ac:dyDescent="0.2">
      <c r="A219" s="19" t="s">
        <v>183</v>
      </c>
      <c r="B219" s="28">
        <v>8.4000000000000005E-2</v>
      </c>
      <c r="C219" s="28">
        <v>0.16800000000000001</v>
      </c>
      <c r="D219" s="21">
        <v>0.252</v>
      </c>
    </row>
    <row r="220" spans="1:4" x14ac:dyDescent="0.2">
      <c r="A220" s="19" t="s">
        <v>184</v>
      </c>
      <c r="B220" s="28">
        <v>0.16800000000000001</v>
      </c>
      <c r="C220" s="28">
        <v>8.4000000000000005E-2</v>
      </c>
      <c r="D220" s="21">
        <v>0.252</v>
      </c>
    </row>
    <row r="221" spans="1:4" x14ac:dyDescent="0.2">
      <c r="A221" s="19" t="s">
        <v>185</v>
      </c>
      <c r="B221" s="28">
        <v>8.4000000000000005E-2</v>
      </c>
      <c r="C221" s="28">
        <v>0.16400000000000001</v>
      </c>
      <c r="D221" s="21">
        <v>0.248</v>
      </c>
    </row>
    <row r="222" spans="1:4" x14ac:dyDescent="0.2">
      <c r="A222" s="19" t="s">
        <v>186</v>
      </c>
      <c r="B222" s="28">
        <v>0.16800000000000001</v>
      </c>
      <c r="C222" s="28">
        <v>0.08</v>
      </c>
      <c r="D222" s="21">
        <v>0.248</v>
      </c>
    </row>
    <row r="223" spans="1:4" x14ac:dyDescent="0.2">
      <c r="A223" s="80" t="s">
        <v>179</v>
      </c>
      <c r="B223" s="81">
        <v>0.504</v>
      </c>
      <c r="C223" s="81">
        <v>0.496</v>
      </c>
      <c r="D223" s="82">
        <v>1</v>
      </c>
    </row>
    <row r="224" spans="1:4" hidden="1" outlineLevel="1" x14ac:dyDescent="0.2">
      <c r="A224" s="83"/>
      <c r="B224" s="84"/>
      <c r="C224" s="84"/>
      <c r="D224" s="84"/>
    </row>
    <row r="225" spans="1:4" hidden="1" outlineLevel="1" x14ac:dyDescent="0.2">
      <c r="A225" s="83"/>
      <c r="B225" s="84"/>
      <c r="C225" s="84"/>
      <c r="D225" s="84"/>
    </row>
    <row r="226" spans="1:4" hidden="1" outlineLevel="1" x14ac:dyDescent="0.2">
      <c r="A226" s="83"/>
      <c r="B226" s="84"/>
      <c r="C226" s="84"/>
      <c r="D226" s="84"/>
    </row>
    <row r="227" spans="1:4" hidden="1" outlineLevel="1" x14ac:dyDescent="0.2">
      <c r="A227" s="83"/>
      <c r="B227" s="84"/>
      <c r="C227" s="84"/>
      <c r="D227" s="84"/>
    </row>
    <row r="228" spans="1:4" hidden="1" outlineLevel="1" x14ac:dyDescent="0.2">
      <c r="A228" s="83"/>
      <c r="B228" s="84"/>
      <c r="C228" s="84"/>
      <c r="D228" s="84"/>
    </row>
    <row r="229" spans="1:4" hidden="1" outlineLevel="1" x14ac:dyDescent="0.2">
      <c r="A229" s="83"/>
      <c r="B229" s="84"/>
      <c r="C229" s="84"/>
      <c r="D229" s="84"/>
    </row>
    <row r="230" spans="1:4" hidden="1" outlineLevel="1" x14ac:dyDescent="0.2">
      <c r="A230" s="83"/>
      <c r="B230" s="84"/>
      <c r="C230" s="84"/>
      <c r="D230" s="84"/>
    </row>
    <row r="231" spans="1:4" hidden="1" outlineLevel="1" x14ac:dyDescent="0.2">
      <c r="A231" s="83"/>
      <c r="B231" s="84"/>
      <c r="C231" s="84"/>
      <c r="D231" s="84"/>
    </row>
    <row r="232" spans="1:4" hidden="1" outlineLevel="1" x14ac:dyDescent="0.2">
      <c r="A232" s="83"/>
      <c r="B232" s="84"/>
      <c r="C232" s="84"/>
      <c r="D232" s="84"/>
    </row>
    <row r="233" spans="1:4" hidden="1" outlineLevel="1" x14ac:dyDescent="0.2">
      <c r="A233" s="83"/>
      <c r="B233" s="84"/>
      <c r="C233" s="84"/>
      <c r="D233" s="84"/>
    </row>
    <row r="234" spans="1:4" hidden="1" outlineLevel="1" x14ac:dyDescent="0.2">
      <c r="A234" s="83"/>
      <c r="B234" s="84"/>
      <c r="C234" s="84"/>
      <c r="D234" s="84"/>
    </row>
    <row r="235" spans="1:4" hidden="1" outlineLevel="1" x14ac:dyDescent="0.2">
      <c r="A235" s="83"/>
      <c r="B235" s="84"/>
      <c r="C235" s="84"/>
      <c r="D235" s="84"/>
    </row>
    <row r="236" spans="1:4" hidden="1" outlineLevel="1" x14ac:dyDescent="0.2">
      <c r="A236" s="83"/>
      <c r="B236" s="84"/>
      <c r="C236" s="84"/>
      <c r="D236" s="84"/>
    </row>
    <row r="237" spans="1:4" hidden="1" outlineLevel="1" x14ac:dyDescent="0.2">
      <c r="A237" s="83"/>
      <c r="B237" s="84"/>
      <c r="C237" s="84"/>
      <c r="D237" s="84"/>
    </row>
    <row r="238" spans="1:4" hidden="1" outlineLevel="1" x14ac:dyDescent="0.2">
      <c r="A238" s="83"/>
      <c r="B238" s="84"/>
      <c r="C238" s="84"/>
      <c r="D238" s="84"/>
    </row>
    <row r="239" spans="1:4" hidden="1" outlineLevel="1" x14ac:dyDescent="0.2">
      <c r="A239" s="83"/>
      <c r="B239" s="84"/>
      <c r="C239" s="84"/>
      <c r="D239" s="84"/>
    </row>
    <row r="240" spans="1:4" hidden="1" outlineLevel="1" x14ac:dyDescent="0.2">
      <c r="A240" s="83"/>
      <c r="B240" s="84"/>
      <c r="C240" s="84"/>
      <c r="D240" s="84"/>
    </row>
    <row r="241" spans="1:4" hidden="1" outlineLevel="1" x14ac:dyDescent="0.2">
      <c r="A241" s="83"/>
      <c r="B241" s="84"/>
      <c r="C241" s="84"/>
      <c r="D241" s="84"/>
    </row>
    <row r="242" spans="1:4" hidden="1" outlineLevel="1" x14ac:dyDescent="0.2">
      <c r="A242" s="83"/>
      <c r="B242" s="84"/>
      <c r="C242" s="84"/>
      <c r="D242" s="84"/>
    </row>
    <row r="243" spans="1:4" hidden="1" outlineLevel="1" x14ac:dyDescent="0.2">
      <c r="A243" s="83"/>
      <c r="B243" s="84"/>
      <c r="C243" s="84"/>
      <c r="D243" s="84"/>
    </row>
    <row r="244" spans="1:4" hidden="1" outlineLevel="1" x14ac:dyDescent="0.2">
      <c r="A244" s="83"/>
      <c r="B244" s="84"/>
      <c r="C244" s="84"/>
      <c r="D244" s="84"/>
    </row>
    <row r="245" spans="1:4" hidden="1" outlineLevel="1" x14ac:dyDescent="0.2">
      <c r="A245" s="83"/>
      <c r="B245" s="84"/>
      <c r="C245" s="84"/>
      <c r="D245" s="84"/>
    </row>
    <row r="246" spans="1:4" hidden="1" outlineLevel="1" x14ac:dyDescent="0.2">
      <c r="A246" s="83"/>
      <c r="B246" s="84"/>
      <c r="C246" s="84"/>
      <c r="D246" s="84"/>
    </row>
    <row r="247" spans="1:4" hidden="1" outlineLevel="1" x14ac:dyDescent="0.2">
      <c r="A247" s="83"/>
      <c r="B247" s="84"/>
      <c r="C247" s="84"/>
      <c r="D247" s="84"/>
    </row>
    <row r="248" spans="1:4" hidden="1" outlineLevel="1" x14ac:dyDescent="0.2">
      <c r="A248" s="83"/>
      <c r="B248" s="84"/>
      <c r="C248" s="84"/>
      <c r="D248" s="84"/>
    </row>
    <row r="249" spans="1:4" hidden="1" outlineLevel="1" x14ac:dyDescent="0.2">
      <c r="A249" s="83"/>
      <c r="B249" s="84"/>
      <c r="C249" s="84"/>
      <c r="D249" s="84"/>
    </row>
    <row r="250" spans="1:4" hidden="1" outlineLevel="1" x14ac:dyDescent="0.2">
      <c r="A250" s="83"/>
      <c r="B250" s="84"/>
      <c r="C250" s="84"/>
      <c r="D250" s="84"/>
    </row>
    <row r="251" spans="1:4" hidden="1" outlineLevel="1" x14ac:dyDescent="0.2">
      <c r="A251" s="83"/>
      <c r="B251" s="84"/>
      <c r="C251" s="84"/>
      <c r="D251" s="84"/>
    </row>
    <row r="252" spans="1:4" hidden="1" outlineLevel="1" x14ac:dyDescent="0.2">
      <c r="A252" s="83"/>
      <c r="B252" s="84"/>
      <c r="C252" s="84"/>
      <c r="D252" s="84"/>
    </row>
    <row r="253" spans="1:4" hidden="1" outlineLevel="1" x14ac:dyDescent="0.2">
      <c r="A253" s="83"/>
      <c r="B253" s="84"/>
      <c r="C253" s="84"/>
      <c r="D253" s="84"/>
    </row>
    <row r="254" spans="1:4" hidden="1" outlineLevel="1" x14ac:dyDescent="0.2">
      <c r="A254" s="83"/>
      <c r="B254" s="84"/>
      <c r="C254" s="84"/>
      <c r="D254" s="84"/>
    </row>
    <row r="255" spans="1:4" hidden="1" outlineLevel="1" x14ac:dyDescent="0.2">
      <c r="A255" s="83"/>
      <c r="B255" s="84"/>
      <c r="C255" s="84"/>
      <c r="D255" s="84"/>
    </row>
    <row r="256" spans="1:4" hidden="1" outlineLevel="1" x14ac:dyDescent="0.2">
      <c r="A256" s="83"/>
      <c r="B256" s="84"/>
      <c r="C256" s="84"/>
      <c r="D256" s="84"/>
    </row>
    <row r="257" spans="1:4" hidden="1" outlineLevel="1" x14ac:dyDescent="0.2">
      <c r="A257" s="83"/>
      <c r="B257" s="84"/>
      <c r="C257" s="84"/>
      <c r="D257" s="84"/>
    </row>
    <row r="258" spans="1:4" hidden="1" outlineLevel="1" x14ac:dyDescent="0.2">
      <c r="A258" s="83"/>
      <c r="B258" s="84"/>
      <c r="C258" s="84"/>
      <c r="D258" s="84"/>
    </row>
    <row r="259" spans="1:4" hidden="1" outlineLevel="1" x14ac:dyDescent="0.2">
      <c r="A259" s="83"/>
      <c r="B259" s="84"/>
      <c r="C259" s="84"/>
      <c r="D259" s="84"/>
    </row>
    <row r="260" spans="1:4" hidden="1" outlineLevel="1" x14ac:dyDescent="0.2">
      <c r="A260" s="83"/>
      <c r="B260" s="84"/>
      <c r="C260" s="84"/>
      <c r="D260" s="84"/>
    </row>
    <row r="261" spans="1:4" hidden="1" outlineLevel="1" x14ac:dyDescent="0.2">
      <c r="A261" s="83"/>
      <c r="B261" s="84"/>
      <c r="C261" s="84"/>
      <c r="D261" s="84"/>
    </row>
    <row r="262" spans="1:4" hidden="1" outlineLevel="1" x14ac:dyDescent="0.2">
      <c r="A262" s="83"/>
      <c r="B262" s="84"/>
      <c r="C262" s="84"/>
      <c r="D262" s="84"/>
    </row>
    <row r="263" spans="1:4" hidden="1" outlineLevel="1" x14ac:dyDescent="0.2">
      <c r="A263" s="83"/>
      <c r="B263" s="84"/>
      <c r="C263" s="84"/>
      <c r="D263" s="84"/>
    </row>
    <row r="264" spans="1:4" hidden="1" outlineLevel="1" x14ac:dyDescent="0.2">
      <c r="A264" s="83"/>
      <c r="B264" s="84"/>
      <c r="C264" s="84"/>
      <c r="D264" s="84"/>
    </row>
    <row r="265" spans="1:4" hidden="1" outlineLevel="1" x14ac:dyDescent="0.2">
      <c r="A265" s="83"/>
      <c r="B265" s="84"/>
      <c r="C265" s="84"/>
      <c r="D265" s="84"/>
    </row>
    <row r="266" spans="1:4" hidden="1" outlineLevel="1" x14ac:dyDescent="0.2">
      <c r="A266" s="83"/>
      <c r="B266" s="84"/>
      <c r="C266" s="84"/>
      <c r="D266" s="84"/>
    </row>
    <row r="267" spans="1:4" hidden="1" outlineLevel="1" x14ac:dyDescent="0.2">
      <c r="A267" s="83"/>
      <c r="B267" s="84"/>
      <c r="C267" s="84"/>
      <c r="D267" s="84"/>
    </row>
    <row r="268" spans="1:4" hidden="1" outlineLevel="1" x14ac:dyDescent="0.2">
      <c r="A268" s="83"/>
      <c r="B268" s="84"/>
      <c r="C268" s="84"/>
      <c r="D268" s="84"/>
    </row>
    <row r="269" spans="1:4" hidden="1" outlineLevel="1" x14ac:dyDescent="0.2">
      <c r="A269" s="83"/>
      <c r="B269" s="84"/>
      <c r="C269" s="84"/>
      <c r="D269" s="84"/>
    </row>
    <row r="270" spans="1:4" hidden="1" outlineLevel="1" x14ac:dyDescent="0.2">
      <c r="A270" s="83"/>
      <c r="B270" s="84"/>
      <c r="C270" s="84"/>
      <c r="D270" s="84"/>
    </row>
    <row r="271" spans="1:4" hidden="1" outlineLevel="1" x14ac:dyDescent="0.2">
      <c r="A271" s="83"/>
      <c r="B271" s="84"/>
      <c r="C271" s="84"/>
      <c r="D271" s="84"/>
    </row>
    <row r="272" spans="1:4" hidden="1" outlineLevel="1" x14ac:dyDescent="0.2">
      <c r="A272" s="83"/>
      <c r="B272" s="84"/>
      <c r="C272" s="84"/>
      <c r="D272" s="84"/>
    </row>
    <row r="273" spans="1:4" hidden="1" outlineLevel="1" x14ac:dyDescent="0.2">
      <c r="A273" s="83"/>
      <c r="B273" s="84"/>
      <c r="C273" s="84"/>
      <c r="D273" s="84"/>
    </row>
    <row r="274" spans="1:4" collapsed="1" x14ac:dyDescent="0.2">
      <c r="A274" s="83"/>
      <c r="B274" s="84"/>
      <c r="C274" s="84"/>
      <c r="D274" s="84"/>
    </row>
    <row r="275" spans="1:4" x14ac:dyDescent="0.2">
      <c r="A275" s="47" t="s">
        <v>187</v>
      </c>
      <c r="B275" s="79" t="s">
        <v>178</v>
      </c>
      <c r="C275" s="79"/>
      <c r="D275" s="79"/>
    </row>
    <row r="276" spans="1:4" x14ac:dyDescent="0.2">
      <c r="A276" s="47" t="s">
        <v>178</v>
      </c>
      <c r="B276" s="79" t="s">
        <v>167</v>
      </c>
      <c r="C276" s="79" t="s">
        <v>166</v>
      </c>
      <c r="D276" s="47" t="s">
        <v>179</v>
      </c>
    </row>
    <row r="277" spans="1:4" x14ac:dyDescent="0.2">
      <c r="A277" s="19" t="s">
        <v>188</v>
      </c>
      <c r="B277" s="28">
        <v>2.5999999999999999E-2</v>
      </c>
      <c r="C277" s="28">
        <v>2.8000000000000001E-2</v>
      </c>
      <c r="D277" s="21">
        <v>5.3999999999999999E-2</v>
      </c>
    </row>
    <row r="278" spans="1:4" x14ac:dyDescent="0.2">
      <c r="A278" s="19" t="s">
        <v>189</v>
      </c>
      <c r="B278" s="28">
        <v>8.7999999999999995E-2</v>
      </c>
      <c r="C278" s="28">
        <v>9.4E-2</v>
      </c>
      <c r="D278" s="21">
        <v>0.182</v>
      </c>
    </row>
    <row r="279" spans="1:4" x14ac:dyDescent="0.2">
      <c r="A279" s="19" t="s">
        <v>190</v>
      </c>
      <c r="B279" s="28">
        <v>0.14199999999999999</v>
      </c>
      <c r="C279" s="28">
        <v>0.14399999999999999</v>
      </c>
      <c r="D279" s="21">
        <v>0.28599999999999998</v>
      </c>
    </row>
    <row r="280" spans="1:4" x14ac:dyDescent="0.2">
      <c r="A280" s="19" t="s">
        <v>191</v>
      </c>
      <c r="B280" s="28">
        <v>6.2E-2</v>
      </c>
      <c r="C280" s="28">
        <v>0.05</v>
      </c>
      <c r="D280" s="21">
        <v>0.112</v>
      </c>
    </row>
    <row r="281" spans="1:4" x14ac:dyDescent="0.2">
      <c r="A281" s="19" t="s">
        <v>192</v>
      </c>
      <c r="B281" s="28">
        <v>5.6000000000000001E-2</v>
      </c>
      <c r="C281" s="28">
        <v>0.05</v>
      </c>
      <c r="D281" s="21">
        <v>0.106</v>
      </c>
    </row>
    <row r="282" spans="1:4" x14ac:dyDescent="0.2">
      <c r="A282" s="19" t="s">
        <v>193</v>
      </c>
      <c r="B282" s="28">
        <v>0.13</v>
      </c>
      <c r="C282" s="28">
        <v>0.13</v>
      </c>
      <c r="D282" s="21">
        <v>0.26</v>
      </c>
    </row>
    <row r="283" spans="1:4" x14ac:dyDescent="0.2">
      <c r="A283" s="80" t="s">
        <v>179</v>
      </c>
      <c r="B283" s="81">
        <v>0.504</v>
      </c>
      <c r="C283" s="81">
        <v>0.496</v>
      </c>
      <c r="D283" s="82">
        <v>1</v>
      </c>
    </row>
    <row r="284" spans="1:4" hidden="1" outlineLevel="2" x14ac:dyDescent="0.2">
      <c r="A284" s="83"/>
      <c r="B284" s="84"/>
      <c r="C284" s="84"/>
      <c r="D284" s="84"/>
    </row>
    <row r="285" spans="1:4" hidden="1" outlineLevel="2" x14ac:dyDescent="0.2">
      <c r="A285" s="83"/>
      <c r="B285" s="84"/>
      <c r="C285" s="84"/>
      <c r="D285" s="84"/>
    </row>
    <row r="286" spans="1:4" hidden="1" outlineLevel="2" x14ac:dyDescent="0.2">
      <c r="A286" s="83"/>
      <c r="B286" s="84"/>
      <c r="C286" s="84"/>
      <c r="D286" s="84"/>
    </row>
    <row r="287" spans="1:4" hidden="1" outlineLevel="2" x14ac:dyDescent="0.2">
      <c r="A287" s="83"/>
      <c r="B287" s="84"/>
      <c r="C287" s="84"/>
      <c r="D287" s="84"/>
    </row>
    <row r="288" spans="1:4" hidden="1" outlineLevel="2" x14ac:dyDescent="0.2">
      <c r="A288" s="83"/>
      <c r="B288" s="84"/>
      <c r="C288" s="84"/>
      <c r="D288" s="84"/>
    </row>
    <row r="289" spans="1:4" hidden="1" outlineLevel="2" x14ac:dyDescent="0.2">
      <c r="A289" s="83"/>
      <c r="B289" s="84"/>
      <c r="C289" s="84"/>
      <c r="D289" s="84"/>
    </row>
    <row r="290" spans="1:4" hidden="1" outlineLevel="2" x14ac:dyDescent="0.2">
      <c r="A290" s="83"/>
      <c r="B290" s="84"/>
      <c r="C290" s="84"/>
      <c r="D290" s="84"/>
    </row>
    <row r="291" spans="1:4" hidden="1" outlineLevel="2" x14ac:dyDescent="0.2">
      <c r="A291" s="83"/>
      <c r="B291" s="84"/>
      <c r="C291" s="84"/>
      <c r="D291" s="84"/>
    </row>
    <row r="292" spans="1:4" hidden="1" outlineLevel="2" x14ac:dyDescent="0.2">
      <c r="A292" s="83"/>
      <c r="B292" s="84"/>
      <c r="C292" s="84"/>
      <c r="D292" s="84"/>
    </row>
    <row r="293" spans="1:4" hidden="1" outlineLevel="2" x14ac:dyDescent="0.2">
      <c r="A293" s="83"/>
      <c r="B293" s="84"/>
      <c r="C293" s="84"/>
      <c r="D293" s="84"/>
    </row>
    <row r="294" spans="1:4" hidden="1" outlineLevel="2" x14ac:dyDescent="0.2">
      <c r="A294" s="83"/>
      <c r="B294" s="84"/>
      <c r="C294" s="84"/>
      <c r="D294" s="84"/>
    </row>
    <row r="295" spans="1:4" hidden="1" outlineLevel="2" x14ac:dyDescent="0.2">
      <c r="A295" s="83"/>
      <c r="B295" s="84"/>
      <c r="C295" s="84"/>
      <c r="D295" s="84"/>
    </row>
    <row r="296" spans="1:4" hidden="1" outlineLevel="2" x14ac:dyDescent="0.2">
      <c r="A296" s="83"/>
      <c r="B296" s="84"/>
      <c r="C296" s="84"/>
      <c r="D296" s="84"/>
    </row>
    <row r="297" spans="1:4" hidden="1" outlineLevel="2" x14ac:dyDescent="0.2">
      <c r="A297" s="83"/>
      <c r="B297" s="84"/>
      <c r="C297" s="84"/>
      <c r="D297" s="84"/>
    </row>
    <row r="298" spans="1:4" hidden="1" outlineLevel="2" x14ac:dyDescent="0.2">
      <c r="A298" s="83"/>
      <c r="B298" s="84"/>
      <c r="C298" s="84"/>
      <c r="D298" s="84"/>
    </row>
    <row r="299" spans="1:4" hidden="1" outlineLevel="2" x14ac:dyDescent="0.2">
      <c r="A299" s="83"/>
      <c r="B299" s="84"/>
      <c r="C299" s="84"/>
      <c r="D299" s="84"/>
    </row>
    <row r="300" spans="1:4" hidden="1" outlineLevel="2" x14ac:dyDescent="0.2">
      <c r="A300" s="83"/>
      <c r="B300" s="84"/>
      <c r="C300" s="84"/>
      <c r="D300" s="84"/>
    </row>
    <row r="301" spans="1:4" hidden="1" outlineLevel="2" x14ac:dyDescent="0.2">
      <c r="A301" s="83"/>
      <c r="B301" s="84"/>
      <c r="C301" s="84"/>
      <c r="D301" s="84"/>
    </row>
    <row r="302" spans="1:4" hidden="1" outlineLevel="2" x14ac:dyDescent="0.2">
      <c r="A302" s="83"/>
      <c r="B302" s="84"/>
      <c r="C302" s="84"/>
      <c r="D302" s="84"/>
    </row>
    <row r="303" spans="1:4" hidden="1" outlineLevel="2" x14ac:dyDescent="0.2">
      <c r="A303" s="83"/>
      <c r="B303" s="84"/>
      <c r="C303" s="84"/>
      <c r="D303" s="84"/>
    </row>
    <row r="304" spans="1:4" hidden="1" outlineLevel="2" x14ac:dyDescent="0.2">
      <c r="A304" s="83"/>
      <c r="B304" s="84"/>
      <c r="C304" s="84"/>
      <c r="D304" s="84"/>
    </row>
    <row r="305" spans="1:4" hidden="1" outlineLevel="2" x14ac:dyDescent="0.2">
      <c r="A305" s="83"/>
      <c r="B305" s="84"/>
      <c r="C305" s="84"/>
      <c r="D305" s="84"/>
    </row>
    <row r="306" spans="1:4" hidden="1" outlineLevel="2" x14ac:dyDescent="0.2">
      <c r="A306" s="83"/>
      <c r="B306" s="84"/>
      <c r="C306" s="84"/>
      <c r="D306" s="84"/>
    </row>
    <row r="307" spans="1:4" hidden="1" outlineLevel="2" x14ac:dyDescent="0.2">
      <c r="A307" s="83"/>
      <c r="B307" s="84"/>
      <c r="C307" s="84"/>
      <c r="D307" s="84"/>
    </row>
    <row r="308" spans="1:4" hidden="1" outlineLevel="2" x14ac:dyDescent="0.2">
      <c r="A308" s="83"/>
      <c r="B308" s="84"/>
      <c r="C308" s="84"/>
      <c r="D308" s="84"/>
    </row>
    <row r="309" spans="1:4" hidden="1" outlineLevel="2" x14ac:dyDescent="0.2">
      <c r="A309" s="83"/>
      <c r="B309" s="84"/>
      <c r="C309" s="84"/>
      <c r="D309" s="84"/>
    </row>
    <row r="310" spans="1:4" hidden="1" outlineLevel="2" x14ac:dyDescent="0.2">
      <c r="A310" s="83"/>
      <c r="B310" s="84"/>
      <c r="C310" s="84"/>
      <c r="D310" s="84"/>
    </row>
    <row r="311" spans="1:4" hidden="1" outlineLevel="2" x14ac:dyDescent="0.2">
      <c r="A311" s="83"/>
      <c r="B311" s="84"/>
      <c r="C311" s="84"/>
      <c r="D311" s="84"/>
    </row>
    <row r="312" spans="1:4" hidden="1" outlineLevel="2" x14ac:dyDescent="0.2">
      <c r="A312" s="83"/>
      <c r="B312" s="84"/>
      <c r="C312" s="84"/>
      <c r="D312" s="84"/>
    </row>
    <row r="313" spans="1:4" hidden="1" outlineLevel="2" x14ac:dyDescent="0.2">
      <c r="A313" s="83"/>
      <c r="B313" s="84"/>
      <c r="C313" s="84"/>
      <c r="D313" s="84"/>
    </row>
    <row r="314" spans="1:4" hidden="1" outlineLevel="2" x14ac:dyDescent="0.2">
      <c r="A314" s="83"/>
      <c r="B314" s="84"/>
      <c r="C314" s="84"/>
      <c r="D314" s="84"/>
    </row>
    <row r="315" spans="1:4" hidden="1" outlineLevel="2" x14ac:dyDescent="0.2">
      <c r="A315" s="83"/>
      <c r="B315" s="84"/>
      <c r="C315" s="84"/>
      <c r="D315" s="84"/>
    </row>
    <row r="316" spans="1:4" hidden="1" outlineLevel="2" x14ac:dyDescent="0.2">
      <c r="A316" s="83"/>
      <c r="B316" s="84"/>
      <c r="C316" s="84"/>
      <c r="D316" s="84"/>
    </row>
    <row r="317" spans="1:4" hidden="1" outlineLevel="2" x14ac:dyDescent="0.2">
      <c r="A317" s="83"/>
      <c r="B317" s="84"/>
      <c r="C317" s="84"/>
      <c r="D317" s="84"/>
    </row>
    <row r="318" spans="1:4" hidden="1" outlineLevel="2" x14ac:dyDescent="0.2">
      <c r="A318" s="83"/>
      <c r="B318" s="84"/>
      <c r="C318" s="84"/>
      <c r="D318" s="84"/>
    </row>
    <row r="319" spans="1:4" hidden="1" outlineLevel="2" x14ac:dyDescent="0.2">
      <c r="A319" s="83"/>
      <c r="B319" s="84"/>
      <c r="C319" s="84"/>
      <c r="D319" s="84"/>
    </row>
    <row r="320" spans="1:4" hidden="1" outlineLevel="2" x14ac:dyDescent="0.2">
      <c r="A320" s="83"/>
      <c r="B320" s="84"/>
      <c r="C320" s="84"/>
      <c r="D320" s="84"/>
    </row>
    <row r="321" spans="1:5" hidden="1" outlineLevel="2" x14ac:dyDescent="0.2">
      <c r="A321" s="83"/>
      <c r="B321" s="84"/>
      <c r="C321" s="84"/>
      <c r="D321" s="84"/>
    </row>
    <row r="322" spans="1:5" hidden="1" outlineLevel="2" x14ac:dyDescent="0.2">
      <c r="A322" s="83"/>
      <c r="B322" s="84"/>
      <c r="C322" s="84"/>
      <c r="D322" s="84"/>
    </row>
    <row r="323" spans="1:5" hidden="1" outlineLevel="2" x14ac:dyDescent="0.2">
      <c r="A323" s="83"/>
      <c r="B323" s="84"/>
      <c r="C323" s="84"/>
      <c r="D323" s="84"/>
    </row>
    <row r="324" spans="1:5" hidden="1" outlineLevel="2" x14ac:dyDescent="0.2">
      <c r="A324" s="83"/>
      <c r="B324" s="84"/>
      <c r="C324" s="84"/>
      <c r="D324" s="84"/>
    </row>
    <row r="325" spans="1:5" hidden="1" outlineLevel="2" x14ac:dyDescent="0.2">
      <c r="A325" s="83"/>
      <c r="B325" s="84"/>
      <c r="C325" s="84"/>
      <c r="D325" s="84"/>
    </row>
    <row r="326" spans="1:5" hidden="1" outlineLevel="2" x14ac:dyDescent="0.2">
      <c r="A326" s="83"/>
      <c r="B326" s="84"/>
      <c r="C326" s="84"/>
      <c r="D326" s="84"/>
    </row>
    <row r="327" spans="1:5" hidden="1" outlineLevel="2" x14ac:dyDescent="0.2">
      <c r="A327" s="83"/>
      <c r="B327" s="84"/>
      <c r="C327" s="84"/>
      <c r="D327" s="84"/>
    </row>
    <row r="328" spans="1:5" hidden="1" outlineLevel="2" x14ac:dyDescent="0.2">
      <c r="A328" s="83"/>
      <c r="B328" s="84"/>
      <c r="C328" s="84"/>
      <c r="D328" s="84"/>
    </row>
    <row r="329" spans="1:5" hidden="1" outlineLevel="2" x14ac:dyDescent="0.2">
      <c r="A329" s="83"/>
      <c r="B329" s="84"/>
      <c r="C329" s="84"/>
      <c r="D329" s="84"/>
    </row>
    <row r="330" spans="1:5" hidden="1" outlineLevel="2" x14ac:dyDescent="0.2">
      <c r="A330" s="83"/>
      <c r="B330" s="84"/>
      <c r="C330" s="84"/>
      <c r="D330" s="84"/>
    </row>
    <row r="331" spans="1:5" hidden="1" outlineLevel="2" x14ac:dyDescent="0.2">
      <c r="A331" s="83"/>
      <c r="B331" s="84"/>
      <c r="C331" s="84"/>
      <c r="D331" s="84"/>
    </row>
    <row r="332" spans="1:5" hidden="1" outlineLevel="2" x14ac:dyDescent="0.2">
      <c r="A332" s="83"/>
      <c r="B332" s="84"/>
      <c r="C332" s="84"/>
      <c r="D332" s="84"/>
    </row>
    <row r="333" spans="1:5" hidden="1" outlineLevel="2" x14ac:dyDescent="0.2">
      <c r="A333" s="83"/>
      <c r="B333" s="84"/>
      <c r="C333" s="84"/>
      <c r="D333" s="84"/>
    </row>
    <row r="334" spans="1:5" collapsed="1" x14ac:dyDescent="0.2">
      <c r="A334" s="83"/>
      <c r="B334" s="84"/>
      <c r="C334" s="84"/>
      <c r="D334" s="84"/>
    </row>
    <row r="335" spans="1:5" x14ac:dyDescent="0.2">
      <c r="A335" s="121" t="s">
        <v>194</v>
      </c>
      <c r="B335" s="79" t="s">
        <v>178</v>
      </c>
      <c r="C335" s="79"/>
      <c r="D335" s="79"/>
      <c r="E335" s="79"/>
    </row>
    <row r="336" spans="1:5" x14ac:dyDescent="0.2">
      <c r="A336" s="121" t="s">
        <v>178</v>
      </c>
      <c r="B336" s="79" t="s">
        <v>167</v>
      </c>
      <c r="C336" s="79" t="s">
        <v>166</v>
      </c>
      <c r="D336" s="79" t="s">
        <v>197</v>
      </c>
      <c r="E336" s="121" t="s">
        <v>179</v>
      </c>
    </row>
    <row r="337" spans="1:5" x14ac:dyDescent="0.2">
      <c r="A337" s="19" t="s">
        <v>197</v>
      </c>
      <c r="B337" s="28">
        <v>0</v>
      </c>
      <c r="C337" s="28">
        <v>0</v>
      </c>
      <c r="D337" s="28">
        <v>0</v>
      </c>
      <c r="E337" s="21">
        <v>0</v>
      </c>
    </row>
    <row r="338" spans="1:5" x14ac:dyDescent="0.2">
      <c r="A338" s="19" t="s">
        <v>94</v>
      </c>
      <c r="B338" s="28">
        <v>0.30399999999999999</v>
      </c>
      <c r="C338" s="28">
        <v>0.29199999999999998</v>
      </c>
      <c r="D338" s="28">
        <v>0</v>
      </c>
      <c r="E338" s="21">
        <v>0.59599999999999997</v>
      </c>
    </row>
    <row r="339" spans="1:5" x14ac:dyDescent="0.2">
      <c r="A339" s="19" t="s">
        <v>108</v>
      </c>
      <c r="B339" s="28">
        <v>2E-3</v>
      </c>
      <c r="C339" s="28">
        <v>0</v>
      </c>
      <c r="D339" s="28">
        <v>0</v>
      </c>
      <c r="E339" s="21">
        <v>2E-3</v>
      </c>
    </row>
    <row r="340" spans="1:5" x14ac:dyDescent="0.2">
      <c r="A340" s="19" t="s">
        <v>110</v>
      </c>
      <c r="B340" s="28">
        <v>3.2000000000000001E-2</v>
      </c>
      <c r="C340" s="28">
        <v>3.4000000000000002E-2</v>
      </c>
      <c r="D340" s="28">
        <v>0</v>
      </c>
      <c r="E340" s="21">
        <v>6.6000000000000003E-2</v>
      </c>
    </row>
    <row r="341" spans="1:5" x14ac:dyDescent="0.2">
      <c r="A341" s="19" t="s">
        <v>115</v>
      </c>
      <c r="B341" s="28">
        <v>3.2000000000000001E-2</v>
      </c>
      <c r="C341" s="28">
        <v>1.7999999999999999E-2</v>
      </c>
      <c r="D341" s="28">
        <v>0</v>
      </c>
      <c r="E341" s="21">
        <v>0.05</v>
      </c>
    </row>
    <row r="342" spans="1:5" x14ac:dyDescent="0.2">
      <c r="A342" s="19" t="s">
        <v>122</v>
      </c>
      <c r="B342" s="28">
        <v>0.02</v>
      </c>
      <c r="C342" s="28">
        <v>2.4E-2</v>
      </c>
      <c r="D342" s="28">
        <v>0</v>
      </c>
      <c r="E342" s="21">
        <v>4.3999999999999997E-2</v>
      </c>
    </row>
    <row r="343" spans="1:5" x14ac:dyDescent="0.2">
      <c r="A343" s="19" t="s">
        <v>123</v>
      </c>
      <c r="B343" s="28">
        <v>1.2E-2</v>
      </c>
      <c r="C343" s="28">
        <v>4.0000000000000001E-3</v>
      </c>
      <c r="D343" s="28">
        <v>0</v>
      </c>
      <c r="E343" s="21">
        <v>1.6E-2</v>
      </c>
    </row>
    <row r="344" spans="1:5" x14ac:dyDescent="0.2">
      <c r="A344" s="19" t="s">
        <v>124</v>
      </c>
      <c r="B344" s="28">
        <v>6.0000000000000001E-3</v>
      </c>
      <c r="C344" s="28">
        <v>1.7999999999999999E-2</v>
      </c>
      <c r="D344" s="28">
        <v>0</v>
      </c>
      <c r="E344" s="21">
        <v>2.4E-2</v>
      </c>
    </row>
    <row r="345" spans="1:5" x14ac:dyDescent="0.2">
      <c r="A345" s="19" t="s">
        <v>131</v>
      </c>
      <c r="B345" s="28">
        <v>3.5999999999999997E-2</v>
      </c>
      <c r="C345" s="28">
        <v>4.2000000000000003E-2</v>
      </c>
      <c r="D345" s="28">
        <v>0</v>
      </c>
      <c r="E345" s="21">
        <v>7.8E-2</v>
      </c>
    </row>
    <row r="346" spans="1:5" x14ac:dyDescent="0.2">
      <c r="A346" s="19" t="s">
        <v>134</v>
      </c>
      <c r="B346" s="28">
        <v>4.0000000000000001E-3</v>
      </c>
      <c r="C346" s="28">
        <v>1.2E-2</v>
      </c>
      <c r="D346" s="28">
        <v>0</v>
      </c>
      <c r="E346" s="21">
        <v>1.6E-2</v>
      </c>
    </row>
    <row r="347" spans="1:5" x14ac:dyDescent="0.2">
      <c r="A347" s="19" t="s">
        <v>137</v>
      </c>
      <c r="B347" s="28">
        <v>1.7999999999999999E-2</v>
      </c>
      <c r="C347" s="28">
        <v>0.02</v>
      </c>
      <c r="D347" s="28">
        <v>0</v>
      </c>
      <c r="E347" s="21">
        <v>3.7999999999999999E-2</v>
      </c>
    </row>
    <row r="348" spans="1:5" x14ac:dyDescent="0.2">
      <c r="A348" s="19" t="s">
        <v>138</v>
      </c>
      <c r="B348" s="28">
        <v>4.0000000000000001E-3</v>
      </c>
      <c r="C348" s="28">
        <v>6.0000000000000001E-3</v>
      </c>
      <c r="D348" s="28">
        <v>0</v>
      </c>
      <c r="E348" s="21">
        <v>0.01</v>
      </c>
    </row>
    <row r="349" spans="1:5" x14ac:dyDescent="0.2">
      <c r="A349" s="19" t="s">
        <v>141</v>
      </c>
      <c r="B349" s="28">
        <v>2E-3</v>
      </c>
      <c r="C349" s="28">
        <v>0</v>
      </c>
      <c r="D349" s="28">
        <v>0</v>
      </c>
      <c r="E349" s="21">
        <v>2E-3</v>
      </c>
    </row>
    <row r="350" spans="1:5" x14ac:dyDescent="0.2">
      <c r="A350" s="19" t="s">
        <v>147</v>
      </c>
      <c r="B350" s="28">
        <v>8.0000000000000002E-3</v>
      </c>
      <c r="C350" s="28">
        <v>4.0000000000000001E-3</v>
      </c>
      <c r="D350" s="28">
        <v>0</v>
      </c>
      <c r="E350" s="21">
        <v>1.2E-2</v>
      </c>
    </row>
    <row r="351" spans="1:5" x14ac:dyDescent="0.2">
      <c r="A351" s="19" t="s">
        <v>149</v>
      </c>
      <c r="B351" s="28">
        <v>4.0000000000000001E-3</v>
      </c>
      <c r="C351" s="28">
        <v>0</v>
      </c>
      <c r="D351" s="28">
        <v>0</v>
      </c>
      <c r="E351" s="21">
        <v>4.0000000000000001E-3</v>
      </c>
    </row>
    <row r="352" spans="1:5" x14ac:dyDescent="0.2">
      <c r="A352" s="19" t="s">
        <v>152</v>
      </c>
      <c r="B352" s="28">
        <v>2E-3</v>
      </c>
      <c r="C352" s="28">
        <v>2E-3</v>
      </c>
      <c r="D352" s="28">
        <v>0</v>
      </c>
      <c r="E352" s="21">
        <v>4.0000000000000001E-3</v>
      </c>
    </row>
    <row r="353" spans="1:5" x14ac:dyDescent="0.2">
      <c r="A353" s="19" t="s">
        <v>155</v>
      </c>
      <c r="B353" s="28">
        <v>0</v>
      </c>
      <c r="C353" s="28">
        <v>4.0000000000000001E-3</v>
      </c>
      <c r="D353" s="28">
        <v>0</v>
      </c>
      <c r="E353" s="21">
        <v>4.0000000000000001E-3</v>
      </c>
    </row>
    <row r="354" spans="1:5" x14ac:dyDescent="0.2">
      <c r="A354" s="19" t="s">
        <v>156</v>
      </c>
      <c r="B354" s="28">
        <v>2E-3</v>
      </c>
      <c r="C354" s="28">
        <v>0</v>
      </c>
      <c r="D354" s="28">
        <v>0</v>
      </c>
      <c r="E354" s="21">
        <v>2E-3</v>
      </c>
    </row>
    <row r="355" spans="1:5" x14ac:dyDescent="0.2">
      <c r="A355" s="19" t="s">
        <v>157</v>
      </c>
      <c r="B355" s="28">
        <v>0</v>
      </c>
      <c r="C355" s="28">
        <v>2E-3</v>
      </c>
      <c r="D355" s="28">
        <v>0</v>
      </c>
      <c r="E355" s="21">
        <v>2E-3</v>
      </c>
    </row>
    <row r="356" spans="1:5" x14ac:dyDescent="0.2">
      <c r="A356" s="19" t="s">
        <v>158</v>
      </c>
      <c r="B356" s="28">
        <v>6.0000000000000001E-3</v>
      </c>
      <c r="C356" s="28">
        <v>6.0000000000000001E-3</v>
      </c>
      <c r="D356" s="28">
        <v>0</v>
      </c>
      <c r="E356" s="21">
        <v>1.2E-2</v>
      </c>
    </row>
    <row r="357" spans="1:5" x14ac:dyDescent="0.2">
      <c r="A357" s="19" t="s">
        <v>159</v>
      </c>
      <c r="B357" s="28">
        <v>2E-3</v>
      </c>
      <c r="C357" s="28">
        <v>4.0000000000000001E-3</v>
      </c>
      <c r="D357" s="28">
        <v>0</v>
      </c>
      <c r="E357" s="21">
        <v>6.0000000000000001E-3</v>
      </c>
    </row>
    <row r="358" spans="1:5" x14ac:dyDescent="0.2">
      <c r="A358" s="19" t="s">
        <v>160</v>
      </c>
      <c r="B358" s="28">
        <v>4.0000000000000001E-3</v>
      </c>
      <c r="C358" s="28">
        <v>0</v>
      </c>
      <c r="D358" s="28">
        <v>0</v>
      </c>
      <c r="E358" s="21">
        <v>4.0000000000000001E-3</v>
      </c>
    </row>
    <row r="359" spans="1:5" x14ac:dyDescent="0.2">
      <c r="A359" s="19" t="s">
        <v>162</v>
      </c>
      <c r="B359" s="28">
        <v>4.0000000000000001E-3</v>
      </c>
      <c r="C359" s="28">
        <v>4.0000000000000001E-3</v>
      </c>
      <c r="D359" s="28">
        <v>0</v>
      </c>
      <c r="E359" s="21">
        <v>8.0000000000000002E-3</v>
      </c>
    </row>
    <row r="360" spans="1:5" x14ac:dyDescent="0.2">
      <c r="A360" s="80" t="s">
        <v>179</v>
      </c>
      <c r="B360" s="81">
        <v>0.504</v>
      </c>
      <c r="C360" s="81">
        <v>0.496</v>
      </c>
      <c r="D360" s="81">
        <v>0</v>
      </c>
      <c r="E360" s="82">
        <v>1</v>
      </c>
    </row>
    <row r="361" spans="1:5" hidden="1" outlineLevel="1" x14ac:dyDescent="0.2">
      <c r="A361" s="83"/>
      <c r="B361" s="84"/>
      <c r="C361" s="84"/>
      <c r="D361" s="84"/>
    </row>
    <row r="362" spans="1:5" hidden="1" outlineLevel="1" x14ac:dyDescent="0.2">
      <c r="A362" s="83"/>
      <c r="B362" s="84"/>
      <c r="C362" s="84"/>
      <c r="D362" s="84"/>
    </row>
    <row r="363" spans="1:5" hidden="1" outlineLevel="1" x14ac:dyDescent="0.2">
      <c r="A363" s="83"/>
      <c r="B363" s="84"/>
      <c r="C363" s="84"/>
      <c r="D363" s="84"/>
    </row>
    <row r="364" spans="1:5" hidden="1" outlineLevel="1" x14ac:dyDescent="0.2">
      <c r="A364" s="83"/>
      <c r="B364" s="84"/>
      <c r="C364" s="84"/>
      <c r="D364" s="84"/>
    </row>
    <row r="365" spans="1:5" hidden="1" outlineLevel="1" x14ac:dyDescent="0.2">
      <c r="A365" s="83"/>
      <c r="B365" s="84"/>
      <c r="C365" s="84"/>
      <c r="D365" s="84"/>
    </row>
    <row r="366" spans="1:5" hidden="1" outlineLevel="1" x14ac:dyDescent="0.2">
      <c r="A366" s="83"/>
      <c r="B366" s="84"/>
      <c r="C366" s="84"/>
      <c r="D366" s="84"/>
    </row>
    <row r="367" spans="1:5" hidden="1" outlineLevel="1" x14ac:dyDescent="0.2">
      <c r="A367" s="83"/>
      <c r="B367" s="84"/>
      <c r="C367" s="84"/>
      <c r="D367" s="84"/>
    </row>
    <row r="368" spans="1:5" hidden="1" outlineLevel="1" x14ac:dyDescent="0.2">
      <c r="A368" s="83"/>
      <c r="B368" s="84"/>
      <c r="C368" s="84"/>
      <c r="D368" s="84"/>
    </row>
    <row r="369" spans="1:4" hidden="1" outlineLevel="1" x14ac:dyDescent="0.2">
      <c r="A369" s="83"/>
      <c r="B369" s="84"/>
      <c r="C369" s="84"/>
      <c r="D369" s="84"/>
    </row>
    <row r="370" spans="1:4" hidden="1" outlineLevel="1" x14ac:dyDescent="0.2">
      <c r="A370" s="83"/>
      <c r="B370" s="84"/>
      <c r="C370" s="84"/>
      <c r="D370" s="84"/>
    </row>
    <row r="371" spans="1:4" hidden="1" outlineLevel="1" x14ac:dyDescent="0.2">
      <c r="A371" s="83"/>
      <c r="B371" s="84"/>
      <c r="C371" s="84"/>
      <c r="D371" s="84"/>
    </row>
    <row r="372" spans="1:4" hidden="1" outlineLevel="1" x14ac:dyDescent="0.2">
      <c r="A372" s="83"/>
      <c r="B372" s="84"/>
      <c r="C372" s="84"/>
      <c r="D372" s="84"/>
    </row>
    <row r="373" spans="1:4" hidden="1" outlineLevel="1" x14ac:dyDescent="0.2">
      <c r="A373" s="83"/>
      <c r="B373" s="84"/>
      <c r="C373" s="84"/>
      <c r="D373" s="84"/>
    </row>
    <row r="374" spans="1:4" hidden="1" outlineLevel="1" x14ac:dyDescent="0.2">
      <c r="A374" s="83"/>
      <c r="B374" s="84"/>
      <c r="C374" s="84"/>
      <c r="D374" s="84"/>
    </row>
    <row r="375" spans="1:4" hidden="1" outlineLevel="1" x14ac:dyDescent="0.2">
      <c r="A375" s="83"/>
      <c r="B375" s="84"/>
      <c r="C375" s="84"/>
      <c r="D375" s="84"/>
    </row>
    <row r="376" spans="1:4" hidden="1" outlineLevel="1" x14ac:dyDescent="0.2">
      <c r="A376" s="83"/>
      <c r="B376" s="84"/>
      <c r="C376" s="84"/>
      <c r="D376" s="84"/>
    </row>
    <row r="377" spans="1:4" hidden="1" outlineLevel="1" x14ac:dyDescent="0.2">
      <c r="A377" s="83"/>
      <c r="B377" s="84"/>
      <c r="C377" s="84"/>
      <c r="D377" s="84"/>
    </row>
    <row r="378" spans="1:4" hidden="1" outlineLevel="1" x14ac:dyDescent="0.2">
      <c r="A378" s="83"/>
      <c r="B378" s="84"/>
      <c r="C378" s="84"/>
      <c r="D378" s="84"/>
    </row>
    <row r="379" spans="1:4" hidden="1" outlineLevel="1" x14ac:dyDescent="0.2">
      <c r="A379" s="83"/>
      <c r="B379" s="84"/>
      <c r="C379" s="84"/>
      <c r="D379" s="84"/>
    </row>
    <row r="380" spans="1:4" hidden="1" outlineLevel="1" x14ac:dyDescent="0.2">
      <c r="A380" s="83"/>
      <c r="B380" s="84"/>
      <c r="C380" s="84"/>
      <c r="D380" s="84"/>
    </row>
    <row r="381" spans="1:4" hidden="1" outlineLevel="1" x14ac:dyDescent="0.2">
      <c r="A381" s="83"/>
      <c r="B381" s="84"/>
      <c r="C381" s="84"/>
      <c r="D381" s="84"/>
    </row>
    <row r="382" spans="1:4" hidden="1" outlineLevel="1" x14ac:dyDescent="0.2">
      <c r="A382" s="83"/>
      <c r="B382" s="84"/>
      <c r="C382" s="84"/>
      <c r="D382" s="84"/>
    </row>
    <row r="383" spans="1:4" hidden="1" outlineLevel="1" x14ac:dyDescent="0.2">
      <c r="A383" s="83"/>
      <c r="B383" s="84"/>
      <c r="C383" s="84"/>
      <c r="D383" s="84"/>
    </row>
    <row r="384" spans="1:4" hidden="1" outlineLevel="1" x14ac:dyDescent="0.2">
      <c r="A384" s="83"/>
      <c r="B384" s="84"/>
      <c r="C384" s="84"/>
      <c r="D384" s="84"/>
    </row>
    <row r="385" spans="1:4" hidden="1" outlineLevel="1" x14ac:dyDescent="0.2">
      <c r="A385" s="83"/>
      <c r="B385" s="84"/>
      <c r="C385" s="84"/>
      <c r="D385" s="84"/>
    </row>
    <row r="386" spans="1:4" hidden="1" outlineLevel="1" x14ac:dyDescent="0.2">
      <c r="A386" s="83"/>
      <c r="B386" s="84"/>
      <c r="C386" s="84"/>
      <c r="D386" s="84"/>
    </row>
    <row r="387" spans="1:4" hidden="1" outlineLevel="1" x14ac:dyDescent="0.2">
      <c r="A387" s="83"/>
      <c r="B387" s="84"/>
      <c r="C387" s="84"/>
      <c r="D387" s="84"/>
    </row>
    <row r="388" spans="1:4" hidden="1" outlineLevel="1" x14ac:dyDescent="0.2">
      <c r="A388" s="83"/>
      <c r="B388" s="84"/>
      <c r="C388" s="84"/>
      <c r="D388" s="84"/>
    </row>
    <row r="389" spans="1:4" hidden="1" outlineLevel="1" x14ac:dyDescent="0.2">
      <c r="A389" s="83"/>
      <c r="B389" s="84"/>
      <c r="C389" s="84"/>
      <c r="D389" s="84"/>
    </row>
    <row r="390" spans="1:4" hidden="1" outlineLevel="1" x14ac:dyDescent="0.2">
      <c r="A390" s="83"/>
      <c r="B390" s="84"/>
      <c r="C390" s="84"/>
      <c r="D390" s="84"/>
    </row>
    <row r="391" spans="1:4" hidden="1" outlineLevel="1" x14ac:dyDescent="0.2">
      <c r="A391" s="83"/>
      <c r="B391" s="84"/>
      <c r="C391" s="84"/>
      <c r="D391" s="84"/>
    </row>
    <row r="392" spans="1:4" hidden="1" outlineLevel="1" x14ac:dyDescent="0.2">
      <c r="A392" s="83"/>
      <c r="B392" s="84"/>
      <c r="C392" s="84"/>
      <c r="D392" s="84"/>
    </row>
    <row r="393" spans="1:4" hidden="1" outlineLevel="1" x14ac:dyDescent="0.2">
      <c r="A393" s="83"/>
      <c r="B393" s="84"/>
      <c r="C393" s="84"/>
      <c r="D393" s="84"/>
    </row>
    <row r="394" spans="1:4" hidden="1" outlineLevel="1" x14ac:dyDescent="0.2">
      <c r="A394" s="83"/>
      <c r="B394" s="84"/>
      <c r="C394" s="84"/>
      <c r="D394" s="84"/>
    </row>
    <row r="395" spans="1:4" hidden="1" outlineLevel="1" x14ac:dyDescent="0.2">
      <c r="A395" s="83"/>
      <c r="B395" s="84"/>
      <c r="C395" s="84"/>
      <c r="D395" s="84"/>
    </row>
    <row r="396" spans="1:4" hidden="1" outlineLevel="1" x14ac:dyDescent="0.2">
      <c r="A396" s="83"/>
      <c r="B396" s="84"/>
      <c r="C396" s="84"/>
      <c r="D396" s="84"/>
    </row>
    <row r="397" spans="1:4" hidden="1" outlineLevel="1" x14ac:dyDescent="0.2">
      <c r="A397" s="83"/>
      <c r="B397" s="84"/>
      <c r="C397" s="84"/>
      <c r="D397" s="84"/>
    </row>
    <row r="398" spans="1:4" hidden="1" outlineLevel="1" x14ac:dyDescent="0.2">
      <c r="A398" s="83"/>
      <c r="B398" s="84"/>
      <c r="C398" s="84"/>
      <c r="D398" s="84"/>
    </row>
    <row r="399" spans="1:4" hidden="1" outlineLevel="1" x14ac:dyDescent="0.2">
      <c r="A399" s="83"/>
      <c r="B399" s="84"/>
      <c r="C399" s="84"/>
      <c r="D399" s="84"/>
    </row>
    <row r="400" spans="1:4" hidden="1" outlineLevel="1" x14ac:dyDescent="0.2">
      <c r="A400" s="83"/>
      <c r="B400" s="84"/>
      <c r="C400" s="84"/>
      <c r="D400" s="84"/>
    </row>
    <row r="401" spans="1:4" hidden="1" outlineLevel="1" x14ac:dyDescent="0.2">
      <c r="A401" s="83"/>
      <c r="B401" s="84"/>
      <c r="C401" s="84"/>
      <c r="D401" s="84"/>
    </row>
    <row r="402" spans="1:4" hidden="1" outlineLevel="1" x14ac:dyDescent="0.2">
      <c r="A402" s="83"/>
      <c r="B402" s="84"/>
      <c r="C402" s="84"/>
      <c r="D402" s="84"/>
    </row>
    <row r="403" spans="1:4" hidden="1" outlineLevel="1" x14ac:dyDescent="0.2">
      <c r="A403" s="83"/>
      <c r="B403" s="84"/>
      <c r="C403" s="84"/>
      <c r="D403" s="84"/>
    </row>
    <row r="404" spans="1:4" hidden="1" outlineLevel="1" x14ac:dyDescent="0.2">
      <c r="A404" s="83"/>
      <c r="B404" s="84"/>
      <c r="C404" s="84"/>
      <c r="D404" s="84"/>
    </row>
    <row r="405" spans="1:4" hidden="1" outlineLevel="1" x14ac:dyDescent="0.2">
      <c r="A405" s="83"/>
      <c r="B405" s="84"/>
      <c r="C405" s="84"/>
      <c r="D405" s="84"/>
    </row>
    <row r="406" spans="1:4" hidden="1" outlineLevel="1" x14ac:dyDescent="0.2">
      <c r="A406" s="83"/>
      <c r="B406" s="84"/>
      <c r="C406" s="84"/>
      <c r="D406" s="84"/>
    </row>
    <row r="407" spans="1:4" hidden="1" outlineLevel="1" x14ac:dyDescent="0.2">
      <c r="A407" s="83"/>
      <c r="B407" s="84"/>
      <c r="C407" s="84"/>
      <c r="D407" s="84"/>
    </row>
    <row r="408" spans="1:4" hidden="1" outlineLevel="1" x14ac:dyDescent="0.2">
      <c r="A408" s="83"/>
      <c r="B408" s="84"/>
      <c r="C408" s="84"/>
      <c r="D408" s="84"/>
    </row>
    <row r="409" spans="1:4" hidden="1" outlineLevel="1" x14ac:dyDescent="0.2">
      <c r="A409" s="83"/>
      <c r="B409" s="84"/>
      <c r="C409" s="84"/>
      <c r="D409" s="84"/>
    </row>
    <row r="410" spans="1:4" hidden="1" outlineLevel="1" x14ac:dyDescent="0.2">
      <c r="A410" s="83"/>
      <c r="B410" s="84"/>
      <c r="C410" s="84"/>
      <c r="D410" s="84"/>
    </row>
    <row r="411" spans="1:4" s="51" customFormat="1" ht="35" customHeight="1" collapsed="1" x14ac:dyDescent="0.2">
      <c r="A411" s="50" t="s">
        <v>195</v>
      </c>
      <c r="B411" s="87"/>
      <c r="C411" s="87"/>
      <c r="D411" s="87"/>
    </row>
    <row r="412" spans="1:4" x14ac:dyDescent="0.2">
      <c r="A412" s="47" t="s">
        <v>196</v>
      </c>
      <c r="B412" s="79" t="s">
        <v>178</v>
      </c>
      <c r="C412" s="79"/>
      <c r="D412" s="79"/>
    </row>
    <row r="413" spans="1:4" x14ac:dyDescent="0.2">
      <c r="A413" s="47" t="s">
        <v>178</v>
      </c>
      <c r="B413" s="79" t="s">
        <v>167</v>
      </c>
      <c r="C413" s="79" t="s">
        <v>166</v>
      </c>
      <c r="D413" s="47" t="s">
        <v>179</v>
      </c>
    </row>
    <row r="414" spans="1:4" x14ac:dyDescent="0.2">
      <c r="A414" s="19" t="s">
        <v>105</v>
      </c>
      <c r="B414" s="28">
        <v>0.18901401514847779</v>
      </c>
      <c r="C414" s="28">
        <v>0.33159396253787776</v>
      </c>
      <c r="D414" s="21">
        <v>0.52060797768635558</v>
      </c>
    </row>
    <row r="415" spans="1:4" x14ac:dyDescent="0.2">
      <c r="A415" s="19" t="s">
        <v>114</v>
      </c>
      <c r="B415" s="28">
        <v>0.32793105847913812</v>
      </c>
      <c r="C415" s="28">
        <v>0.15146096383450633</v>
      </c>
      <c r="D415" s="21">
        <v>0.47939202231364442</v>
      </c>
    </row>
    <row r="416" spans="1:4" x14ac:dyDescent="0.2">
      <c r="A416" s="19" t="s">
        <v>197</v>
      </c>
      <c r="B416" s="28">
        <v>0</v>
      </c>
      <c r="C416" s="28">
        <v>0</v>
      </c>
      <c r="D416" s="21">
        <v>0</v>
      </c>
    </row>
    <row r="417" spans="1:4" x14ac:dyDescent="0.2">
      <c r="A417" s="80" t="s">
        <v>179</v>
      </c>
      <c r="B417" s="81">
        <v>0.51694507362761588</v>
      </c>
      <c r="C417" s="81">
        <v>0.48305492637238412</v>
      </c>
      <c r="D417" s="82">
        <v>1</v>
      </c>
    </row>
    <row r="418" spans="1:4" hidden="1" outlineLevel="1" x14ac:dyDescent="0.2">
      <c r="A418" s="83"/>
      <c r="B418" s="84"/>
      <c r="C418" s="84"/>
      <c r="D418" s="84"/>
    </row>
    <row r="419" spans="1:4" hidden="1" outlineLevel="1" x14ac:dyDescent="0.2">
      <c r="A419" s="83"/>
      <c r="B419" s="84"/>
      <c r="C419" s="84"/>
      <c r="D419" s="84"/>
    </row>
    <row r="420" spans="1:4" hidden="1" outlineLevel="1" x14ac:dyDescent="0.2">
      <c r="A420" s="83"/>
      <c r="B420" s="84"/>
      <c r="C420" s="84"/>
      <c r="D420" s="84"/>
    </row>
    <row r="421" spans="1:4" hidden="1" outlineLevel="1" x14ac:dyDescent="0.2">
      <c r="A421" s="83"/>
      <c r="B421" s="84"/>
      <c r="C421" s="84"/>
      <c r="D421" s="84"/>
    </row>
    <row r="422" spans="1:4" hidden="1" outlineLevel="1" x14ac:dyDescent="0.2">
      <c r="A422" s="83"/>
      <c r="B422" s="84"/>
      <c r="C422" s="84"/>
      <c r="D422" s="84"/>
    </row>
    <row r="423" spans="1:4" hidden="1" outlineLevel="1" x14ac:dyDescent="0.2">
      <c r="A423" s="83"/>
      <c r="B423" s="84"/>
      <c r="C423" s="84"/>
      <c r="D423" s="84"/>
    </row>
    <row r="424" spans="1:4" hidden="1" outlineLevel="1" x14ac:dyDescent="0.2">
      <c r="A424" s="83"/>
      <c r="B424" s="84"/>
      <c r="C424" s="84"/>
      <c r="D424" s="84"/>
    </row>
    <row r="425" spans="1:4" hidden="1" outlineLevel="1" x14ac:dyDescent="0.2">
      <c r="A425" s="83"/>
      <c r="B425" s="84"/>
      <c r="C425" s="84"/>
      <c r="D425" s="84"/>
    </row>
    <row r="426" spans="1:4" hidden="1" outlineLevel="1" x14ac:dyDescent="0.2">
      <c r="A426" s="83"/>
      <c r="B426" s="84"/>
      <c r="C426" s="84"/>
      <c r="D426" s="84"/>
    </row>
    <row r="427" spans="1:4" hidden="1" outlineLevel="1" x14ac:dyDescent="0.2">
      <c r="A427" s="83"/>
      <c r="B427" s="84"/>
      <c r="C427" s="84"/>
      <c r="D427" s="84"/>
    </row>
    <row r="428" spans="1:4" hidden="1" outlineLevel="1" x14ac:dyDescent="0.2">
      <c r="A428" s="83"/>
      <c r="B428" s="84"/>
      <c r="C428" s="84"/>
      <c r="D428" s="84"/>
    </row>
    <row r="429" spans="1:4" hidden="1" outlineLevel="1" x14ac:dyDescent="0.2">
      <c r="A429" s="83"/>
      <c r="B429" s="84"/>
      <c r="C429" s="84"/>
      <c r="D429" s="84"/>
    </row>
    <row r="430" spans="1:4" hidden="1" outlineLevel="1" x14ac:dyDescent="0.2">
      <c r="A430" s="83"/>
      <c r="B430" s="84"/>
      <c r="C430" s="84"/>
      <c r="D430" s="84"/>
    </row>
    <row r="431" spans="1:4" hidden="1" outlineLevel="1" x14ac:dyDescent="0.2">
      <c r="A431" s="83"/>
      <c r="B431" s="84"/>
      <c r="C431" s="84"/>
      <c r="D431" s="84"/>
    </row>
    <row r="432" spans="1:4" hidden="1" outlineLevel="1" x14ac:dyDescent="0.2">
      <c r="A432" s="83"/>
      <c r="B432" s="84"/>
      <c r="C432" s="84"/>
      <c r="D432" s="84"/>
    </row>
    <row r="433" spans="1:4" hidden="1" outlineLevel="1" x14ac:dyDescent="0.2">
      <c r="A433" s="83"/>
      <c r="B433" s="84"/>
      <c r="C433" s="84"/>
      <c r="D433" s="84"/>
    </row>
    <row r="434" spans="1:4" hidden="1" outlineLevel="1" x14ac:dyDescent="0.2">
      <c r="A434" s="83"/>
      <c r="B434" s="84"/>
      <c r="C434" s="84"/>
      <c r="D434" s="84"/>
    </row>
    <row r="435" spans="1:4" hidden="1" outlineLevel="1" x14ac:dyDescent="0.2">
      <c r="A435" s="83"/>
      <c r="B435" s="84"/>
      <c r="C435" s="84"/>
      <c r="D435" s="84"/>
    </row>
    <row r="436" spans="1:4" hidden="1" outlineLevel="1" x14ac:dyDescent="0.2">
      <c r="A436" s="83"/>
      <c r="B436" s="84"/>
      <c r="C436" s="84"/>
      <c r="D436" s="84"/>
    </row>
    <row r="437" spans="1:4" hidden="1" outlineLevel="1" x14ac:dyDescent="0.2">
      <c r="A437" s="83"/>
      <c r="B437" s="84"/>
      <c r="C437" s="84"/>
      <c r="D437" s="84"/>
    </row>
    <row r="438" spans="1:4" hidden="1" outlineLevel="1" x14ac:dyDescent="0.2">
      <c r="A438" s="83"/>
      <c r="B438" s="84"/>
      <c r="C438" s="84"/>
      <c r="D438" s="84"/>
    </row>
    <row r="439" spans="1:4" hidden="1" outlineLevel="1" x14ac:dyDescent="0.2">
      <c r="A439" s="83"/>
      <c r="B439" s="84"/>
      <c r="C439" s="84"/>
      <c r="D439" s="84"/>
    </row>
    <row r="440" spans="1:4" hidden="1" outlineLevel="1" x14ac:dyDescent="0.2">
      <c r="A440" s="83"/>
      <c r="B440" s="84"/>
      <c r="C440" s="84"/>
      <c r="D440" s="84"/>
    </row>
    <row r="441" spans="1:4" hidden="1" outlineLevel="1" x14ac:dyDescent="0.2">
      <c r="A441" s="83"/>
      <c r="B441" s="84"/>
      <c r="C441" s="84"/>
      <c r="D441" s="84"/>
    </row>
    <row r="442" spans="1:4" hidden="1" outlineLevel="1" x14ac:dyDescent="0.2">
      <c r="A442" s="83"/>
      <c r="B442" s="84"/>
      <c r="C442" s="84"/>
      <c r="D442" s="84"/>
    </row>
    <row r="443" spans="1:4" hidden="1" outlineLevel="1" x14ac:dyDescent="0.2">
      <c r="A443" s="83"/>
      <c r="B443" s="84"/>
      <c r="C443" s="84"/>
      <c r="D443" s="84"/>
    </row>
    <row r="444" spans="1:4" hidden="1" outlineLevel="1" x14ac:dyDescent="0.2">
      <c r="A444" s="83"/>
      <c r="B444" s="84"/>
      <c r="C444" s="84"/>
      <c r="D444" s="84"/>
    </row>
    <row r="445" spans="1:4" hidden="1" outlineLevel="1" x14ac:dyDescent="0.2">
      <c r="A445" s="83"/>
      <c r="B445" s="84"/>
      <c r="C445" s="84"/>
      <c r="D445" s="84"/>
    </row>
    <row r="446" spans="1:4" hidden="1" outlineLevel="1" x14ac:dyDescent="0.2">
      <c r="A446" s="83"/>
      <c r="B446" s="84"/>
      <c r="C446" s="84"/>
      <c r="D446" s="84"/>
    </row>
    <row r="447" spans="1:4" hidden="1" outlineLevel="1" x14ac:dyDescent="0.2">
      <c r="A447" s="83"/>
      <c r="B447" s="84"/>
      <c r="C447" s="84"/>
      <c r="D447" s="84"/>
    </row>
    <row r="448" spans="1:4" hidden="1" outlineLevel="1" x14ac:dyDescent="0.2">
      <c r="A448" s="83"/>
      <c r="B448" s="84"/>
      <c r="C448" s="84"/>
      <c r="D448" s="84"/>
    </row>
    <row r="449" spans="1:4" hidden="1" outlineLevel="1" x14ac:dyDescent="0.2">
      <c r="A449" s="83"/>
      <c r="B449" s="84"/>
      <c r="C449" s="84"/>
      <c r="D449" s="84"/>
    </row>
    <row r="450" spans="1:4" hidden="1" outlineLevel="1" x14ac:dyDescent="0.2">
      <c r="A450" s="83"/>
      <c r="B450" s="84"/>
      <c r="C450" s="84"/>
      <c r="D450" s="84"/>
    </row>
    <row r="451" spans="1:4" hidden="1" outlineLevel="1" x14ac:dyDescent="0.2">
      <c r="A451" s="83"/>
      <c r="B451" s="84"/>
      <c r="C451" s="84"/>
      <c r="D451" s="84"/>
    </row>
    <row r="452" spans="1:4" hidden="1" outlineLevel="1" x14ac:dyDescent="0.2">
      <c r="A452" s="83"/>
      <c r="B452" s="84"/>
      <c r="C452" s="84"/>
      <c r="D452" s="84"/>
    </row>
    <row r="453" spans="1:4" hidden="1" outlineLevel="1" x14ac:dyDescent="0.2">
      <c r="A453" s="83"/>
      <c r="B453" s="84"/>
      <c r="C453" s="84"/>
      <c r="D453" s="84"/>
    </row>
    <row r="454" spans="1:4" hidden="1" outlineLevel="1" x14ac:dyDescent="0.2">
      <c r="A454" s="83"/>
      <c r="B454" s="84"/>
      <c r="C454" s="84"/>
      <c r="D454" s="84"/>
    </row>
    <row r="455" spans="1:4" hidden="1" outlineLevel="1" x14ac:dyDescent="0.2">
      <c r="A455" s="83"/>
      <c r="B455" s="84"/>
      <c r="C455" s="84"/>
      <c r="D455" s="84"/>
    </row>
    <row r="456" spans="1:4" hidden="1" outlineLevel="1" x14ac:dyDescent="0.2">
      <c r="A456" s="83"/>
      <c r="B456" s="84"/>
      <c r="C456" s="84"/>
      <c r="D456" s="84"/>
    </row>
    <row r="457" spans="1:4" hidden="1" outlineLevel="1" x14ac:dyDescent="0.2">
      <c r="A457" s="83"/>
      <c r="B457" s="84"/>
      <c r="C457" s="84"/>
      <c r="D457" s="84"/>
    </row>
    <row r="458" spans="1:4" hidden="1" outlineLevel="1" x14ac:dyDescent="0.2">
      <c r="A458" s="83"/>
      <c r="B458" s="84"/>
      <c r="C458" s="84"/>
      <c r="D458" s="84"/>
    </row>
    <row r="459" spans="1:4" hidden="1" outlineLevel="1" x14ac:dyDescent="0.2">
      <c r="A459" s="83"/>
      <c r="B459" s="84"/>
      <c r="C459" s="84"/>
      <c r="D459" s="84"/>
    </row>
    <row r="460" spans="1:4" hidden="1" outlineLevel="1" x14ac:dyDescent="0.2">
      <c r="A460" s="83"/>
      <c r="B460" s="84"/>
      <c r="C460" s="84"/>
      <c r="D460" s="84"/>
    </row>
    <row r="461" spans="1:4" hidden="1" outlineLevel="1" x14ac:dyDescent="0.2">
      <c r="A461" s="83"/>
      <c r="B461" s="84"/>
      <c r="C461" s="84"/>
      <c r="D461" s="84"/>
    </row>
    <row r="462" spans="1:4" hidden="1" outlineLevel="1" x14ac:dyDescent="0.2">
      <c r="A462" s="83"/>
      <c r="B462" s="84"/>
      <c r="C462" s="84"/>
      <c r="D462" s="84"/>
    </row>
    <row r="463" spans="1:4" hidden="1" outlineLevel="1" x14ac:dyDescent="0.2">
      <c r="A463" s="83"/>
      <c r="B463" s="84"/>
      <c r="C463" s="84"/>
      <c r="D463" s="84"/>
    </row>
    <row r="464" spans="1:4" hidden="1" outlineLevel="1" x14ac:dyDescent="0.2">
      <c r="A464" s="83"/>
      <c r="B464" s="84"/>
      <c r="C464" s="84"/>
      <c r="D464" s="84"/>
    </row>
    <row r="465" spans="1:4" hidden="1" outlineLevel="1" x14ac:dyDescent="0.2">
      <c r="A465" s="83"/>
      <c r="B465" s="84"/>
      <c r="C465" s="84"/>
      <c r="D465" s="84"/>
    </row>
    <row r="466" spans="1:4" hidden="1" outlineLevel="1" x14ac:dyDescent="0.2">
      <c r="A466" s="83"/>
      <c r="B466" s="84"/>
      <c r="C466" s="84"/>
      <c r="D466" s="84"/>
    </row>
    <row r="467" spans="1:4" hidden="1" outlineLevel="1" x14ac:dyDescent="0.2">
      <c r="A467" s="83"/>
      <c r="B467" s="84"/>
      <c r="C467" s="84"/>
      <c r="D467" s="84"/>
    </row>
    <row r="468" spans="1:4" collapsed="1" x14ac:dyDescent="0.2">
      <c r="A468" s="83"/>
      <c r="B468" s="84"/>
      <c r="C468" s="84"/>
      <c r="D468" s="84"/>
    </row>
    <row r="469" spans="1:4" x14ac:dyDescent="0.2">
      <c r="A469" s="47" t="s">
        <v>198</v>
      </c>
      <c r="B469" s="79" t="s">
        <v>178</v>
      </c>
      <c r="C469" s="79"/>
      <c r="D469" s="79"/>
    </row>
    <row r="470" spans="1:4" x14ac:dyDescent="0.2">
      <c r="A470" s="47" t="s">
        <v>178</v>
      </c>
      <c r="B470" s="79" t="s">
        <v>167</v>
      </c>
      <c r="C470" s="79" t="s">
        <v>166</v>
      </c>
      <c r="D470" s="47" t="s">
        <v>179</v>
      </c>
    </row>
    <row r="471" spans="1:4" x14ac:dyDescent="0.2">
      <c r="A471" s="19" t="s">
        <v>106</v>
      </c>
      <c r="B471" s="28">
        <v>0.27615299948270433</v>
      </c>
      <c r="C471" s="28">
        <v>0.25985787712145569</v>
      </c>
      <c r="D471" s="28">
        <v>0.53601087660416002</v>
      </c>
    </row>
    <row r="472" spans="1:4" x14ac:dyDescent="0.2">
      <c r="A472" s="19" t="s">
        <v>120</v>
      </c>
      <c r="B472" s="28">
        <v>0.24079207414491161</v>
      </c>
      <c r="C472" s="28">
        <v>0.2231970492509284</v>
      </c>
      <c r="D472" s="28">
        <v>0.46398912339583998</v>
      </c>
    </row>
    <row r="473" spans="1:4" x14ac:dyDescent="0.2">
      <c r="A473" s="19" t="s">
        <v>197</v>
      </c>
      <c r="B473" s="28">
        <v>0</v>
      </c>
      <c r="C473" s="28">
        <v>0</v>
      </c>
      <c r="D473" s="28">
        <v>0</v>
      </c>
    </row>
    <row r="474" spans="1:4" x14ac:dyDescent="0.2">
      <c r="A474" s="80" t="s">
        <v>179</v>
      </c>
      <c r="B474" s="81">
        <v>0.51694507362761588</v>
      </c>
      <c r="C474" s="81">
        <v>0.48305492637238412</v>
      </c>
      <c r="D474" s="81">
        <v>1</v>
      </c>
    </row>
    <row r="475" spans="1:4" hidden="1" outlineLevel="1" x14ac:dyDescent="0.2">
      <c r="A475" s="83"/>
      <c r="B475" s="84"/>
      <c r="C475" s="84"/>
      <c r="D475" s="84"/>
    </row>
    <row r="476" spans="1:4" hidden="1" outlineLevel="1" x14ac:dyDescent="0.2">
      <c r="A476" s="83"/>
      <c r="B476" s="84"/>
      <c r="C476" s="84"/>
      <c r="D476" s="84"/>
    </row>
    <row r="477" spans="1:4" hidden="1" outlineLevel="1" x14ac:dyDescent="0.2">
      <c r="A477" s="83"/>
      <c r="B477" s="84"/>
      <c r="C477" s="84"/>
      <c r="D477" s="84"/>
    </row>
    <row r="478" spans="1:4" hidden="1" outlineLevel="1" x14ac:dyDescent="0.2">
      <c r="A478" s="83"/>
      <c r="B478" s="84"/>
      <c r="C478" s="84"/>
      <c r="D478" s="84"/>
    </row>
    <row r="479" spans="1:4" hidden="1" outlineLevel="1" x14ac:dyDescent="0.2">
      <c r="A479" s="83"/>
      <c r="B479" s="84"/>
      <c r="C479" s="84"/>
      <c r="D479" s="84"/>
    </row>
    <row r="480" spans="1:4" hidden="1" outlineLevel="1" x14ac:dyDescent="0.2">
      <c r="A480" s="83"/>
      <c r="B480" s="84"/>
      <c r="C480" s="84"/>
      <c r="D480" s="84"/>
    </row>
    <row r="481" spans="1:4" hidden="1" outlineLevel="1" x14ac:dyDescent="0.2">
      <c r="A481" s="83"/>
      <c r="B481" s="84"/>
      <c r="C481" s="84"/>
      <c r="D481" s="84"/>
    </row>
    <row r="482" spans="1:4" hidden="1" outlineLevel="1" x14ac:dyDescent="0.2">
      <c r="A482" s="83"/>
      <c r="B482" s="84"/>
      <c r="C482" s="84"/>
      <c r="D482" s="84"/>
    </row>
    <row r="483" spans="1:4" hidden="1" outlineLevel="1" x14ac:dyDescent="0.2">
      <c r="A483" s="83"/>
      <c r="B483" s="84"/>
      <c r="C483" s="84"/>
      <c r="D483" s="84"/>
    </row>
    <row r="484" spans="1:4" hidden="1" outlineLevel="1" x14ac:dyDescent="0.2">
      <c r="A484" s="83"/>
      <c r="B484" s="84"/>
      <c r="C484" s="84"/>
      <c r="D484" s="84"/>
    </row>
    <row r="485" spans="1:4" hidden="1" outlineLevel="1" x14ac:dyDescent="0.2">
      <c r="A485" s="83"/>
      <c r="B485" s="84"/>
      <c r="C485" s="84"/>
      <c r="D485" s="84"/>
    </row>
    <row r="486" spans="1:4" hidden="1" outlineLevel="1" x14ac:dyDescent="0.2">
      <c r="A486" s="83"/>
      <c r="B486" s="84"/>
      <c r="C486" s="84"/>
      <c r="D486" s="84"/>
    </row>
    <row r="487" spans="1:4" hidden="1" outlineLevel="1" x14ac:dyDescent="0.2">
      <c r="A487" s="83"/>
      <c r="B487" s="84"/>
      <c r="C487" s="84"/>
      <c r="D487" s="84"/>
    </row>
    <row r="488" spans="1:4" hidden="1" outlineLevel="1" x14ac:dyDescent="0.2">
      <c r="A488" s="83"/>
      <c r="B488" s="84"/>
      <c r="C488" s="84"/>
      <c r="D488" s="84"/>
    </row>
    <row r="489" spans="1:4" hidden="1" outlineLevel="1" x14ac:dyDescent="0.2">
      <c r="A489" s="83"/>
      <c r="B489" s="84"/>
      <c r="C489" s="84"/>
      <c r="D489" s="84"/>
    </row>
    <row r="490" spans="1:4" hidden="1" outlineLevel="1" x14ac:dyDescent="0.2">
      <c r="A490" s="83"/>
      <c r="B490" s="84"/>
      <c r="C490" s="84"/>
      <c r="D490" s="84"/>
    </row>
    <row r="491" spans="1:4" hidden="1" outlineLevel="1" x14ac:dyDescent="0.2">
      <c r="A491" s="83"/>
      <c r="B491" s="84"/>
      <c r="C491" s="84"/>
      <c r="D491" s="84"/>
    </row>
    <row r="492" spans="1:4" hidden="1" outlineLevel="1" x14ac:dyDescent="0.2">
      <c r="A492" s="83"/>
      <c r="B492" s="84"/>
      <c r="C492" s="84"/>
      <c r="D492" s="84"/>
    </row>
    <row r="493" spans="1:4" hidden="1" outlineLevel="1" x14ac:dyDescent="0.2">
      <c r="A493" s="83"/>
      <c r="B493" s="84"/>
      <c r="C493" s="84"/>
      <c r="D493" s="84"/>
    </row>
    <row r="494" spans="1:4" hidden="1" outlineLevel="1" x14ac:dyDescent="0.2">
      <c r="A494" s="83"/>
      <c r="B494" s="84"/>
      <c r="C494" s="84"/>
      <c r="D494" s="84"/>
    </row>
    <row r="495" spans="1:4" hidden="1" outlineLevel="1" x14ac:dyDescent="0.2">
      <c r="A495" s="83"/>
      <c r="B495" s="84"/>
      <c r="C495" s="84"/>
      <c r="D495" s="84"/>
    </row>
    <row r="496" spans="1:4" hidden="1" outlineLevel="1" x14ac:dyDescent="0.2">
      <c r="A496" s="83"/>
      <c r="B496" s="84"/>
      <c r="C496" s="84"/>
      <c r="D496" s="84"/>
    </row>
    <row r="497" spans="1:4" hidden="1" outlineLevel="1" x14ac:dyDescent="0.2">
      <c r="A497" s="83"/>
      <c r="B497" s="84"/>
      <c r="C497" s="84"/>
      <c r="D497" s="84"/>
    </row>
    <row r="498" spans="1:4" hidden="1" outlineLevel="1" x14ac:dyDescent="0.2">
      <c r="A498" s="83"/>
      <c r="B498" s="84"/>
      <c r="C498" s="84"/>
      <c r="D498" s="84"/>
    </row>
    <row r="499" spans="1:4" hidden="1" outlineLevel="1" x14ac:dyDescent="0.2">
      <c r="A499" s="83"/>
      <c r="B499" s="84"/>
      <c r="C499" s="84"/>
      <c r="D499" s="84"/>
    </row>
    <row r="500" spans="1:4" hidden="1" outlineLevel="1" x14ac:dyDescent="0.2">
      <c r="A500" s="83"/>
      <c r="B500" s="84"/>
      <c r="C500" s="84"/>
      <c r="D500" s="84"/>
    </row>
    <row r="501" spans="1:4" hidden="1" outlineLevel="1" x14ac:dyDescent="0.2">
      <c r="A501" s="83"/>
      <c r="B501" s="84"/>
      <c r="C501" s="84"/>
      <c r="D501" s="84"/>
    </row>
    <row r="502" spans="1:4" hidden="1" outlineLevel="1" x14ac:dyDescent="0.2">
      <c r="A502" s="83"/>
      <c r="B502" s="84"/>
      <c r="C502" s="84"/>
      <c r="D502" s="84"/>
    </row>
    <row r="503" spans="1:4" hidden="1" outlineLevel="1" x14ac:dyDescent="0.2">
      <c r="A503" s="83"/>
      <c r="B503" s="84"/>
      <c r="C503" s="84"/>
      <c r="D503" s="84"/>
    </row>
    <row r="504" spans="1:4" hidden="1" outlineLevel="1" x14ac:dyDescent="0.2">
      <c r="A504" s="83"/>
      <c r="B504" s="84"/>
      <c r="C504" s="84"/>
      <c r="D504" s="84"/>
    </row>
    <row r="505" spans="1:4" hidden="1" outlineLevel="1" x14ac:dyDescent="0.2">
      <c r="A505" s="83"/>
      <c r="B505" s="84"/>
      <c r="C505" s="84"/>
      <c r="D505" s="84"/>
    </row>
    <row r="506" spans="1:4" hidden="1" outlineLevel="1" x14ac:dyDescent="0.2">
      <c r="A506" s="83"/>
      <c r="B506" s="84"/>
      <c r="C506" s="84"/>
      <c r="D506" s="84"/>
    </row>
    <row r="507" spans="1:4" hidden="1" outlineLevel="1" x14ac:dyDescent="0.2">
      <c r="A507" s="83"/>
      <c r="B507" s="84"/>
      <c r="C507" s="84"/>
      <c r="D507" s="84"/>
    </row>
    <row r="508" spans="1:4" hidden="1" outlineLevel="1" x14ac:dyDescent="0.2">
      <c r="A508" s="83"/>
      <c r="B508" s="84"/>
      <c r="C508" s="84"/>
      <c r="D508" s="84"/>
    </row>
    <row r="509" spans="1:4" hidden="1" outlineLevel="1" x14ac:dyDescent="0.2">
      <c r="A509" s="83"/>
      <c r="B509" s="84"/>
      <c r="C509" s="84"/>
      <c r="D509" s="84"/>
    </row>
    <row r="510" spans="1:4" hidden="1" outlineLevel="1" x14ac:dyDescent="0.2">
      <c r="A510" s="83"/>
      <c r="B510" s="84"/>
      <c r="C510" s="84"/>
      <c r="D510" s="84"/>
    </row>
    <row r="511" spans="1:4" hidden="1" outlineLevel="1" x14ac:dyDescent="0.2">
      <c r="A511" s="83"/>
      <c r="B511" s="84"/>
      <c r="C511" s="84"/>
      <c r="D511" s="84"/>
    </row>
    <row r="512" spans="1:4" hidden="1" outlineLevel="1" x14ac:dyDescent="0.2">
      <c r="A512" s="83"/>
      <c r="B512" s="84"/>
      <c r="C512" s="84"/>
      <c r="D512" s="84"/>
    </row>
    <row r="513" spans="1:21" hidden="1" outlineLevel="1" x14ac:dyDescent="0.2">
      <c r="A513" s="83"/>
      <c r="B513" s="84"/>
      <c r="C513" s="84"/>
      <c r="D513" s="84"/>
    </row>
    <row r="514" spans="1:21" hidden="1" outlineLevel="1" x14ac:dyDescent="0.2">
      <c r="A514" s="83"/>
      <c r="B514" s="84"/>
      <c r="C514" s="84"/>
      <c r="D514" s="84"/>
    </row>
    <row r="515" spans="1:21" hidden="1" outlineLevel="1" x14ac:dyDescent="0.2">
      <c r="A515" s="83"/>
      <c r="B515" s="84"/>
      <c r="C515" s="84"/>
      <c r="D515" s="84"/>
    </row>
    <row r="516" spans="1:21" hidden="1" outlineLevel="1" x14ac:dyDescent="0.2">
      <c r="A516" s="83"/>
      <c r="B516" s="84"/>
      <c r="C516" s="84"/>
      <c r="D516" s="84"/>
    </row>
    <row r="517" spans="1:21" hidden="1" outlineLevel="1" x14ac:dyDescent="0.2">
      <c r="A517" s="83"/>
      <c r="B517" s="84"/>
      <c r="C517" s="84"/>
      <c r="D517" s="84"/>
    </row>
    <row r="518" spans="1:21" hidden="1" outlineLevel="1" x14ac:dyDescent="0.2">
      <c r="A518" s="83"/>
      <c r="B518" s="84"/>
      <c r="C518" s="84"/>
      <c r="D518" s="84"/>
    </row>
    <row r="519" spans="1:21" hidden="1" outlineLevel="1" x14ac:dyDescent="0.2">
      <c r="A519" s="83"/>
      <c r="B519" s="84"/>
      <c r="C519" s="84"/>
      <c r="D519" s="84"/>
    </row>
    <row r="520" spans="1:21" hidden="1" outlineLevel="1" x14ac:dyDescent="0.2">
      <c r="A520" s="83"/>
      <c r="B520" s="84"/>
      <c r="C520" s="84"/>
      <c r="D520" s="84"/>
    </row>
    <row r="521" spans="1:21" hidden="1" outlineLevel="1" x14ac:dyDescent="0.2">
      <c r="A521" s="83"/>
      <c r="B521" s="84"/>
      <c r="C521" s="84"/>
      <c r="D521" s="84"/>
    </row>
    <row r="522" spans="1:21" hidden="1" outlineLevel="1" x14ac:dyDescent="0.2">
      <c r="A522" s="83"/>
      <c r="B522" s="84"/>
      <c r="C522" s="84"/>
      <c r="D522" s="84"/>
    </row>
    <row r="523" spans="1:21" hidden="1" outlineLevel="1" x14ac:dyDescent="0.2">
      <c r="A523" s="83"/>
      <c r="B523" s="84"/>
      <c r="C523" s="84"/>
      <c r="D523" s="84"/>
    </row>
    <row r="524" spans="1:21" hidden="1" outlineLevel="1" x14ac:dyDescent="0.2">
      <c r="A524" s="83"/>
      <c r="B524" s="84"/>
      <c r="C524" s="84"/>
      <c r="D524" s="84"/>
    </row>
    <row r="525" spans="1:21" s="51" customFormat="1" ht="35" customHeight="1" collapsed="1" x14ac:dyDescent="0.2">
      <c r="A525" s="50" t="s">
        <v>199</v>
      </c>
    </row>
    <row r="526" spans="1:21" s="47" customFormat="1" x14ac:dyDescent="0.2">
      <c r="A526" s="47" t="s">
        <v>200</v>
      </c>
      <c r="B526" s="47" t="s">
        <v>178</v>
      </c>
    </row>
    <row r="527" spans="1:21" s="88" customFormat="1" ht="80" x14ac:dyDescent="0.2">
      <c r="A527" s="88" t="s">
        <v>178</v>
      </c>
      <c r="B527" s="89" t="s">
        <v>126</v>
      </c>
      <c r="C527" s="89" t="s">
        <v>113</v>
      </c>
      <c r="D527" s="89" t="s">
        <v>132</v>
      </c>
      <c r="E527" s="89" t="s">
        <v>143</v>
      </c>
      <c r="F527" s="89" t="s">
        <v>121</v>
      </c>
      <c r="G527" s="89" t="s">
        <v>154</v>
      </c>
      <c r="H527" s="89" t="s">
        <v>146</v>
      </c>
      <c r="I527" s="89" t="s">
        <v>148</v>
      </c>
      <c r="J527" s="89" t="s">
        <v>127</v>
      </c>
      <c r="K527" s="89" t="s">
        <v>140</v>
      </c>
      <c r="L527" s="89" t="s">
        <v>109</v>
      </c>
      <c r="M527" s="89" t="s">
        <v>136</v>
      </c>
      <c r="N527" s="89" t="s">
        <v>133</v>
      </c>
      <c r="O527" s="89" t="s">
        <v>116</v>
      </c>
      <c r="P527" s="89" t="s">
        <v>142</v>
      </c>
      <c r="Q527" s="89" t="s">
        <v>128</v>
      </c>
      <c r="R527" s="89" t="s">
        <v>151</v>
      </c>
      <c r="S527" s="89" t="s">
        <v>98</v>
      </c>
      <c r="T527" s="89" t="s">
        <v>179</v>
      </c>
      <c r="U527" s="47"/>
    </row>
    <row r="528" spans="1:21" x14ac:dyDescent="0.2">
      <c r="A528" s="19" t="s">
        <v>167</v>
      </c>
      <c r="B528" s="21">
        <v>0.84615384615384615</v>
      </c>
      <c r="C528" s="21">
        <v>0.34782608695652173</v>
      </c>
      <c r="D528" s="21">
        <v>0.42857142857142855</v>
      </c>
      <c r="E528" s="21">
        <v>0</v>
      </c>
      <c r="F528" s="21">
        <v>0.41176470588235292</v>
      </c>
      <c r="G528" s="21">
        <v>0.75</v>
      </c>
      <c r="H528" s="21">
        <v>0.5714285714285714</v>
      </c>
      <c r="I528" s="21">
        <v>1</v>
      </c>
      <c r="J528" s="21">
        <v>0.66666666666666663</v>
      </c>
      <c r="K528" s="21">
        <v>0.5714285714285714</v>
      </c>
      <c r="L528" s="21">
        <v>0.53333333333333333</v>
      </c>
      <c r="M528" s="21">
        <v>0.55555555555555558</v>
      </c>
      <c r="N528" s="21">
        <v>0.2857142857142857</v>
      </c>
      <c r="O528" s="21">
        <v>0.53846153846153844</v>
      </c>
      <c r="P528" s="21">
        <v>0.42857142857142855</v>
      </c>
      <c r="Q528" s="21">
        <v>0.48571428571428571</v>
      </c>
      <c r="R528" s="21">
        <v>0.66666666666666663</v>
      </c>
      <c r="S528" s="21">
        <v>0.52348993288590606</v>
      </c>
      <c r="T528" s="21">
        <v>0.504</v>
      </c>
    </row>
    <row r="529" spans="1:20" x14ac:dyDescent="0.2">
      <c r="A529" s="20" t="s">
        <v>68</v>
      </c>
      <c r="B529" s="21">
        <v>0.23076923076923078</v>
      </c>
      <c r="C529" s="21">
        <v>0.13043478260869565</v>
      </c>
      <c r="D529" s="21">
        <v>0.2857142857142857</v>
      </c>
      <c r="E529" s="21">
        <v>0</v>
      </c>
      <c r="F529" s="21">
        <v>0.23529411764705882</v>
      </c>
      <c r="G529" s="21">
        <v>0.25</v>
      </c>
      <c r="H529" s="21">
        <v>0</v>
      </c>
      <c r="I529" s="21">
        <v>0</v>
      </c>
      <c r="J529" s="21">
        <v>0.33333333333333331</v>
      </c>
      <c r="K529" s="21">
        <v>0.14285714285714285</v>
      </c>
      <c r="L529" s="21">
        <v>0.22222222222222221</v>
      </c>
      <c r="M529" s="21">
        <v>0.27777777777777779</v>
      </c>
      <c r="N529" s="21">
        <v>0</v>
      </c>
      <c r="O529" s="21">
        <v>0.15384615384615385</v>
      </c>
      <c r="P529" s="21">
        <v>0.42857142857142855</v>
      </c>
      <c r="Q529" s="21">
        <v>0.21428571428571427</v>
      </c>
      <c r="R529" s="21">
        <v>0</v>
      </c>
      <c r="S529" s="21">
        <v>0.27516778523489932</v>
      </c>
      <c r="T529" s="21">
        <v>0.22800000000000001</v>
      </c>
    </row>
    <row r="530" spans="1:20" x14ac:dyDescent="0.2">
      <c r="A530" s="20" t="s">
        <v>201</v>
      </c>
      <c r="B530" s="21">
        <v>0.61538461538461542</v>
      </c>
      <c r="C530" s="21">
        <v>0.21739130434782608</v>
      </c>
      <c r="D530" s="21">
        <v>0.14285714285714285</v>
      </c>
      <c r="E530" s="21">
        <v>0</v>
      </c>
      <c r="F530" s="21">
        <v>0.17647058823529413</v>
      </c>
      <c r="G530" s="21">
        <v>0.5</v>
      </c>
      <c r="H530" s="21">
        <v>0.5714285714285714</v>
      </c>
      <c r="I530" s="21">
        <v>1</v>
      </c>
      <c r="J530" s="21">
        <v>0.33333333333333331</v>
      </c>
      <c r="K530" s="21">
        <v>0.42857142857142855</v>
      </c>
      <c r="L530" s="21">
        <v>0.31111111111111112</v>
      </c>
      <c r="M530" s="21">
        <v>0.27777777777777779</v>
      </c>
      <c r="N530" s="21">
        <v>0.2857142857142857</v>
      </c>
      <c r="O530" s="21">
        <v>0.38461538461538464</v>
      </c>
      <c r="P530" s="21">
        <v>0</v>
      </c>
      <c r="Q530" s="21">
        <v>0.27142857142857141</v>
      </c>
      <c r="R530" s="21">
        <v>0.66666666666666663</v>
      </c>
      <c r="S530" s="21">
        <v>0.24832214765100671</v>
      </c>
      <c r="T530" s="21">
        <v>0.27600000000000002</v>
      </c>
    </row>
    <row r="531" spans="1:20" x14ac:dyDescent="0.2">
      <c r="A531" s="19" t="s">
        <v>166</v>
      </c>
      <c r="B531" s="21">
        <v>0.15384615384615385</v>
      </c>
      <c r="C531" s="21">
        <v>0.65217391304347827</v>
      </c>
      <c r="D531" s="21">
        <v>0.5714285714285714</v>
      </c>
      <c r="E531" s="21">
        <v>1</v>
      </c>
      <c r="F531" s="21">
        <v>0.58823529411764708</v>
      </c>
      <c r="G531" s="21">
        <v>0.25</v>
      </c>
      <c r="H531" s="21">
        <v>0.42857142857142855</v>
      </c>
      <c r="I531" s="21">
        <v>0</v>
      </c>
      <c r="J531" s="21">
        <v>0.33333333333333331</v>
      </c>
      <c r="K531" s="21">
        <v>0.42857142857142855</v>
      </c>
      <c r="L531" s="21">
        <v>0.46666666666666667</v>
      </c>
      <c r="M531" s="21">
        <v>0.44444444444444442</v>
      </c>
      <c r="N531" s="21">
        <v>0.7142857142857143</v>
      </c>
      <c r="O531" s="21">
        <v>0.46153846153846156</v>
      </c>
      <c r="P531" s="21">
        <v>0.5714285714285714</v>
      </c>
      <c r="Q531" s="21">
        <v>0.51428571428571423</v>
      </c>
      <c r="R531" s="21">
        <v>0.33333333333333331</v>
      </c>
      <c r="S531" s="21">
        <v>0.47651006711409394</v>
      </c>
      <c r="T531" s="21">
        <v>0.496</v>
      </c>
    </row>
    <row r="532" spans="1:20" x14ac:dyDescent="0.2">
      <c r="A532" s="20" t="s">
        <v>68</v>
      </c>
      <c r="B532" s="21">
        <v>7.6923076923076927E-2</v>
      </c>
      <c r="C532" s="21">
        <v>0.13043478260869565</v>
      </c>
      <c r="D532" s="21">
        <v>0.2857142857142857</v>
      </c>
      <c r="E532" s="21">
        <v>0</v>
      </c>
      <c r="F532" s="21">
        <v>0.23529411764705882</v>
      </c>
      <c r="G532" s="21">
        <v>0</v>
      </c>
      <c r="H532" s="21">
        <v>0.42857142857142855</v>
      </c>
      <c r="I532" s="21">
        <v>0</v>
      </c>
      <c r="J532" s="21">
        <v>0</v>
      </c>
      <c r="K532" s="21">
        <v>0.14285714285714285</v>
      </c>
      <c r="L532" s="21">
        <v>0.2</v>
      </c>
      <c r="M532" s="21">
        <v>5.5555555555555552E-2</v>
      </c>
      <c r="N532" s="21">
        <v>0.42857142857142855</v>
      </c>
      <c r="O532" s="21">
        <v>0.11538461538461539</v>
      </c>
      <c r="P532" s="21">
        <v>0.14285714285714285</v>
      </c>
      <c r="Q532" s="21">
        <v>0.27142857142857141</v>
      </c>
      <c r="R532" s="21">
        <v>0.33333333333333331</v>
      </c>
      <c r="S532" s="21">
        <v>0.17449664429530201</v>
      </c>
      <c r="T532" s="21">
        <v>0.192</v>
      </c>
    </row>
    <row r="533" spans="1:20" x14ac:dyDescent="0.2">
      <c r="A533" s="20" t="s">
        <v>201</v>
      </c>
      <c r="B533" s="21">
        <v>7.6923076923076927E-2</v>
      </c>
      <c r="C533" s="21">
        <v>0.52173913043478259</v>
      </c>
      <c r="D533" s="21">
        <v>0.2857142857142857</v>
      </c>
      <c r="E533" s="21">
        <v>1</v>
      </c>
      <c r="F533" s="21">
        <v>0.35294117647058826</v>
      </c>
      <c r="G533" s="21">
        <v>0.25</v>
      </c>
      <c r="H533" s="21">
        <v>0</v>
      </c>
      <c r="I533" s="21">
        <v>0</v>
      </c>
      <c r="J533" s="21">
        <v>0.33333333333333331</v>
      </c>
      <c r="K533" s="21">
        <v>0.2857142857142857</v>
      </c>
      <c r="L533" s="21">
        <v>0.26666666666666666</v>
      </c>
      <c r="M533" s="21">
        <v>0.3888888888888889</v>
      </c>
      <c r="N533" s="21">
        <v>0.2857142857142857</v>
      </c>
      <c r="O533" s="21">
        <v>0.34615384615384615</v>
      </c>
      <c r="P533" s="21">
        <v>0.42857142857142855</v>
      </c>
      <c r="Q533" s="21">
        <v>0.24285714285714285</v>
      </c>
      <c r="R533" s="21">
        <v>0</v>
      </c>
      <c r="S533" s="21">
        <v>0.30201342281879195</v>
      </c>
      <c r="T533" s="21">
        <v>0.30399999999999999</v>
      </c>
    </row>
    <row r="534" spans="1:20" s="47" customFormat="1" x14ac:dyDescent="0.2">
      <c r="A534" s="80" t="s">
        <v>179</v>
      </c>
      <c r="B534" s="82">
        <v>1</v>
      </c>
      <c r="C534" s="82">
        <v>1</v>
      </c>
      <c r="D534" s="82">
        <v>1</v>
      </c>
      <c r="E534" s="82">
        <v>1</v>
      </c>
      <c r="F534" s="82">
        <v>1</v>
      </c>
      <c r="G534" s="82">
        <v>1</v>
      </c>
      <c r="H534" s="82">
        <v>1</v>
      </c>
      <c r="I534" s="82">
        <v>1</v>
      </c>
      <c r="J534" s="82">
        <v>1</v>
      </c>
      <c r="K534" s="82">
        <v>1</v>
      </c>
      <c r="L534" s="82">
        <v>1</v>
      </c>
      <c r="M534" s="82">
        <v>1</v>
      </c>
      <c r="N534" s="82">
        <v>1</v>
      </c>
      <c r="O534" s="82">
        <v>1</v>
      </c>
      <c r="P534" s="82">
        <v>1</v>
      </c>
      <c r="Q534" s="82">
        <v>1</v>
      </c>
      <c r="R534" s="82">
        <v>1</v>
      </c>
      <c r="S534" s="82">
        <v>1</v>
      </c>
      <c r="T534" s="82">
        <v>1</v>
      </c>
    </row>
    <row r="535" spans="1:20" hidden="1" x14ac:dyDescent="0.2">
      <c r="A535"/>
      <c r="B535"/>
    </row>
    <row r="536" spans="1:20" hidden="1" x14ac:dyDescent="0.2">
      <c r="A536"/>
      <c r="B536"/>
    </row>
    <row r="537" spans="1:20" hidden="1" outlineLevel="1" x14ac:dyDescent="0.2">
      <c r="A537" s="83"/>
      <c r="B537" s="95"/>
      <c r="C537" s="95"/>
      <c r="D537" s="95"/>
      <c r="E537" s="22"/>
      <c r="F537" s="22"/>
      <c r="G537" s="22"/>
      <c r="H537" s="22"/>
      <c r="I537" s="22"/>
      <c r="J537" s="22"/>
      <c r="K537" s="22"/>
      <c r="L537" s="22"/>
      <c r="M537" s="22"/>
      <c r="N537" s="22"/>
      <c r="O537" s="22"/>
      <c r="P537" s="22"/>
      <c r="Q537" s="22"/>
      <c r="R537" s="22"/>
      <c r="S537" s="22"/>
      <c r="T537" s="22"/>
    </row>
    <row r="538" spans="1:20" hidden="1" outlineLevel="1" x14ac:dyDescent="0.2">
      <c r="A538" s="83"/>
      <c r="B538" s="95"/>
      <c r="C538" s="95"/>
      <c r="D538" s="95"/>
      <c r="E538" s="22"/>
      <c r="F538" s="22"/>
      <c r="G538" s="22"/>
      <c r="H538" s="22"/>
      <c r="I538" s="22"/>
      <c r="J538" s="22"/>
      <c r="K538" s="22"/>
      <c r="L538" s="22"/>
      <c r="M538" s="22"/>
      <c r="N538" s="22"/>
      <c r="O538" s="22"/>
      <c r="P538" s="22"/>
      <c r="Q538" s="22"/>
      <c r="R538" s="22"/>
      <c r="S538" s="22"/>
      <c r="T538" s="22"/>
    </row>
    <row r="539" spans="1:20" hidden="1" outlineLevel="1" x14ac:dyDescent="0.2">
      <c r="A539" s="83"/>
      <c r="B539" s="95"/>
      <c r="C539" s="95"/>
      <c r="D539" s="95"/>
      <c r="E539" s="22"/>
      <c r="F539" s="22"/>
      <c r="G539" s="22"/>
      <c r="H539" s="22"/>
      <c r="I539" s="22"/>
      <c r="J539" s="22"/>
      <c r="K539" s="22"/>
      <c r="L539" s="22"/>
      <c r="M539" s="22"/>
      <c r="N539" s="22"/>
      <c r="O539" s="22"/>
      <c r="P539" s="22"/>
      <c r="Q539" s="22"/>
      <c r="R539" s="22"/>
      <c r="S539" s="22"/>
      <c r="T539" s="22"/>
    </row>
    <row r="540" spans="1:20" hidden="1" outlineLevel="1" x14ac:dyDescent="0.2">
      <c r="A540" s="83"/>
      <c r="B540" s="95"/>
      <c r="C540" s="95"/>
      <c r="D540" s="95"/>
      <c r="E540" s="22"/>
      <c r="F540" s="22"/>
      <c r="G540" s="22"/>
      <c r="H540" s="22"/>
      <c r="I540" s="22"/>
      <c r="J540" s="22"/>
      <c r="K540" s="22"/>
      <c r="L540" s="22"/>
      <c r="M540" s="22"/>
      <c r="N540" s="22"/>
      <c r="O540" s="22"/>
      <c r="P540" s="22"/>
      <c r="Q540" s="22"/>
      <c r="R540" s="22"/>
      <c r="S540" s="22"/>
      <c r="T540" s="22"/>
    </row>
    <row r="541" spans="1:20" hidden="1" outlineLevel="1" x14ac:dyDescent="0.2">
      <c r="A541" s="83"/>
      <c r="B541" s="95"/>
      <c r="C541" s="95"/>
      <c r="D541" s="95"/>
      <c r="E541" s="22"/>
      <c r="F541" s="22"/>
      <c r="G541" s="22"/>
      <c r="H541" s="22"/>
      <c r="I541" s="22"/>
      <c r="J541" s="22"/>
      <c r="K541" s="22"/>
      <c r="L541" s="22"/>
      <c r="M541" s="22"/>
      <c r="N541" s="22"/>
      <c r="O541" s="22"/>
      <c r="P541" s="22"/>
      <c r="Q541" s="22"/>
      <c r="R541" s="22"/>
      <c r="S541" s="22"/>
      <c r="T541" s="22"/>
    </row>
    <row r="542" spans="1:20" hidden="1" outlineLevel="1" x14ac:dyDescent="0.2">
      <c r="A542" s="83"/>
      <c r="B542" s="95"/>
      <c r="C542" s="95"/>
      <c r="D542" s="95"/>
      <c r="E542" s="22"/>
      <c r="F542" s="22"/>
      <c r="G542" s="22"/>
      <c r="H542" s="22"/>
      <c r="I542" s="22"/>
      <c r="J542" s="22"/>
      <c r="K542" s="22"/>
      <c r="L542" s="22"/>
      <c r="M542" s="22"/>
      <c r="N542" s="22"/>
      <c r="O542" s="22"/>
      <c r="P542" s="22"/>
      <c r="Q542" s="22"/>
      <c r="R542" s="22"/>
      <c r="S542" s="22"/>
      <c r="T542" s="22"/>
    </row>
    <row r="543" spans="1:20" hidden="1" outlineLevel="1" x14ac:dyDescent="0.2">
      <c r="A543" s="83"/>
      <c r="B543" s="95"/>
      <c r="C543" s="95"/>
      <c r="D543" s="95"/>
      <c r="E543" s="22"/>
      <c r="F543" s="22"/>
      <c r="G543" s="22"/>
      <c r="H543" s="22"/>
      <c r="I543" s="22"/>
      <c r="J543" s="22"/>
      <c r="K543" s="22"/>
      <c r="L543" s="22"/>
      <c r="M543" s="22"/>
      <c r="N543" s="22"/>
      <c r="O543" s="22"/>
      <c r="P543" s="22"/>
      <c r="Q543" s="22"/>
      <c r="R543" s="22"/>
      <c r="S543" s="22"/>
      <c r="T543" s="22"/>
    </row>
    <row r="544" spans="1:20" hidden="1" outlineLevel="1" x14ac:dyDescent="0.2">
      <c r="A544" s="83"/>
      <c r="B544" s="95"/>
      <c r="C544" s="95"/>
      <c r="D544" s="95"/>
      <c r="E544" s="22"/>
      <c r="F544" s="22"/>
      <c r="G544" s="22"/>
      <c r="H544" s="22"/>
      <c r="I544" s="22"/>
      <c r="J544" s="22"/>
      <c r="K544" s="22"/>
      <c r="L544" s="22"/>
      <c r="M544" s="22"/>
      <c r="N544" s="22"/>
      <c r="O544" s="22"/>
      <c r="P544" s="22"/>
      <c r="Q544" s="22"/>
      <c r="R544" s="22"/>
      <c r="S544" s="22"/>
      <c r="T544" s="22"/>
    </row>
    <row r="545" spans="1:20" hidden="1" outlineLevel="1" x14ac:dyDescent="0.2">
      <c r="A545" s="83"/>
      <c r="B545" s="95"/>
      <c r="C545" s="95"/>
      <c r="D545" s="95"/>
      <c r="E545" s="22"/>
      <c r="F545" s="22"/>
      <c r="G545" s="22"/>
      <c r="H545" s="22"/>
      <c r="I545" s="22"/>
      <c r="J545" s="22"/>
      <c r="K545" s="22"/>
      <c r="L545" s="22"/>
      <c r="M545" s="22"/>
      <c r="N545" s="22"/>
      <c r="O545" s="22"/>
      <c r="P545" s="22"/>
      <c r="Q545" s="22"/>
      <c r="R545" s="22"/>
      <c r="S545" s="22"/>
      <c r="T545" s="22"/>
    </row>
    <row r="546" spans="1:20" hidden="1" outlineLevel="1" x14ac:dyDescent="0.2">
      <c r="A546" s="83"/>
      <c r="B546" s="95"/>
      <c r="C546" s="95"/>
      <c r="D546" s="95"/>
      <c r="E546" s="22"/>
      <c r="F546" s="22"/>
      <c r="G546" s="22"/>
      <c r="H546" s="22"/>
      <c r="I546" s="22"/>
      <c r="J546" s="22"/>
      <c r="K546" s="22"/>
      <c r="L546" s="22"/>
      <c r="M546" s="22"/>
      <c r="N546" s="22"/>
      <c r="O546" s="22"/>
      <c r="P546" s="22"/>
      <c r="Q546" s="22"/>
      <c r="R546" s="22"/>
      <c r="S546" s="22"/>
      <c r="T546" s="22"/>
    </row>
    <row r="547" spans="1:20" hidden="1" outlineLevel="1" x14ac:dyDescent="0.2">
      <c r="A547" s="83"/>
      <c r="B547" s="95"/>
      <c r="C547" s="95"/>
      <c r="D547" s="95"/>
      <c r="E547" s="22"/>
      <c r="F547" s="22"/>
      <c r="G547" s="22"/>
      <c r="H547" s="22"/>
      <c r="I547" s="22"/>
      <c r="J547" s="22"/>
      <c r="K547" s="22"/>
      <c r="L547" s="22"/>
      <c r="M547" s="22"/>
      <c r="N547" s="22"/>
      <c r="O547" s="22"/>
      <c r="P547" s="22"/>
      <c r="Q547" s="22"/>
      <c r="R547" s="22"/>
      <c r="S547" s="22"/>
      <c r="T547" s="22"/>
    </row>
    <row r="548" spans="1:20" hidden="1" outlineLevel="1" x14ac:dyDescent="0.2">
      <c r="A548" s="83"/>
      <c r="B548" s="95"/>
      <c r="C548" s="95"/>
      <c r="D548" s="95"/>
      <c r="E548" s="22"/>
      <c r="F548" s="22"/>
      <c r="G548" s="22"/>
      <c r="H548" s="22"/>
      <c r="I548" s="22"/>
      <c r="J548" s="22"/>
      <c r="K548" s="22"/>
      <c r="L548" s="22"/>
      <c r="M548" s="22"/>
      <c r="N548" s="22"/>
      <c r="O548" s="22"/>
      <c r="P548" s="22"/>
      <c r="Q548" s="22"/>
      <c r="R548" s="22"/>
      <c r="S548" s="22"/>
      <c r="T548" s="22"/>
    </row>
    <row r="549" spans="1:20" hidden="1" outlineLevel="1" x14ac:dyDescent="0.2">
      <c r="A549" s="83"/>
      <c r="B549" s="95"/>
      <c r="C549" s="95"/>
      <c r="D549" s="95"/>
      <c r="E549" s="22"/>
      <c r="F549" s="22"/>
      <c r="G549" s="22"/>
      <c r="H549" s="22"/>
      <c r="I549" s="22"/>
      <c r="J549" s="22"/>
      <c r="K549" s="22"/>
      <c r="L549" s="22"/>
      <c r="M549" s="22"/>
      <c r="N549" s="22"/>
      <c r="O549" s="22"/>
      <c r="P549" s="22"/>
      <c r="Q549" s="22"/>
      <c r="R549" s="22"/>
      <c r="S549" s="22"/>
      <c r="T549" s="22"/>
    </row>
    <row r="550" spans="1:20" hidden="1" outlineLevel="1" x14ac:dyDescent="0.2">
      <c r="A550" s="83"/>
      <c r="B550" s="95"/>
      <c r="C550" s="95"/>
      <c r="D550" s="95"/>
      <c r="E550" s="22"/>
      <c r="F550" s="22"/>
      <c r="G550" s="22"/>
      <c r="H550" s="22"/>
      <c r="I550" s="22"/>
      <c r="J550" s="22"/>
      <c r="K550" s="22"/>
      <c r="L550" s="22"/>
      <c r="M550" s="22"/>
      <c r="N550" s="22"/>
      <c r="O550" s="22"/>
      <c r="P550" s="22"/>
      <c r="Q550" s="22"/>
      <c r="R550" s="22"/>
      <c r="S550" s="22"/>
      <c r="T550" s="22"/>
    </row>
    <row r="551" spans="1:20" hidden="1" outlineLevel="1" x14ac:dyDescent="0.2">
      <c r="A551" s="83"/>
      <c r="B551" s="95"/>
      <c r="C551" s="95"/>
      <c r="D551" s="95"/>
      <c r="E551" s="22"/>
      <c r="F551" s="22"/>
      <c r="G551" s="22"/>
      <c r="H551" s="22"/>
      <c r="I551" s="22"/>
      <c r="J551" s="22"/>
      <c r="K551" s="22"/>
      <c r="L551" s="22"/>
      <c r="M551" s="22"/>
      <c r="N551" s="22"/>
      <c r="O551" s="22"/>
      <c r="P551" s="22"/>
      <c r="Q551" s="22"/>
      <c r="R551" s="22"/>
      <c r="S551" s="22"/>
      <c r="T551" s="22"/>
    </row>
    <row r="552" spans="1:20" hidden="1" outlineLevel="1" x14ac:dyDescent="0.2">
      <c r="A552" s="83"/>
      <c r="B552" s="95"/>
      <c r="C552" s="95"/>
      <c r="D552" s="95"/>
      <c r="E552" s="22"/>
      <c r="F552" s="22"/>
      <c r="G552" s="22"/>
      <c r="H552" s="22"/>
      <c r="I552" s="22"/>
      <c r="J552" s="22"/>
      <c r="K552" s="22"/>
      <c r="L552" s="22"/>
      <c r="M552" s="22"/>
      <c r="N552" s="22"/>
      <c r="O552" s="22"/>
      <c r="P552" s="22"/>
      <c r="Q552" s="22"/>
      <c r="R552" s="22"/>
      <c r="S552" s="22"/>
      <c r="T552" s="22"/>
    </row>
    <row r="553" spans="1:20" hidden="1" outlineLevel="1" x14ac:dyDescent="0.2">
      <c r="A553" s="83"/>
      <c r="B553" s="95"/>
      <c r="C553" s="95"/>
      <c r="D553" s="95"/>
      <c r="E553" s="22"/>
      <c r="F553" s="22"/>
      <c r="G553" s="22"/>
      <c r="H553" s="22"/>
      <c r="I553" s="22"/>
      <c r="J553" s="22"/>
      <c r="K553" s="22"/>
      <c r="L553" s="22"/>
      <c r="M553" s="22"/>
      <c r="N553" s="22"/>
      <c r="O553" s="22"/>
      <c r="P553" s="22"/>
      <c r="Q553" s="22"/>
      <c r="R553" s="22"/>
      <c r="S553" s="22"/>
      <c r="T553" s="22"/>
    </row>
    <row r="554" spans="1:20" hidden="1" outlineLevel="1" x14ac:dyDescent="0.2">
      <c r="A554" s="83"/>
      <c r="B554" s="95"/>
      <c r="C554" s="95"/>
      <c r="D554" s="95"/>
      <c r="E554" s="22"/>
      <c r="F554" s="22"/>
      <c r="G554" s="22"/>
      <c r="H554" s="22"/>
      <c r="I554" s="22"/>
      <c r="J554" s="22"/>
      <c r="K554" s="22"/>
      <c r="L554" s="22"/>
      <c r="M554" s="22"/>
      <c r="N554" s="22"/>
      <c r="O554" s="22"/>
      <c r="P554" s="22"/>
      <c r="Q554" s="22"/>
      <c r="R554" s="22"/>
      <c r="S554" s="22"/>
      <c r="T554" s="22"/>
    </row>
    <row r="555" spans="1:20" hidden="1" outlineLevel="1" x14ac:dyDescent="0.2">
      <c r="A555" s="83"/>
      <c r="B555" s="95"/>
      <c r="C555" s="95"/>
      <c r="D555" s="95"/>
      <c r="E555" s="22"/>
      <c r="F555" s="22"/>
      <c r="G555" s="22"/>
      <c r="H555" s="22"/>
      <c r="I555" s="22"/>
      <c r="J555" s="22"/>
      <c r="K555" s="22"/>
      <c r="L555" s="22"/>
      <c r="M555" s="22"/>
      <c r="N555" s="22"/>
      <c r="O555" s="22"/>
      <c r="P555" s="22"/>
      <c r="Q555" s="22"/>
      <c r="R555" s="22"/>
      <c r="S555" s="22"/>
      <c r="T555" s="22"/>
    </row>
    <row r="556" spans="1:20" hidden="1" outlineLevel="1" x14ac:dyDescent="0.2">
      <c r="A556" s="83"/>
      <c r="B556" s="95"/>
      <c r="C556" s="95"/>
      <c r="D556" s="95"/>
      <c r="E556" s="22"/>
      <c r="F556" s="22"/>
      <c r="G556" s="22"/>
      <c r="H556" s="22"/>
      <c r="I556" s="22"/>
      <c r="J556" s="22"/>
      <c r="K556" s="22"/>
      <c r="L556" s="22"/>
      <c r="M556" s="22"/>
      <c r="N556" s="22"/>
      <c r="O556" s="22"/>
      <c r="P556" s="22"/>
      <c r="Q556" s="22"/>
      <c r="R556" s="22"/>
      <c r="S556" s="22"/>
      <c r="T556" s="22"/>
    </row>
    <row r="557" spans="1:20" hidden="1" outlineLevel="1" x14ac:dyDescent="0.2">
      <c r="A557" s="83"/>
      <c r="B557" s="95"/>
      <c r="C557" s="95"/>
      <c r="D557" s="95"/>
      <c r="E557" s="22"/>
      <c r="F557" s="22"/>
      <c r="G557" s="22"/>
      <c r="H557" s="22"/>
      <c r="I557" s="22"/>
      <c r="J557" s="22"/>
      <c r="K557" s="22"/>
      <c r="L557" s="22"/>
      <c r="M557" s="22"/>
      <c r="N557" s="22"/>
      <c r="O557" s="22"/>
      <c r="P557" s="22"/>
      <c r="Q557" s="22"/>
      <c r="R557" s="22"/>
      <c r="S557" s="22"/>
      <c r="T557" s="22"/>
    </row>
    <row r="558" spans="1:20" hidden="1" outlineLevel="1" x14ac:dyDescent="0.2">
      <c r="A558" s="83"/>
      <c r="B558" s="95"/>
      <c r="C558" s="95"/>
      <c r="D558" s="95"/>
      <c r="E558" s="22"/>
      <c r="F558" s="22"/>
      <c r="G558" s="22"/>
      <c r="H558" s="22"/>
      <c r="I558" s="22"/>
      <c r="J558" s="22"/>
      <c r="K558" s="22"/>
      <c r="L558" s="22"/>
      <c r="M558" s="22"/>
      <c r="N558" s="22"/>
      <c r="O558" s="22"/>
      <c r="P558" s="22"/>
      <c r="Q558" s="22"/>
      <c r="R558" s="22"/>
      <c r="S558" s="22"/>
      <c r="T558" s="22"/>
    </row>
    <row r="559" spans="1:20" hidden="1" outlineLevel="1" x14ac:dyDescent="0.2">
      <c r="A559" s="83"/>
      <c r="B559" s="95"/>
      <c r="C559" s="95"/>
      <c r="D559" s="95"/>
      <c r="E559" s="22"/>
      <c r="F559" s="22"/>
      <c r="G559" s="22"/>
      <c r="H559" s="22"/>
      <c r="I559" s="22"/>
      <c r="J559" s="22"/>
      <c r="K559" s="22"/>
      <c r="L559" s="22"/>
      <c r="M559" s="22"/>
      <c r="N559" s="22"/>
      <c r="O559" s="22"/>
      <c r="P559" s="22"/>
      <c r="Q559" s="22"/>
      <c r="R559" s="22"/>
      <c r="S559" s="22"/>
      <c r="T559" s="22"/>
    </row>
    <row r="560" spans="1:20" hidden="1" outlineLevel="1" x14ac:dyDescent="0.2">
      <c r="A560" s="83"/>
      <c r="B560" s="95"/>
      <c r="C560" s="95"/>
      <c r="D560" s="95"/>
      <c r="E560" s="22"/>
      <c r="F560" s="22"/>
      <c r="G560" s="22"/>
      <c r="H560" s="22"/>
      <c r="I560" s="22"/>
      <c r="J560" s="22"/>
      <c r="K560" s="22"/>
      <c r="L560" s="22"/>
      <c r="M560" s="22"/>
      <c r="N560" s="22"/>
      <c r="O560" s="22"/>
      <c r="P560" s="22"/>
      <c r="Q560" s="22"/>
      <c r="R560" s="22"/>
      <c r="S560" s="22"/>
      <c r="T560" s="22"/>
    </row>
    <row r="561" spans="1:20" hidden="1" outlineLevel="1" x14ac:dyDescent="0.2">
      <c r="A561" s="83"/>
      <c r="B561" s="95"/>
      <c r="C561" s="95"/>
      <c r="D561" s="95"/>
      <c r="E561" s="22"/>
      <c r="F561" s="22"/>
      <c r="G561" s="22"/>
      <c r="H561" s="22"/>
      <c r="I561" s="22"/>
      <c r="J561" s="22"/>
      <c r="K561" s="22"/>
      <c r="L561" s="22"/>
      <c r="M561" s="22"/>
      <c r="N561" s="22"/>
      <c r="O561" s="22"/>
      <c r="P561" s="22"/>
      <c r="Q561" s="22"/>
      <c r="R561" s="22"/>
      <c r="S561" s="22"/>
      <c r="T561" s="22"/>
    </row>
    <row r="562" spans="1:20" hidden="1" outlineLevel="1" x14ac:dyDescent="0.2">
      <c r="A562" s="83"/>
      <c r="B562" s="95"/>
      <c r="C562" s="95"/>
      <c r="D562" s="95"/>
      <c r="E562" s="22"/>
      <c r="F562" s="22"/>
      <c r="G562" s="22"/>
      <c r="H562" s="22"/>
      <c r="I562" s="22"/>
      <c r="J562" s="22"/>
      <c r="K562" s="22"/>
      <c r="L562" s="22"/>
      <c r="M562" s="22"/>
      <c r="N562" s="22"/>
      <c r="O562" s="22"/>
      <c r="P562" s="22"/>
      <c r="Q562" s="22"/>
      <c r="R562" s="22"/>
      <c r="S562" s="22"/>
      <c r="T562" s="22"/>
    </row>
    <row r="563" spans="1:20" hidden="1" outlineLevel="1" x14ac:dyDescent="0.2">
      <c r="A563" s="83"/>
      <c r="B563" s="95"/>
      <c r="C563" s="95"/>
      <c r="D563" s="95"/>
      <c r="E563" s="22"/>
      <c r="F563" s="22"/>
      <c r="G563" s="22"/>
      <c r="H563" s="22"/>
      <c r="I563" s="22"/>
      <c r="J563" s="22"/>
      <c r="K563" s="22"/>
      <c r="L563" s="22"/>
      <c r="M563" s="22"/>
      <c r="N563" s="22"/>
      <c r="O563" s="22"/>
      <c r="P563" s="22"/>
      <c r="Q563" s="22"/>
      <c r="R563" s="22"/>
      <c r="S563" s="22"/>
      <c r="T563" s="22"/>
    </row>
    <row r="564" spans="1:20" hidden="1" outlineLevel="1" x14ac:dyDescent="0.2">
      <c r="A564" s="83"/>
      <c r="B564" s="95"/>
      <c r="C564" s="95"/>
      <c r="D564" s="95"/>
      <c r="E564" s="22"/>
      <c r="F564" s="22"/>
      <c r="G564" s="22"/>
      <c r="H564" s="22"/>
      <c r="I564" s="22"/>
      <c r="J564" s="22"/>
      <c r="K564" s="22"/>
      <c r="L564" s="22"/>
      <c r="M564" s="22"/>
      <c r="N564" s="22"/>
      <c r="O564" s="22"/>
      <c r="P564" s="22"/>
      <c r="Q564" s="22"/>
      <c r="R564" s="22"/>
      <c r="S564" s="22"/>
      <c r="T564" s="22"/>
    </row>
    <row r="565" spans="1:20" hidden="1" outlineLevel="1" x14ac:dyDescent="0.2">
      <c r="A565" s="83"/>
      <c r="B565" s="95"/>
      <c r="C565" s="95"/>
      <c r="D565" s="95"/>
      <c r="E565" s="22"/>
      <c r="F565" s="22"/>
      <c r="G565" s="22"/>
      <c r="H565" s="22"/>
      <c r="I565" s="22"/>
      <c r="J565" s="22"/>
      <c r="K565" s="22"/>
      <c r="L565" s="22"/>
      <c r="M565" s="22"/>
      <c r="N565" s="22"/>
      <c r="O565" s="22"/>
      <c r="P565" s="22"/>
      <c r="Q565" s="22"/>
      <c r="R565" s="22"/>
      <c r="S565" s="22"/>
      <c r="T565" s="22"/>
    </row>
    <row r="566" spans="1:20" hidden="1" outlineLevel="1" x14ac:dyDescent="0.2">
      <c r="A566" s="83"/>
      <c r="B566" s="95"/>
      <c r="C566" s="95"/>
      <c r="D566" s="95"/>
      <c r="E566" s="22"/>
      <c r="F566" s="22"/>
      <c r="G566" s="22"/>
      <c r="H566" s="22"/>
      <c r="I566" s="22"/>
      <c r="J566" s="22"/>
      <c r="K566" s="22"/>
      <c r="L566" s="22"/>
      <c r="M566" s="22"/>
      <c r="N566" s="22"/>
      <c r="O566" s="22"/>
      <c r="P566" s="22"/>
      <c r="Q566" s="22"/>
      <c r="R566" s="22"/>
      <c r="S566" s="22"/>
      <c r="T566" s="22"/>
    </row>
    <row r="567" spans="1:20" hidden="1" outlineLevel="1" x14ac:dyDescent="0.2">
      <c r="A567" s="83"/>
      <c r="B567" s="95"/>
      <c r="C567" s="95"/>
      <c r="D567" s="95"/>
      <c r="E567" s="22"/>
      <c r="F567" s="22"/>
      <c r="G567" s="22"/>
      <c r="H567" s="22"/>
      <c r="I567" s="22"/>
      <c r="J567" s="22"/>
      <c r="K567" s="22"/>
      <c r="L567" s="22"/>
      <c r="M567" s="22"/>
      <c r="N567" s="22"/>
      <c r="O567" s="22"/>
      <c r="P567" s="22"/>
      <c r="Q567" s="22"/>
      <c r="R567" s="22"/>
      <c r="S567" s="22"/>
      <c r="T567" s="22"/>
    </row>
    <row r="568" spans="1:20" hidden="1" outlineLevel="1" x14ac:dyDescent="0.2">
      <c r="A568" s="83"/>
      <c r="B568" s="95"/>
      <c r="C568" s="95"/>
      <c r="D568" s="95"/>
      <c r="E568" s="22"/>
      <c r="F568" s="22"/>
      <c r="G568" s="22"/>
      <c r="H568" s="22"/>
      <c r="I568" s="22"/>
      <c r="J568" s="22"/>
      <c r="K568" s="22"/>
      <c r="L568" s="22"/>
      <c r="M568" s="22"/>
      <c r="N568" s="22"/>
      <c r="O568" s="22"/>
      <c r="P568" s="22"/>
      <c r="Q568" s="22"/>
      <c r="R568" s="22"/>
      <c r="S568" s="22"/>
      <c r="T568" s="22"/>
    </row>
    <row r="569" spans="1:20" hidden="1" outlineLevel="1" x14ac:dyDescent="0.2">
      <c r="A569" s="83"/>
      <c r="B569" s="95"/>
      <c r="C569" s="95"/>
      <c r="D569" s="95"/>
      <c r="E569" s="22"/>
      <c r="F569" s="22"/>
      <c r="G569" s="22"/>
      <c r="H569" s="22"/>
      <c r="I569" s="22"/>
      <c r="J569" s="22"/>
      <c r="K569" s="22"/>
      <c r="L569" s="22"/>
      <c r="M569" s="22"/>
      <c r="N569" s="22"/>
      <c r="O569" s="22"/>
      <c r="P569" s="22"/>
      <c r="Q569" s="22"/>
      <c r="R569" s="22"/>
      <c r="S569" s="22"/>
      <c r="T569" s="22"/>
    </row>
    <row r="570" spans="1:20" hidden="1" outlineLevel="1" x14ac:dyDescent="0.2">
      <c r="A570" s="83"/>
      <c r="B570" s="95"/>
      <c r="C570" s="95"/>
      <c r="D570" s="95"/>
      <c r="E570" s="22"/>
      <c r="F570" s="22"/>
      <c r="G570" s="22"/>
      <c r="H570" s="22"/>
      <c r="I570" s="22"/>
      <c r="J570" s="22"/>
      <c r="K570" s="22"/>
      <c r="L570" s="22"/>
      <c r="M570" s="22"/>
      <c r="N570" s="22"/>
      <c r="O570" s="22"/>
      <c r="P570" s="22"/>
      <c r="Q570" s="22"/>
      <c r="R570" s="22"/>
      <c r="S570" s="22"/>
      <c r="T570" s="22"/>
    </row>
    <row r="571" spans="1:20" hidden="1" outlineLevel="1" x14ac:dyDescent="0.2">
      <c r="A571" s="83"/>
      <c r="B571" s="95"/>
      <c r="C571" s="95"/>
      <c r="D571" s="95"/>
      <c r="E571" s="22"/>
      <c r="F571" s="22"/>
      <c r="G571" s="22"/>
      <c r="H571" s="22"/>
      <c r="I571" s="22"/>
      <c r="J571" s="22"/>
      <c r="K571" s="22"/>
      <c r="L571" s="22"/>
      <c r="M571" s="22"/>
      <c r="N571" s="22"/>
      <c r="O571" s="22"/>
      <c r="P571" s="22"/>
      <c r="Q571" s="22"/>
      <c r="R571" s="22"/>
      <c r="S571" s="22"/>
      <c r="T571" s="22"/>
    </row>
    <row r="572" spans="1:20" hidden="1" outlineLevel="1" x14ac:dyDescent="0.2">
      <c r="A572" s="83"/>
      <c r="B572" s="95"/>
      <c r="C572" s="95"/>
      <c r="D572" s="95"/>
      <c r="E572" s="22"/>
      <c r="F572" s="22"/>
      <c r="G572" s="22"/>
      <c r="H572" s="22"/>
      <c r="I572" s="22"/>
      <c r="J572" s="22"/>
      <c r="K572" s="22"/>
      <c r="L572" s="22"/>
      <c r="M572" s="22"/>
      <c r="N572" s="22"/>
      <c r="O572" s="22"/>
      <c r="P572" s="22"/>
      <c r="Q572" s="22"/>
      <c r="R572" s="22"/>
      <c r="S572" s="22"/>
      <c r="T572" s="22"/>
    </row>
    <row r="573" spans="1:20" hidden="1" outlineLevel="1" x14ac:dyDescent="0.2">
      <c r="A573" s="83"/>
      <c r="B573" s="95"/>
      <c r="C573" s="95"/>
      <c r="D573" s="95"/>
      <c r="E573" s="22"/>
      <c r="F573" s="22"/>
      <c r="G573" s="22"/>
      <c r="H573" s="22"/>
      <c r="I573" s="22"/>
      <c r="J573" s="22"/>
      <c r="K573" s="22"/>
      <c r="L573" s="22"/>
      <c r="M573" s="22"/>
      <c r="N573" s="22"/>
      <c r="O573" s="22"/>
      <c r="P573" s="22"/>
      <c r="Q573" s="22"/>
      <c r="R573" s="22"/>
      <c r="S573" s="22"/>
      <c r="T573" s="22"/>
    </row>
    <row r="574" spans="1:20" hidden="1" outlineLevel="1" x14ac:dyDescent="0.2">
      <c r="A574" s="83"/>
      <c r="B574" s="95"/>
      <c r="C574" s="95"/>
      <c r="D574" s="95"/>
      <c r="E574" s="22"/>
      <c r="F574" s="22"/>
      <c r="G574" s="22"/>
      <c r="H574" s="22"/>
      <c r="I574" s="22"/>
      <c r="J574" s="22"/>
      <c r="K574" s="22"/>
      <c r="L574" s="22"/>
      <c r="M574" s="22"/>
      <c r="N574" s="22"/>
      <c r="O574" s="22"/>
      <c r="P574" s="22"/>
      <c r="Q574" s="22"/>
      <c r="R574" s="22"/>
      <c r="S574" s="22"/>
      <c r="T574" s="22"/>
    </row>
    <row r="575" spans="1:20" hidden="1" outlineLevel="1" x14ac:dyDescent="0.2">
      <c r="A575" s="83"/>
      <c r="B575" s="95"/>
      <c r="C575" s="95"/>
      <c r="D575" s="95"/>
      <c r="E575" s="22"/>
      <c r="F575" s="22"/>
      <c r="G575" s="22"/>
      <c r="H575" s="22"/>
      <c r="I575" s="22"/>
      <c r="J575" s="22"/>
      <c r="K575" s="22"/>
      <c r="L575" s="22"/>
      <c r="M575" s="22"/>
      <c r="N575" s="22"/>
      <c r="O575" s="22"/>
      <c r="P575" s="22"/>
      <c r="Q575" s="22"/>
      <c r="R575" s="22"/>
      <c r="S575" s="22"/>
      <c r="T575" s="22"/>
    </row>
    <row r="576" spans="1:20" hidden="1" outlineLevel="1" x14ac:dyDescent="0.2">
      <c r="A576" s="83"/>
      <c r="B576" s="95"/>
      <c r="C576" s="95"/>
      <c r="D576" s="95"/>
      <c r="E576" s="22"/>
      <c r="F576" s="22"/>
      <c r="G576" s="22"/>
      <c r="H576" s="22"/>
      <c r="I576" s="22"/>
      <c r="J576" s="22"/>
      <c r="K576" s="22"/>
      <c r="L576" s="22"/>
      <c r="M576" s="22"/>
      <c r="N576" s="22"/>
      <c r="O576" s="22"/>
      <c r="P576" s="22"/>
      <c r="Q576" s="22"/>
      <c r="R576" s="22"/>
      <c r="S576" s="22"/>
      <c r="T576" s="22"/>
    </row>
    <row r="577" spans="1:21" hidden="1" outlineLevel="1" x14ac:dyDescent="0.2">
      <c r="A577" s="83"/>
      <c r="B577" s="95"/>
      <c r="C577" s="95"/>
      <c r="D577" s="95"/>
      <c r="E577" s="22"/>
      <c r="F577" s="22"/>
      <c r="G577" s="22"/>
      <c r="H577" s="22"/>
      <c r="I577" s="22"/>
      <c r="J577" s="22"/>
      <c r="K577" s="22"/>
      <c r="L577" s="22"/>
      <c r="M577" s="22"/>
      <c r="N577" s="22"/>
      <c r="O577" s="22"/>
      <c r="P577" s="22"/>
      <c r="Q577" s="22"/>
      <c r="R577" s="22"/>
      <c r="S577" s="22"/>
      <c r="T577" s="22"/>
    </row>
    <row r="578" spans="1:21" hidden="1" outlineLevel="1" x14ac:dyDescent="0.2">
      <c r="A578" s="83"/>
      <c r="B578" s="95"/>
      <c r="C578" s="95"/>
      <c r="D578" s="95"/>
      <c r="E578" s="22"/>
      <c r="F578" s="22"/>
      <c r="G578" s="22"/>
      <c r="H578" s="22"/>
      <c r="I578" s="22"/>
      <c r="J578" s="22"/>
      <c r="K578" s="22"/>
      <c r="L578" s="22"/>
      <c r="M578" s="22"/>
      <c r="N578" s="22"/>
      <c r="O578" s="22"/>
      <c r="P578" s="22"/>
      <c r="Q578" s="22"/>
      <c r="R578" s="22"/>
      <c r="S578" s="22"/>
      <c r="T578" s="22"/>
    </row>
    <row r="579" spans="1:21" hidden="1" outlineLevel="1" x14ac:dyDescent="0.2">
      <c r="A579" s="83"/>
      <c r="B579" s="95"/>
      <c r="C579" s="95"/>
      <c r="D579" s="95"/>
      <c r="E579" s="22"/>
      <c r="F579" s="22"/>
      <c r="G579" s="22"/>
      <c r="H579" s="22"/>
      <c r="I579" s="22"/>
      <c r="J579" s="22"/>
      <c r="K579" s="22"/>
      <c r="L579" s="22"/>
      <c r="M579" s="22"/>
      <c r="N579" s="22"/>
      <c r="O579" s="22"/>
      <c r="P579" s="22"/>
      <c r="Q579" s="22"/>
      <c r="R579" s="22"/>
      <c r="S579" s="22"/>
      <c r="T579" s="22"/>
    </row>
    <row r="580" spans="1:21" hidden="1" outlineLevel="1" x14ac:dyDescent="0.2">
      <c r="A580" s="83"/>
      <c r="B580" s="95"/>
      <c r="C580" s="95"/>
      <c r="D580" s="95"/>
      <c r="E580" s="22"/>
      <c r="F580" s="22"/>
      <c r="G580" s="22"/>
      <c r="H580" s="22"/>
      <c r="I580" s="22"/>
      <c r="J580" s="22"/>
      <c r="K580" s="22"/>
      <c r="L580" s="22"/>
      <c r="M580" s="22"/>
      <c r="N580" s="22"/>
      <c r="O580" s="22"/>
      <c r="P580" s="22"/>
      <c r="Q580" s="22"/>
      <c r="R580" s="22"/>
      <c r="S580" s="22"/>
      <c r="T580" s="22"/>
    </row>
    <row r="581" spans="1:21" hidden="1" outlineLevel="1" x14ac:dyDescent="0.2">
      <c r="A581" s="83"/>
      <c r="B581" s="95"/>
      <c r="C581" s="95"/>
      <c r="D581" s="95"/>
      <c r="E581" s="22"/>
      <c r="F581" s="22"/>
      <c r="G581" s="22"/>
      <c r="H581" s="22"/>
      <c r="I581" s="22"/>
      <c r="J581" s="22"/>
      <c r="K581" s="22"/>
      <c r="L581" s="22"/>
      <c r="M581" s="22"/>
      <c r="N581" s="22"/>
      <c r="O581" s="22"/>
      <c r="P581" s="22"/>
      <c r="Q581" s="22"/>
      <c r="R581" s="22"/>
      <c r="S581" s="22"/>
      <c r="T581" s="22"/>
    </row>
    <row r="582" spans="1:21" hidden="1" outlineLevel="1" x14ac:dyDescent="0.2">
      <c r="A582" s="83"/>
      <c r="B582" s="95"/>
      <c r="C582" s="95"/>
      <c r="D582" s="95"/>
      <c r="E582" s="22"/>
      <c r="F582" s="22"/>
      <c r="G582" s="22"/>
      <c r="H582" s="22"/>
      <c r="I582" s="22"/>
      <c r="J582" s="22"/>
      <c r="K582" s="22"/>
      <c r="L582" s="22"/>
      <c r="M582" s="22"/>
      <c r="N582" s="22"/>
      <c r="O582" s="22"/>
      <c r="P582" s="22"/>
      <c r="Q582" s="22"/>
      <c r="R582" s="22"/>
      <c r="S582" s="22"/>
      <c r="T582" s="22"/>
    </row>
    <row r="583" spans="1:21" hidden="1" outlineLevel="1" x14ac:dyDescent="0.2">
      <c r="A583" s="83"/>
      <c r="B583" s="95"/>
      <c r="C583" s="95"/>
      <c r="D583" s="95"/>
      <c r="E583" s="22"/>
      <c r="F583" s="22"/>
      <c r="G583" s="22"/>
      <c r="H583" s="22"/>
      <c r="I583" s="22"/>
      <c r="J583" s="22"/>
      <c r="K583" s="22"/>
      <c r="L583" s="22"/>
      <c r="M583" s="22"/>
      <c r="N583" s="22"/>
      <c r="O583" s="22"/>
      <c r="P583" s="22"/>
      <c r="Q583" s="22"/>
      <c r="R583" s="22"/>
      <c r="S583" s="22"/>
      <c r="T583" s="22"/>
    </row>
    <row r="584" spans="1:21" hidden="1" outlineLevel="1" x14ac:dyDescent="0.2">
      <c r="A584" s="83"/>
      <c r="B584" s="95"/>
      <c r="C584" s="95"/>
      <c r="D584" s="95"/>
      <c r="E584" s="22"/>
      <c r="F584" s="22"/>
      <c r="G584" s="22"/>
      <c r="H584" s="22"/>
      <c r="I584" s="22"/>
      <c r="J584" s="22"/>
      <c r="K584" s="22"/>
      <c r="L584" s="22"/>
      <c r="M584" s="22"/>
      <c r="N584" s="22"/>
      <c r="O584" s="22"/>
      <c r="P584" s="22"/>
      <c r="Q584" s="22"/>
      <c r="R584" s="22"/>
      <c r="S584" s="22"/>
      <c r="T584" s="22"/>
    </row>
    <row r="585" spans="1:21" hidden="1" outlineLevel="1" x14ac:dyDescent="0.2">
      <c r="A585" s="83"/>
      <c r="B585" s="95"/>
      <c r="C585" s="95"/>
      <c r="D585" s="95"/>
      <c r="E585" s="22"/>
      <c r="F585" s="22"/>
      <c r="G585" s="22"/>
      <c r="H585" s="22"/>
      <c r="I585" s="22"/>
      <c r="J585" s="22"/>
      <c r="K585" s="22"/>
      <c r="L585" s="22"/>
      <c r="M585" s="22"/>
      <c r="N585" s="22"/>
      <c r="O585" s="22"/>
      <c r="P585" s="22"/>
      <c r="Q585" s="22"/>
      <c r="R585" s="22"/>
      <c r="S585" s="22"/>
      <c r="T585" s="22"/>
    </row>
    <row r="586" spans="1:21" hidden="1" outlineLevel="1" x14ac:dyDescent="0.2">
      <c r="A586" s="83"/>
      <c r="B586" s="95"/>
      <c r="C586" s="95"/>
      <c r="D586" s="95"/>
      <c r="E586" s="22"/>
      <c r="F586" s="22"/>
      <c r="G586" s="22"/>
      <c r="H586" s="22"/>
      <c r="I586" s="22"/>
      <c r="J586" s="22"/>
      <c r="K586" s="22"/>
      <c r="L586" s="22"/>
      <c r="M586" s="22"/>
      <c r="N586" s="22"/>
      <c r="O586" s="22"/>
      <c r="P586" s="22"/>
      <c r="Q586" s="22"/>
      <c r="R586" s="22"/>
      <c r="S586" s="22"/>
      <c r="T586" s="22"/>
    </row>
    <row r="587" spans="1:21" collapsed="1" x14ac:dyDescent="0.2">
      <c r="A587" s="83"/>
      <c r="B587" s="95"/>
      <c r="C587" s="95"/>
      <c r="D587" s="95"/>
      <c r="E587" s="95"/>
      <c r="F587" s="95"/>
      <c r="G587" s="22"/>
      <c r="H587" s="22"/>
      <c r="I587" s="22"/>
      <c r="J587" s="22"/>
      <c r="K587" s="22"/>
      <c r="L587" s="22"/>
      <c r="M587" s="22"/>
      <c r="N587" s="22"/>
      <c r="O587" s="22"/>
      <c r="P587" s="22"/>
      <c r="Q587" s="22"/>
      <c r="R587" s="22"/>
      <c r="S587" s="22"/>
      <c r="T587" s="22"/>
      <c r="U587" s="22"/>
    </row>
    <row r="588" spans="1:21" x14ac:dyDescent="0.2">
      <c r="A588" s="47" t="s">
        <v>202</v>
      </c>
      <c r="B588" s="47" t="s">
        <v>178</v>
      </c>
      <c r="C588" s="47"/>
      <c r="D588" s="47"/>
      <c r="E588" s="47"/>
      <c r="F588" s="47"/>
    </row>
    <row r="589" spans="1:21" x14ac:dyDescent="0.2">
      <c r="A589" s="47" t="s">
        <v>178</v>
      </c>
      <c r="B589" s="79" t="s">
        <v>111</v>
      </c>
      <c r="C589" s="79" t="s">
        <v>145</v>
      </c>
      <c r="D589" s="79" t="s">
        <v>102</v>
      </c>
      <c r="E589" s="79" t="s">
        <v>139</v>
      </c>
      <c r="F589" s="79" t="s">
        <v>179</v>
      </c>
    </row>
    <row r="590" spans="1:21" x14ac:dyDescent="0.2">
      <c r="A590" s="19" t="s">
        <v>167</v>
      </c>
      <c r="B590" s="21">
        <v>0.51923076923076927</v>
      </c>
      <c r="C590" s="21">
        <v>0.5</v>
      </c>
      <c r="D590" s="21">
        <v>0.62962962962962965</v>
      </c>
      <c r="E590" s="21">
        <v>1</v>
      </c>
      <c r="F590" s="21">
        <v>0.56213017751479288</v>
      </c>
    </row>
    <row r="591" spans="1:21" x14ac:dyDescent="0.2">
      <c r="A591" s="20" t="s">
        <v>68</v>
      </c>
      <c r="B591" s="21">
        <v>0.48076923076923078</v>
      </c>
      <c r="C591" s="21">
        <v>0.5</v>
      </c>
      <c r="D591" s="21">
        <v>0.53703703703703709</v>
      </c>
      <c r="E591" s="21">
        <v>1</v>
      </c>
      <c r="F591" s="21">
        <v>0.50887573964497046</v>
      </c>
    </row>
    <row r="592" spans="1:21" x14ac:dyDescent="0.2">
      <c r="A592" s="20" t="s">
        <v>201</v>
      </c>
      <c r="B592" s="21">
        <v>3.8461538461538464E-2</v>
      </c>
      <c r="C592" s="21">
        <v>0</v>
      </c>
      <c r="D592" s="21">
        <v>9.2592592592592587E-2</v>
      </c>
      <c r="E592" s="21">
        <v>0</v>
      </c>
      <c r="F592" s="21">
        <v>5.3254437869822487E-2</v>
      </c>
    </row>
    <row r="593" spans="1:6" x14ac:dyDescent="0.2">
      <c r="A593" s="19" t="s">
        <v>166</v>
      </c>
      <c r="B593" s="21">
        <v>0.48076923076923078</v>
      </c>
      <c r="C593" s="21">
        <v>0.5</v>
      </c>
      <c r="D593" s="21">
        <v>0.37037037037037035</v>
      </c>
      <c r="E593" s="21">
        <v>0</v>
      </c>
      <c r="F593" s="21">
        <v>0.43786982248520712</v>
      </c>
    </row>
    <row r="594" spans="1:6" x14ac:dyDescent="0.2">
      <c r="A594" s="20" t="s">
        <v>68</v>
      </c>
      <c r="B594" s="21">
        <v>0.44230769230769229</v>
      </c>
      <c r="C594" s="21">
        <v>0.5</v>
      </c>
      <c r="D594" s="21">
        <v>0.35185185185185186</v>
      </c>
      <c r="E594" s="21">
        <v>0</v>
      </c>
      <c r="F594" s="21">
        <v>0.40828402366863903</v>
      </c>
    </row>
    <row r="595" spans="1:6" x14ac:dyDescent="0.2">
      <c r="A595" s="20" t="s">
        <v>201</v>
      </c>
      <c r="B595" s="21">
        <v>3.8461538461538464E-2</v>
      </c>
      <c r="C595" s="21">
        <v>0</v>
      </c>
      <c r="D595" s="21">
        <v>1.8518518518518517E-2</v>
      </c>
      <c r="E595" s="21">
        <v>0</v>
      </c>
      <c r="F595" s="21">
        <v>2.9585798816568046E-2</v>
      </c>
    </row>
    <row r="596" spans="1:6" x14ac:dyDescent="0.2">
      <c r="A596" s="80" t="s">
        <v>179</v>
      </c>
      <c r="B596" s="82">
        <v>1</v>
      </c>
      <c r="C596" s="82">
        <v>1</v>
      </c>
      <c r="D596" s="82">
        <v>1</v>
      </c>
      <c r="E596" s="82">
        <v>1</v>
      </c>
      <c r="F596" s="82">
        <v>1</v>
      </c>
    </row>
    <row r="597" spans="1:6" hidden="1" outlineLevel="1" x14ac:dyDescent="0.2">
      <c r="A597" s="83"/>
      <c r="B597" s="95"/>
      <c r="C597" s="95"/>
      <c r="D597" s="95"/>
      <c r="E597" s="95"/>
      <c r="F597" s="95"/>
    </row>
    <row r="598" spans="1:6" hidden="1" outlineLevel="1" x14ac:dyDescent="0.2">
      <c r="A598" s="83"/>
      <c r="B598" s="95"/>
      <c r="C598" s="95"/>
      <c r="D598" s="95"/>
      <c r="E598" s="95"/>
      <c r="F598" s="95"/>
    </row>
    <row r="599" spans="1:6" hidden="1" outlineLevel="1" x14ac:dyDescent="0.2">
      <c r="A599" s="83"/>
      <c r="B599" s="95"/>
      <c r="C599" s="95"/>
      <c r="D599" s="95"/>
      <c r="E599" s="95"/>
      <c r="F599" s="95"/>
    </row>
    <row r="600" spans="1:6" hidden="1" outlineLevel="1" x14ac:dyDescent="0.2">
      <c r="A600" s="83"/>
      <c r="B600" s="95"/>
      <c r="C600" s="95"/>
      <c r="D600" s="95"/>
      <c r="E600" s="95"/>
      <c r="F600" s="95"/>
    </row>
    <row r="601" spans="1:6" hidden="1" outlineLevel="1" x14ac:dyDescent="0.2">
      <c r="A601" s="83"/>
      <c r="B601" s="95"/>
      <c r="C601" s="95"/>
      <c r="D601" s="95"/>
      <c r="E601" s="95"/>
      <c r="F601" s="95"/>
    </row>
    <row r="602" spans="1:6" hidden="1" outlineLevel="1" x14ac:dyDescent="0.2">
      <c r="A602" s="83"/>
      <c r="B602" s="95"/>
      <c r="C602" s="95"/>
      <c r="D602" s="95"/>
      <c r="E602" s="95"/>
      <c r="F602" s="95"/>
    </row>
    <row r="603" spans="1:6" hidden="1" outlineLevel="1" x14ac:dyDescent="0.2">
      <c r="A603" s="83"/>
      <c r="B603" s="95"/>
      <c r="C603" s="95"/>
      <c r="D603" s="95"/>
      <c r="E603" s="95"/>
      <c r="F603" s="95"/>
    </row>
    <row r="604" spans="1:6" hidden="1" outlineLevel="1" x14ac:dyDescent="0.2">
      <c r="A604" s="83"/>
      <c r="B604" s="95"/>
      <c r="C604" s="95"/>
      <c r="D604" s="95"/>
      <c r="E604" s="95"/>
      <c r="F604" s="95"/>
    </row>
    <row r="605" spans="1:6" hidden="1" outlineLevel="1" x14ac:dyDescent="0.2">
      <c r="A605" s="83"/>
      <c r="B605" s="95"/>
      <c r="C605" s="95"/>
      <c r="D605" s="95"/>
      <c r="E605" s="95"/>
      <c r="F605" s="95"/>
    </row>
    <row r="606" spans="1:6" hidden="1" outlineLevel="1" x14ac:dyDescent="0.2">
      <c r="A606" s="83"/>
      <c r="B606" s="95"/>
      <c r="C606" s="95"/>
      <c r="D606" s="95"/>
      <c r="E606" s="95"/>
      <c r="F606" s="95"/>
    </row>
    <row r="607" spans="1:6" hidden="1" outlineLevel="1" x14ac:dyDescent="0.2">
      <c r="A607" s="83"/>
      <c r="B607" s="95"/>
      <c r="C607" s="95"/>
      <c r="D607" s="95"/>
      <c r="E607" s="95"/>
      <c r="F607" s="95"/>
    </row>
    <row r="608" spans="1:6" hidden="1" outlineLevel="1" x14ac:dyDescent="0.2">
      <c r="A608" s="83"/>
      <c r="B608" s="95"/>
      <c r="C608" s="95"/>
      <c r="D608" s="95"/>
      <c r="E608" s="95"/>
      <c r="F608" s="95"/>
    </row>
    <row r="609" spans="1:6" hidden="1" outlineLevel="1" x14ac:dyDescent="0.2">
      <c r="A609" s="83"/>
      <c r="B609" s="95"/>
      <c r="C609" s="95"/>
      <c r="D609" s="95"/>
      <c r="E609" s="95"/>
      <c r="F609" s="95"/>
    </row>
    <row r="610" spans="1:6" hidden="1" outlineLevel="1" x14ac:dyDescent="0.2">
      <c r="A610" s="83"/>
      <c r="B610" s="95"/>
      <c r="C610" s="95"/>
      <c r="D610" s="95"/>
      <c r="E610" s="95"/>
      <c r="F610" s="95"/>
    </row>
    <row r="611" spans="1:6" hidden="1" outlineLevel="1" x14ac:dyDescent="0.2">
      <c r="A611" s="83"/>
      <c r="B611" s="95"/>
      <c r="C611" s="95"/>
      <c r="D611" s="95"/>
      <c r="E611" s="95"/>
      <c r="F611" s="95"/>
    </row>
    <row r="612" spans="1:6" hidden="1" outlineLevel="1" x14ac:dyDescent="0.2">
      <c r="A612" s="83"/>
      <c r="B612" s="95"/>
      <c r="C612" s="95"/>
      <c r="D612" s="95"/>
      <c r="E612" s="95"/>
      <c r="F612" s="95"/>
    </row>
    <row r="613" spans="1:6" hidden="1" outlineLevel="1" x14ac:dyDescent="0.2">
      <c r="A613" s="83"/>
      <c r="B613" s="95"/>
      <c r="C613" s="95"/>
      <c r="D613" s="95"/>
      <c r="E613" s="95"/>
      <c r="F613" s="95"/>
    </row>
    <row r="614" spans="1:6" hidden="1" outlineLevel="1" x14ac:dyDescent="0.2">
      <c r="A614" s="83"/>
      <c r="B614" s="95"/>
      <c r="C614" s="95"/>
      <c r="D614" s="95"/>
      <c r="E614" s="95"/>
      <c r="F614" s="95"/>
    </row>
    <row r="615" spans="1:6" hidden="1" outlineLevel="1" x14ac:dyDescent="0.2">
      <c r="A615" s="83"/>
      <c r="B615" s="95"/>
      <c r="C615" s="95"/>
      <c r="D615" s="95"/>
      <c r="E615" s="95"/>
      <c r="F615" s="95"/>
    </row>
    <row r="616" spans="1:6" hidden="1" outlineLevel="1" x14ac:dyDescent="0.2">
      <c r="A616" s="83"/>
      <c r="B616" s="95"/>
      <c r="C616" s="95"/>
      <c r="D616" s="95"/>
      <c r="E616" s="95"/>
      <c r="F616" s="95"/>
    </row>
    <row r="617" spans="1:6" hidden="1" outlineLevel="1" x14ac:dyDescent="0.2">
      <c r="A617" s="83"/>
      <c r="B617" s="95"/>
      <c r="C617" s="95"/>
      <c r="D617" s="95"/>
      <c r="E617" s="95"/>
      <c r="F617" s="95"/>
    </row>
    <row r="618" spans="1:6" hidden="1" outlineLevel="1" x14ac:dyDescent="0.2">
      <c r="A618" s="83"/>
      <c r="B618" s="95"/>
      <c r="C618" s="95"/>
      <c r="D618" s="95"/>
      <c r="E618" s="95"/>
      <c r="F618" s="95"/>
    </row>
    <row r="619" spans="1:6" hidden="1" outlineLevel="1" x14ac:dyDescent="0.2">
      <c r="A619" s="83"/>
      <c r="B619" s="95"/>
      <c r="C619" s="95"/>
      <c r="D619" s="95"/>
      <c r="E619" s="95"/>
      <c r="F619" s="95"/>
    </row>
    <row r="620" spans="1:6" hidden="1" outlineLevel="1" x14ac:dyDescent="0.2">
      <c r="A620" s="83"/>
      <c r="B620" s="95"/>
      <c r="C620" s="95"/>
      <c r="D620" s="95"/>
      <c r="E620" s="95"/>
      <c r="F620" s="95"/>
    </row>
    <row r="621" spans="1:6" hidden="1" outlineLevel="1" x14ac:dyDescent="0.2">
      <c r="A621" s="83"/>
      <c r="B621" s="95"/>
      <c r="C621" s="95"/>
      <c r="D621" s="95"/>
      <c r="E621" s="95"/>
      <c r="F621" s="95"/>
    </row>
    <row r="622" spans="1:6" hidden="1" outlineLevel="1" x14ac:dyDescent="0.2">
      <c r="A622" s="83"/>
      <c r="B622" s="95"/>
      <c r="C622" s="95"/>
      <c r="D622" s="95"/>
      <c r="E622" s="95"/>
      <c r="F622" s="95"/>
    </row>
    <row r="623" spans="1:6" hidden="1" outlineLevel="1" x14ac:dyDescent="0.2">
      <c r="A623" s="83"/>
      <c r="B623" s="95"/>
      <c r="C623" s="95"/>
      <c r="D623" s="95"/>
      <c r="E623" s="95"/>
      <c r="F623" s="95"/>
    </row>
    <row r="624" spans="1:6" hidden="1" outlineLevel="1" x14ac:dyDescent="0.2">
      <c r="A624" s="83"/>
      <c r="B624" s="95"/>
      <c r="C624" s="95"/>
      <c r="D624" s="95"/>
      <c r="E624" s="95"/>
      <c r="F624" s="95"/>
    </row>
    <row r="625" spans="1:6" hidden="1" outlineLevel="1" x14ac:dyDescent="0.2">
      <c r="A625" s="83"/>
      <c r="B625" s="95"/>
      <c r="C625" s="95"/>
      <c r="D625" s="95"/>
      <c r="E625" s="95"/>
      <c r="F625" s="95"/>
    </row>
    <row r="626" spans="1:6" hidden="1" outlineLevel="1" x14ac:dyDescent="0.2">
      <c r="A626" s="83"/>
      <c r="B626" s="95"/>
      <c r="C626" s="95"/>
      <c r="D626" s="95"/>
      <c r="E626" s="95"/>
      <c r="F626" s="95"/>
    </row>
    <row r="627" spans="1:6" hidden="1" outlineLevel="1" x14ac:dyDescent="0.2">
      <c r="A627" s="83"/>
      <c r="B627" s="95"/>
      <c r="C627" s="95"/>
      <c r="D627" s="95"/>
      <c r="E627" s="95"/>
      <c r="F627" s="95"/>
    </row>
    <row r="628" spans="1:6" hidden="1" outlineLevel="1" x14ac:dyDescent="0.2">
      <c r="A628" s="83"/>
      <c r="B628" s="95"/>
      <c r="C628" s="95"/>
      <c r="D628" s="95"/>
      <c r="E628" s="95"/>
      <c r="F628" s="95"/>
    </row>
    <row r="629" spans="1:6" hidden="1" outlineLevel="1" x14ac:dyDescent="0.2">
      <c r="A629" s="83"/>
      <c r="B629" s="95"/>
      <c r="C629" s="95"/>
      <c r="D629" s="95"/>
      <c r="E629" s="95"/>
      <c r="F629" s="95"/>
    </row>
    <row r="630" spans="1:6" hidden="1" outlineLevel="1" x14ac:dyDescent="0.2">
      <c r="A630" s="83"/>
      <c r="B630" s="95"/>
      <c r="C630" s="95"/>
      <c r="D630" s="95"/>
      <c r="E630" s="95"/>
      <c r="F630" s="95"/>
    </row>
    <row r="631" spans="1:6" hidden="1" outlineLevel="1" x14ac:dyDescent="0.2">
      <c r="A631" s="83"/>
      <c r="B631" s="95"/>
      <c r="C631" s="95"/>
      <c r="D631" s="95"/>
      <c r="E631" s="95"/>
      <c r="F631" s="95"/>
    </row>
    <row r="632" spans="1:6" hidden="1" outlineLevel="1" x14ac:dyDescent="0.2">
      <c r="A632" s="83"/>
      <c r="B632" s="95"/>
      <c r="C632" s="95"/>
      <c r="D632" s="95"/>
      <c r="E632" s="95"/>
      <c r="F632" s="95"/>
    </row>
    <row r="633" spans="1:6" hidden="1" outlineLevel="1" x14ac:dyDescent="0.2">
      <c r="A633" s="83"/>
      <c r="B633" s="95"/>
      <c r="C633" s="95"/>
      <c r="D633" s="95"/>
      <c r="E633" s="95"/>
      <c r="F633" s="95"/>
    </row>
    <row r="634" spans="1:6" hidden="1" outlineLevel="1" x14ac:dyDescent="0.2">
      <c r="A634" s="83"/>
      <c r="B634" s="95"/>
      <c r="C634" s="95"/>
      <c r="D634" s="95"/>
      <c r="E634" s="95"/>
      <c r="F634" s="95"/>
    </row>
    <row r="635" spans="1:6" hidden="1" outlineLevel="1" x14ac:dyDescent="0.2">
      <c r="A635" s="83"/>
      <c r="B635" s="95"/>
      <c r="C635" s="95"/>
      <c r="D635" s="95"/>
      <c r="E635" s="95"/>
      <c r="F635" s="95"/>
    </row>
    <row r="636" spans="1:6" hidden="1" outlineLevel="1" x14ac:dyDescent="0.2">
      <c r="A636" s="83"/>
      <c r="B636" s="95"/>
      <c r="C636" s="95"/>
      <c r="D636" s="95"/>
      <c r="E636" s="95"/>
      <c r="F636" s="95"/>
    </row>
    <row r="637" spans="1:6" hidden="1" outlineLevel="1" x14ac:dyDescent="0.2">
      <c r="A637" s="83"/>
      <c r="B637" s="95"/>
      <c r="C637" s="95"/>
      <c r="D637" s="95"/>
      <c r="E637" s="95"/>
      <c r="F637" s="95"/>
    </row>
    <row r="638" spans="1:6" hidden="1" outlineLevel="1" x14ac:dyDescent="0.2">
      <c r="A638" s="83"/>
      <c r="B638" s="95"/>
      <c r="C638" s="95"/>
      <c r="D638" s="95"/>
      <c r="E638" s="95"/>
      <c r="F638" s="95"/>
    </row>
    <row r="639" spans="1:6" hidden="1" outlineLevel="1" x14ac:dyDescent="0.2">
      <c r="A639" s="83"/>
      <c r="B639" s="95"/>
      <c r="C639" s="95"/>
      <c r="D639" s="95"/>
      <c r="E639" s="95"/>
      <c r="F639" s="95"/>
    </row>
    <row r="640" spans="1:6" hidden="1" outlineLevel="1" x14ac:dyDescent="0.2">
      <c r="A640" s="83"/>
      <c r="B640" s="95"/>
      <c r="C640" s="95"/>
      <c r="D640" s="95"/>
      <c r="E640" s="95"/>
      <c r="F640" s="95"/>
    </row>
    <row r="641" spans="1:8" hidden="1" outlineLevel="1" x14ac:dyDescent="0.2">
      <c r="A641" s="83"/>
      <c r="B641" s="95"/>
      <c r="C641" s="95"/>
      <c r="D641" s="95"/>
      <c r="E641" s="95"/>
      <c r="F641" s="95"/>
    </row>
    <row r="642" spans="1:8" hidden="1" outlineLevel="1" x14ac:dyDescent="0.2">
      <c r="A642" s="83"/>
      <c r="B642" s="95"/>
      <c r="C642" s="95"/>
      <c r="D642" s="95"/>
      <c r="E642" s="95"/>
      <c r="F642" s="95"/>
    </row>
    <row r="643" spans="1:8" hidden="1" outlineLevel="1" x14ac:dyDescent="0.2">
      <c r="A643" s="83"/>
      <c r="B643" s="95"/>
      <c r="C643" s="95"/>
      <c r="D643" s="95"/>
      <c r="E643" s="95"/>
      <c r="F643" s="95"/>
    </row>
    <row r="644" spans="1:8" hidden="1" outlineLevel="1" x14ac:dyDescent="0.2">
      <c r="A644" s="83"/>
      <c r="B644" s="95"/>
      <c r="C644" s="95"/>
      <c r="D644" s="95"/>
      <c r="E644" s="95"/>
      <c r="F644" s="95"/>
    </row>
    <row r="645" spans="1:8" hidden="1" outlineLevel="1" x14ac:dyDescent="0.2">
      <c r="A645" s="83"/>
      <c r="B645" s="95"/>
      <c r="C645" s="95"/>
      <c r="D645" s="95"/>
      <c r="E645" s="95"/>
      <c r="F645" s="95"/>
    </row>
    <row r="646" spans="1:8" hidden="1" outlineLevel="1" x14ac:dyDescent="0.2">
      <c r="A646" s="83"/>
      <c r="B646" s="95"/>
      <c r="C646" s="95"/>
      <c r="D646" s="95"/>
      <c r="E646" s="95"/>
      <c r="F646" s="95"/>
    </row>
    <row r="647" spans="1:8" collapsed="1" x14ac:dyDescent="0.2">
      <c r="A647" s="83"/>
      <c r="B647" s="95"/>
      <c r="C647" s="95"/>
      <c r="D647" s="95"/>
      <c r="E647" s="95"/>
      <c r="F647" s="95"/>
      <c r="G647" s="22"/>
      <c r="H647" s="22"/>
    </row>
    <row r="648" spans="1:8" x14ac:dyDescent="0.2">
      <c r="A648" s="47" t="s">
        <v>203</v>
      </c>
      <c r="B648" s="47" t="s">
        <v>178</v>
      </c>
      <c r="C648" s="47"/>
      <c r="D648" s="47"/>
      <c r="E648" s="47"/>
      <c r="F648" s="47"/>
    </row>
    <row r="649" spans="1:8" x14ac:dyDescent="0.2">
      <c r="A649" s="47" t="s">
        <v>178</v>
      </c>
      <c r="B649" s="79" t="s">
        <v>119</v>
      </c>
      <c r="C649" s="79" t="s">
        <v>112</v>
      </c>
      <c r="D649" s="79" t="s">
        <v>103</v>
      </c>
      <c r="E649" s="79" t="s">
        <v>97</v>
      </c>
      <c r="F649" s="79" t="s">
        <v>179</v>
      </c>
    </row>
    <row r="650" spans="1:8" x14ac:dyDescent="0.2">
      <c r="A650" s="19" t="s">
        <v>167</v>
      </c>
      <c r="B650" s="21">
        <v>0.61842105263157898</v>
      </c>
      <c r="C650" s="21">
        <v>0.46575342465753422</v>
      </c>
      <c r="D650" s="21">
        <v>0.54285714285714282</v>
      </c>
      <c r="E650" s="21">
        <v>0.49411764705882355</v>
      </c>
      <c r="F650" s="21">
        <v>0.504</v>
      </c>
    </row>
    <row r="651" spans="1:8" x14ac:dyDescent="0.2">
      <c r="A651" s="20" t="s">
        <v>68</v>
      </c>
      <c r="B651" s="21">
        <v>0.52631578947368418</v>
      </c>
      <c r="C651" s="21">
        <v>0.19634703196347031</v>
      </c>
      <c r="D651" s="21">
        <v>0.45714285714285713</v>
      </c>
      <c r="E651" s="21">
        <v>8.8235294117647065E-2</v>
      </c>
      <c r="F651" s="21">
        <v>0.22800000000000001</v>
      </c>
    </row>
    <row r="652" spans="1:8" x14ac:dyDescent="0.2">
      <c r="A652" s="20" t="s">
        <v>201</v>
      </c>
      <c r="B652" s="21">
        <v>9.2105263157894732E-2</v>
      </c>
      <c r="C652" s="21">
        <v>0.26940639269406391</v>
      </c>
      <c r="D652" s="21">
        <v>8.5714285714285715E-2</v>
      </c>
      <c r="E652" s="21">
        <v>0.40588235294117647</v>
      </c>
      <c r="F652" s="21">
        <v>0.27600000000000002</v>
      </c>
    </row>
    <row r="653" spans="1:8" x14ac:dyDescent="0.2">
      <c r="A653" s="19" t="s">
        <v>166</v>
      </c>
      <c r="B653" s="21">
        <v>0.38157894736842107</v>
      </c>
      <c r="C653" s="21">
        <v>0.53424657534246578</v>
      </c>
      <c r="D653" s="21">
        <v>0.45714285714285713</v>
      </c>
      <c r="E653" s="21">
        <v>0.50588235294117645</v>
      </c>
      <c r="F653" s="21">
        <v>0.496</v>
      </c>
    </row>
    <row r="654" spans="1:8" x14ac:dyDescent="0.2">
      <c r="A654" s="20" t="s">
        <v>68</v>
      </c>
      <c r="B654" s="21">
        <v>0.28947368421052633</v>
      </c>
      <c r="C654" s="21">
        <v>0.21461187214611871</v>
      </c>
      <c r="D654" s="21">
        <v>0.42857142857142855</v>
      </c>
      <c r="E654" s="21">
        <v>7.0588235294117646E-2</v>
      </c>
      <c r="F654" s="21">
        <v>0.192</v>
      </c>
    </row>
    <row r="655" spans="1:8" x14ac:dyDescent="0.2">
      <c r="A655" s="20" t="s">
        <v>201</v>
      </c>
      <c r="B655" s="21">
        <v>9.2105263157894732E-2</v>
      </c>
      <c r="C655" s="21">
        <v>0.31963470319634701</v>
      </c>
      <c r="D655" s="21">
        <v>2.8571428571428571E-2</v>
      </c>
      <c r="E655" s="21">
        <v>0.43529411764705883</v>
      </c>
      <c r="F655" s="21">
        <v>0.30399999999999999</v>
      </c>
    </row>
    <row r="656" spans="1:8" x14ac:dyDescent="0.2">
      <c r="A656" s="80" t="s">
        <v>179</v>
      </c>
      <c r="B656" s="82">
        <v>1</v>
      </c>
      <c r="C656" s="82">
        <v>1</v>
      </c>
      <c r="D656" s="82">
        <v>1</v>
      </c>
      <c r="E656" s="82">
        <v>1</v>
      </c>
      <c r="F656" s="82">
        <v>1</v>
      </c>
    </row>
    <row r="657" spans="1:6" hidden="1" outlineLevel="1" x14ac:dyDescent="0.2">
      <c r="A657" s="83"/>
      <c r="B657" s="95"/>
      <c r="C657" s="95"/>
      <c r="D657" s="95"/>
      <c r="E657" s="95"/>
      <c r="F657" s="95"/>
    </row>
    <row r="658" spans="1:6" hidden="1" outlineLevel="1" x14ac:dyDescent="0.2">
      <c r="A658" s="83"/>
      <c r="B658" s="95"/>
      <c r="C658" s="95"/>
      <c r="D658" s="95"/>
      <c r="E658" s="95"/>
      <c r="F658" s="95"/>
    </row>
    <row r="659" spans="1:6" hidden="1" outlineLevel="1" x14ac:dyDescent="0.2">
      <c r="A659" s="83"/>
      <c r="B659" s="95"/>
      <c r="C659" s="95"/>
      <c r="D659" s="95"/>
      <c r="E659" s="95"/>
      <c r="F659" s="95"/>
    </row>
    <row r="660" spans="1:6" hidden="1" outlineLevel="1" x14ac:dyDescent="0.2">
      <c r="A660" s="83"/>
      <c r="B660" s="95"/>
      <c r="C660" s="95"/>
      <c r="D660" s="95"/>
      <c r="E660" s="95"/>
      <c r="F660" s="95"/>
    </row>
    <row r="661" spans="1:6" hidden="1" outlineLevel="1" x14ac:dyDescent="0.2">
      <c r="A661" s="83"/>
      <c r="B661" s="95"/>
      <c r="C661" s="95"/>
      <c r="D661" s="95"/>
      <c r="E661" s="95"/>
      <c r="F661" s="95"/>
    </row>
    <row r="662" spans="1:6" hidden="1" outlineLevel="1" x14ac:dyDescent="0.2">
      <c r="A662" s="83"/>
      <c r="B662" s="95"/>
      <c r="C662" s="95"/>
      <c r="D662" s="95"/>
      <c r="E662" s="95"/>
      <c r="F662" s="95"/>
    </row>
    <row r="663" spans="1:6" hidden="1" outlineLevel="1" x14ac:dyDescent="0.2">
      <c r="A663" s="83"/>
      <c r="B663" s="95"/>
      <c r="C663" s="95"/>
      <c r="D663" s="95"/>
      <c r="E663" s="95"/>
      <c r="F663" s="95"/>
    </row>
    <row r="664" spans="1:6" hidden="1" outlineLevel="1" x14ac:dyDescent="0.2">
      <c r="A664" s="83"/>
      <c r="B664" s="95"/>
      <c r="C664" s="95"/>
      <c r="D664" s="95"/>
      <c r="E664" s="95"/>
      <c r="F664" s="95"/>
    </row>
    <row r="665" spans="1:6" hidden="1" outlineLevel="1" x14ac:dyDescent="0.2">
      <c r="A665" s="83"/>
      <c r="B665" s="95"/>
      <c r="C665" s="95"/>
      <c r="D665" s="95"/>
      <c r="E665" s="95"/>
      <c r="F665" s="95"/>
    </row>
    <row r="666" spans="1:6" hidden="1" outlineLevel="1" x14ac:dyDescent="0.2">
      <c r="A666" s="83"/>
      <c r="B666" s="95"/>
      <c r="C666" s="95"/>
      <c r="D666" s="95"/>
      <c r="E666" s="95"/>
      <c r="F666" s="95"/>
    </row>
    <row r="667" spans="1:6" hidden="1" outlineLevel="1" x14ac:dyDescent="0.2">
      <c r="A667" s="83"/>
      <c r="B667" s="95"/>
      <c r="C667" s="95"/>
      <c r="D667" s="95"/>
      <c r="E667" s="95"/>
      <c r="F667" s="95"/>
    </row>
    <row r="668" spans="1:6" hidden="1" outlineLevel="1" x14ac:dyDescent="0.2">
      <c r="A668" s="83"/>
      <c r="B668" s="95"/>
      <c r="C668" s="95"/>
      <c r="D668" s="95"/>
      <c r="E668" s="95"/>
      <c r="F668" s="95"/>
    </row>
    <row r="669" spans="1:6" hidden="1" outlineLevel="1" x14ac:dyDescent="0.2">
      <c r="A669" s="83"/>
      <c r="B669" s="95"/>
      <c r="C669" s="95"/>
      <c r="D669" s="95"/>
      <c r="E669" s="95"/>
      <c r="F669" s="95"/>
    </row>
    <row r="670" spans="1:6" hidden="1" outlineLevel="1" x14ac:dyDescent="0.2">
      <c r="A670" s="83"/>
      <c r="B670" s="95"/>
      <c r="C670" s="95"/>
      <c r="D670" s="95"/>
      <c r="E670" s="95"/>
      <c r="F670" s="95"/>
    </row>
    <row r="671" spans="1:6" hidden="1" outlineLevel="1" x14ac:dyDescent="0.2">
      <c r="A671" s="83"/>
      <c r="B671" s="95"/>
      <c r="C671" s="95"/>
      <c r="D671" s="95"/>
      <c r="E671" s="95"/>
      <c r="F671" s="95"/>
    </row>
    <row r="672" spans="1:6" hidden="1" outlineLevel="1" x14ac:dyDescent="0.2">
      <c r="A672" s="83"/>
      <c r="B672" s="95"/>
      <c r="C672" s="95"/>
      <c r="D672" s="95"/>
      <c r="E672" s="95"/>
      <c r="F672" s="95"/>
    </row>
    <row r="673" spans="1:6" hidden="1" outlineLevel="1" x14ac:dyDescent="0.2">
      <c r="A673" s="83"/>
      <c r="B673" s="95"/>
      <c r="C673" s="95"/>
      <c r="D673" s="95"/>
      <c r="E673" s="95"/>
      <c r="F673" s="95"/>
    </row>
    <row r="674" spans="1:6" hidden="1" outlineLevel="1" x14ac:dyDescent="0.2">
      <c r="A674" s="83"/>
      <c r="B674" s="95"/>
      <c r="C674" s="95"/>
      <c r="D674" s="95"/>
      <c r="E674" s="95"/>
      <c r="F674" s="95"/>
    </row>
    <row r="675" spans="1:6" hidden="1" outlineLevel="1" x14ac:dyDescent="0.2">
      <c r="A675" s="83"/>
      <c r="B675" s="95"/>
      <c r="C675" s="95"/>
      <c r="D675" s="95"/>
      <c r="E675" s="95"/>
      <c r="F675" s="95"/>
    </row>
    <row r="676" spans="1:6" hidden="1" outlineLevel="1" x14ac:dyDescent="0.2">
      <c r="A676" s="83"/>
      <c r="B676" s="95"/>
      <c r="C676" s="95"/>
      <c r="D676" s="95"/>
      <c r="E676" s="95"/>
      <c r="F676" s="95"/>
    </row>
    <row r="677" spans="1:6" hidden="1" outlineLevel="1" x14ac:dyDescent="0.2">
      <c r="A677" s="83"/>
      <c r="B677" s="95"/>
      <c r="C677" s="95"/>
      <c r="D677" s="95"/>
      <c r="E677" s="95"/>
      <c r="F677" s="95"/>
    </row>
    <row r="678" spans="1:6" hidden="1" outlineLevel="1" x14ac:dyDescent="0.2">
      <c r="A678" s="83"/>
      <c r="B678" s="95"/>
      <c r="C678" s="95"/>
      <c r="D678" s="95"/>
      <c r="E678" s="95"/>
      <c r="F678" s="95"/>
    </row>
    <row r="679" spans="1:6" hidden="1" outlineLevel="1" x14ac:dyDescent="0.2">
      <c r="A679" s="83"/>
      <c r="B679" s="95"/>
      <c r="C679" s="95"/>
      <c r="D679" s="95"/>
      <c r="E679" s="95"/>
      <c r="F679" s="95"/>
    </row>
    <row r="680" spans="1:6" hidden="1" outlineLevel="1" x14ac:dyDescent="0.2">
      <c r="A680" s="83"/>
      <c r="B680" s="95"/>
      <c r="C680" s="95"/>
      <c r="D680" s="95"/>
      <c r="E680" s="95"/>
      <c r="F680" s="95"/>
    </row>
    <row r="681" spans="1:6" hidden="1" outlineLevel="1" x14ac:dyDescent="0.2">
      <c r="A681" s="83"/>
      <c r="B681" s="95"/>
      <c r="C681" s="95"/>
      <c r="D681" s="95"/>
      <c r="E681" s="95"/>
      <c r="F681" s="95"/>
    </row>
    <row r="682" spans="1:6" hidden="1" outlineLevel="1" x14ac:dyDescent="0.2">
      <c r="A682" s="83"/>
      <c r="B682" s="95"/>
      <c r="C682" s="95"/>
      <c r="D682" s="95"/>
      <c r="E682" s="95"/>
      <c r="F682" s="95"/>
    </row>
    <row r="683" spans="1:6" hidden="1" outlineLevel="1" x14ac:dyDescent="0.2">
      <c r="A683" s="83"/>
      <c r="B683" s="95"/>
      <c r="C683" s="95"/>
      <c r="D683" s="95"/>
      <c r="E683" s="95"/>
      <c r="F683" s="95"/>
    </row>
    <row r="684" spans="1:6" hidden="1" outlineLevel="1" x14ac:dyDescent="0.2">
      <c r="A684" s="83"/>
      <c r="B684" s="95"/>
      <c r="C684" s="95"/>
      <c r="D684" s="95"/>
      <c r="E684" s="95"/>
      <c r="F684" s="95"/>
    </row>
    <row r="685" spans="1:6" hidden="1" outlineLevel="1" x14ac:dyDescent="0.2">
      <c r="A685" s="83"/>
      <c r="B685" s="95"/>
      <c r="C685" s="95"/>
      <c r="D685" s="95"/>
      <c r="E685" s="95"/>
      <c r="F685" s="95"/>
    </row>
    <row r="686" spans="1:6" hidden="1" outlineLevel="1" x14ac:dyDescent="0.2">
      <c r="A686" s="83"/>
      <c r="B686" s="95"/>
      <c r="C686" s="95"/>
      <c r="D686" s="95"/>
      <c r="E686" s="95"/>
      <c r="F686" s="95"/>
    </row>
    <row r="687" spans="1:6" hidden="1" outlineLevel="1" x14ac:dyDescent="0.2">
      <c r="A687" s="83"/>
      <c r="B687" s="95"/>
      <c r="C687" s="95"/>
      <c r="D687" s="95"/>
      <c r="E687" s="95"/>
      <c r="F687" s="95"/>
    </row>
    <row r="688" spans="1:6" hidden="1" outlineLevel="1" x14ac:dyDescent="0.2">
      <c r="A688" s="83"/>
      <c r="B688" s="95"/>
      <c r="C688" s="95"/>
      <c r="D688" s="95"/>
      <c r="E688" s="95"/>
      <c r="F688" s="95"/>
    </row>
    <row r="689" spans="1:6" hidden="1" outlineLevel="1" x14ac:dyDescent="0.2">
      <c r="A689" s="83"/>
      <c r="B689" s="95"/>
      <c r="C689" s="95"/>
      <c r="D689" s="95"/>
      <c r="E689" s="95"/>
      <c r="F689" s="95"/>
    </row>
    <row r="690" spans="1:6" hidden="1" outlineLevel="1" x14ac:dyDescent="0.2">
      <c r="A690" s="83"/>
      <c r="B690" s="95"/>
      <c r="C690" s="95"/>
      <c r="D690" s="95"/>
      <c r="E690" s="95"/>
      <c r="F690" s="95"/>
    </row>
    <row r="691" spans="1:6" hidden="1" outlineLevel="1" x14ac:dyDescent="0.2">
      <c r="A691" s="83"/>
      <c r="B691" s="95"/>
      <c r="C691" s="95"/>
      <c r="D691" s="95"/>
      <c r="E691" s="95"/>
      <c r="F691" s="95"/>
    </row>
    <row r="692" spans="1:6" hidden="1" outlineLevel="1" x14ac:dyDescent="0.2">
      <c r="A692" s="83"/>
      <c r="B692" s="95"/>
      <c r="C692" s="95"/>
      <c r="D692" s="95"/>
      <c r="E692" s="95"/>
      <c r="F692" s="95"/>
    </row>
    <row r="693" spans="1:6" hidden="1" outlineLevel="1" x14ac:dyDescent="0.2">
      <c r="A693" s="83"/>
      <c r="B693" s="95"/>
      <c r="C693" s="95"/>
      <c r="D693" s="95"/>
      <c r="E693" s="95"/>
      <c r="F693" s="95"/>
    </row>
    <row r="694" spans="1:6" hidden="1" outlineLevel="1" x14ac:dyDescent="0.2">
      <c r="A694" s="83"/>
      <c r="B694" s="95"/>
      <c r="C694" s="95"/>
      <c r="D694" s="95"/>
      <c r="E694" s="95"/>
      <c r="F694" s="95"/>
    </row>
    <row r="695" spans="1:6" hidden="1" outlineLevel="1" x14ac:dyDescent="0.2">
      <c r="A695" s="83"/>
      <c r="B695" s="95"/>
      <c r="C695" s="95"/>
      <c r="D695" s="95"/>
      <c r="E695" s="95"/>
      <c r="F695" s="95"/>
    </row>
    <row r="696" spans="1:6" hidden="1" outlineLevel="1" x14ac:dyDescent="0.2">
      <c r="A696" s="83"/>
      <c r="B696" s="95"/>
      <c r="C696" s="95"/>
      <c r="D696" s="95"/>
      <c r="E696" s="95"/>
      <c r="F696" s="95"/>
    </row>
    <row r="697" spans="1:6" hidden="1" outlineLevel="1" x14ac:dyDescent="0.2">
      <c r="A697" s="83"/>
      <c r="B697" s="95"/>
      <c r="C697" s="95"/>
      <c r="D697" s="95"/>
      <c r="E697" s="95"/>
      <c r="F697" s="95"/>
    </row>
    <row r="698" spans="1:6" hidden="1" outlineLevel="1" x14ac:dyDescent="0.2">
      <c r="A698" s="83"/>
      <c r="B698" s="95"/>
      <c r="C698" s="95"/>
      <c r="D698" s="95"/>
      <c r="E698" s="95"/>
      <c r="F698" s="95"/>
    </row>
    <row r="699" spans="1:6" hidden="1" outlineLevel="1" x14ac:dyDescent="0.2">
      <c r="A699" s="83"/>
      <c r="B699" s="95"/>
      <c r="C699" s="95"/>
      <c r="D699" s="95"/>
      <c r="E699" s="95"/>
      <c r="F699" s="95"/>
    </row>
    <row r="700" spans="1:6" hidden="1" outlineLevel="1" x14ac:dyDescent="0.2">
      <c r="A700" s="83"/>
      <c r="B700" s="95"/>
      <c r="C700" s="95"/>
      <c r="D700" s="95"/>
      <c r="E700" s="95"/>
      <c r="F700" s="95"/>
    </row>
    <row r="701" spans="1:6" hidden="1" outlineLevel="1" x14ac:dyDescent="0.2">
      <c r="A701" s="83"/>
      <c r="B701" s="95"/>
      <c r="C701" s="95"/>
      <c r="D701" s="95"/>
      <c r="E701" s="95"/>
      <c r="F701" s="95"/>
    </row>
    <row r="702" spans="1:6" hidden="1" outlineLevel="1" x14ac:dyDescent="0.2">
      <c r="A702" s="83"/>
      <c r="B702" s="95"/>
      <c r="C702" s="95"/>
      <c r="D702" s="95"/>
      <c r="E702" s="95"/>
      <c r="F702" s="95"/>
    </row>
    <row r="703" spans="1:6" hidden="1" outlineLevel="1" x14ac:dyDescent="0.2">
      <c r="A703" s="83"/>
      <c r="B703" s="95"/>
      <c r="C703" s="95"/>
      <c r="D703" s="95"/>
      <c r="E703" s="95"/>
      <c r="F703" s="95"/>
    </row>
    <row r="704" spans="1:6" hidden="1" outlineLevel="1" x14ac:dyDescent="0.2">
      <c r="A704" s="83"/>
      <c r="B704" s="95"/>
      <c r="C704" s="95"/>
      <c r="D704" s="95"/>
      <c r="E704" s="95"/>
      <c r="F704" s="95"/>
    </row>
    <row r="705" spans="1:8" hidden="1" outlineLevel="1" x14ac:dyDescent="0.2">
      <c r="A705" s="83"/>
      <c r="B705" s="95"/>
      <c r="C705" s="95"/>
      <c r="D705" s="95"/>
      <c r="E705" s="95"/>
      <c r="F705" s="95"/>
    </row>
    <row r="706" spans="1:8" hidden="1" outlineLevel="1" x14ac:dyDescent="0.2">
      <c r="A706" s="83"/>
      <c r="B706" s="95"/>
      <c r="C706" s="95"/>
      <c r="D706" s="95"/>
      <c r="E706" s="95"/>
      <c r="F706" s="95"/>
    </row>
    <row r="707" spans="1:8" collapsed="1" x14ac:dyDescent="0.2">
      <c r="A707" s="83"/>
      <c r="B707" s="95"/>
      <c r="C707" s="95"/>
      <c r="D707" s="95"/>
      <c r="E707" s="95"/>
      <c r="F707" s="95"/>
      <c r="G707" s="22"/>
    </row>
    <row r="708" spans="1:8" x14ac:dyDescent="0.2">
      <c r="A708" s="47" t="s">
        <v>204</v>
      </c>
      <c r="B708" s="47" t="s">
        <v>178</v>
      </c>
      <c r="C708" s="47"/>
      <c r="D708" s="47"/>
      <c r="E708" s="47"/>
      <c r="F708" s="47"/>
      <c r="G708" s="47"/>
      <c r="H708" s="47"/>
    </row>
    <row r="709" spans="1:8" x14ac:dyDescent="0.2">
      <c r="A709" s="47" t="s">
        <v>178</v>
      </c>
      <c r="B709" s="79" t="s">
        <v>188</v>
      </c>
      <c r="C709" s="79" t="s">
        <v>189</v>
      </c>
      <c r="D709" s="79" t="s">
        <v>190</v>
      </c>
      <c r="E709" s="79" t="s">
        <v>191</v>
      </c>
      <c r="F709" s="79" t="s">
        <v>192</v>
      </c>
      <c r="G709" s="79" t="s">
        <v>193</v>
      </c>
      <c r="H709" s="79" t="s">
        <v>179</v>
      </c>
    </row>
    <row r="710" spans="1:8" x14ac:dyDescent="0.2">
      <c r="A710" s="19" t="s">
        <v>167</v>
      </c>
      <c r="B710" s="21">
        <v>0.48148148148148145</v>
      </c>
      <c r="C710" s="21">
        <v>0.48351648351648352</v>
      </c>
      <c r="D710" s="21">
        <v>0.49650349650349651</v>
      </c>
      <c r="E710" s="21">
        <v>0.5535714285714286</v>
      </c>
      <c r="F710" s="21">
        <v>0.52830188679245282</v>
      </c>
      <c r="G710" s="21">
        <v>0.5</v>
      </c>
      <c r="H710" s="21">
        <v>0.504</v>
      </c>
    </row>
    <row r="711" spans="1:8" x14ac:dyDescent="0.2">
      <c r="A711" s="20" t="s">
        <v>68</v>
      </c>
      <c r="B711" s="21">
        <v>0.22222222222222221</v>
      </c>
      <c r="C711" s="21">
        <v>0.2857142857142857</v>
      </c>
      <c r="D711" s="21">
        <v>0.16783216783216784</v>
      </c>
      <c r="E711" s="21">
        <v>0.26785714285714285</v>
      </c>
      <c r="F711" s="21">
        <v>0.22641509433962265</v>
      </c>
      <c r="G711" s="21">
        <v>0.23846153846153847</v>
      </c>
      <c r="H711" s="21">
        <v>0.22800000000000001</v>
      </c>
    </row>
    <row r="712" spans="1:8" x14ac:dyDescent="0.2">
      <c r="A712" s="20" t="s">
        <v>201</v>
      </c>
      <c r="B712" s="21">
        <v>0.25925925925925924</v>
      </c>
      <c r="C712" s="21">
        <v>0.19780219780219779</v>
      </c>
      <c r="D712" s="21">
        <v>0.32867132867132864</v>
      </c>
      <c r="E712" s="21">
        <v>0.2857142857142857</v>
      </c>
      <c r="F712" s="21">
        <v>0.30188679245283018</v>
      </c>
      <c r="G712" s="21">
        <v>0.26153846153846155</v>
      </c>
      <c r="H712" s="21">
        <v>0.27600000000000002</v>
      </c>
    </row>
    <row r="713" spans="1:8" x14ac:dyDescent="0.2">
      <c r="A713" s="19" t="s">
        <v>166</v>
      </c>
      <c r="B713" s="21">
        <v>0.51851851851851849</v>
      </c>
      <c r="C713" s="21">
        <v>0.51648351648351654</v>
      </c>
      <c r="D713" s="21">
        <v>0.50349650349650354</v>
      </c>
      <c r="E713" s="21">
        <v>0.44642857142857145</v>
      </c>
      <c r="F713" s="21">
        <v>0.47169811320754718</v>
      </c>
      <c r="G713" s="21">
        <v>0.5</v>
      </c>
      <c r="H713" s="21">
        <v>0.496</v>
      </c>
    </row>
    <row r="714" spans="1:8" x14ac:dyDescent="0.2">
      <c r="A714" s="20" t="s">
        <v>68</v>
      </c>
      <c r="B714" s="21">
        <v>0.22222222222222221</v>
      </c>
      <c r="C714" s="21">
        <v>0.18681318681318682</v>
      </c>
      <c r="D714" s="21">
        <v>0.18181818181818182</v>
      </c>
      <c r="E714" s="21">
        <v>0.26785714285714285</v>
      </c>
      <c r="F714" s="21">
        <v>0.15094339622641509</v>
      </c>
      <c r="G714" s="21">
        <v>0.18461538461538463</v>
      </c>
      <c r="H714" s="21">
        <v>0.192</v>
      </c>
    </row>
    <row r="715" spans="1:8" x14ac:dyDescent="0.2">
      <c r="A715" s="20" t="s">
        <v>201</v>
      </c>
      <c r="B715" s="21">
        <v>0.29629629629629628</v>
      </c>
      <c r="C715" s="21">
        <v>0.32967032967032966</v>
      </c>
      <c r="D715" s="21">
        <v>0.32167832167832167</v>
      </c>
      <c r="E715" s="21">
        <v>0.17857142857142858</v>
      </c>
      <c r="F715" s="21">
        <v>0.32075471698113206</v>
      </c>
      <c r="G715" s="21">
        <v>0.31538461538461537</v>
      </c>
      <c r="H715" s="21">
        <v>0.30399999999999999</v>
      </c>
    </row>
    <row r="716" spans="1:8" x14ac:dyDescent="0.2">
      <c r="A716" s="80" t="s">
        <v>179</v>
      </c>
      <c r="B716" s="82">
        <v>1</v>
      </c>
      <c r="C716" s="82">
        <v>1</v>
      </c>
      <c r="D716" s="82">
        <v>1</v>
      </c>
      <c r="E716" s="82">
        <v>1</v>
      </c>
      <c r="F716" s="82">
        <v>1</v>
      </c>
      <c r="G716" s="82">
        <v>1</v>
      </c>
      <c r="H716" s="82">
        <v>1</v>
      </c>
    </row>
    <row r="717" spans="1:8" hidden="1" outlineLevel="1" x14ac:dyDescent="0.2">
      <c r="A717" s="83"/>
      <c r="B717" s="95"/>
      <c r="C717" s="95"/>
      <c r="D717" s="95"/>
      <c r="E717" s="95"/>
      <c r="F717" s="95"/>
      <c r="G717" s="95"/>
      <c r="H717" s="95"/>
    </row>
    <row r="718" spans="1:8" hidden="1" outlineLevel="1" x14ac:dyDescent="0.2">
      <c r="A718" s="83"/>
      <c r="B718" s="95"/>
      <c r="C718" s="95"/>
      <c r="D718" s="95"/>
      <c r="E718" s="95"/>
      <c r="F718" s="95"/>
      <c r="G718" s="95"/>
      <c r="H718" s="95"/>
    </row>
    <row r="719" spans="1:8" hidden="1" outlineLevel="1" x14ac:dyDescent="0.2">
      <c r="A719" s="83"/>
      <c r="B719" s="95"/>
      <c r="C719" s="95"/>
      <c r="D719" s="95"/>
      <c r="E719" s="95"/>
      <c r="F719" s="95"/>
      <c r="G719" s="95"/>
      <c r="H719" s="95"/>
    </row>
    <row r="720" spans="1:8" hidden="1" outlineLevel="1" x14ac:dyDescent="0.2">
      <c r="A720" s="83"/>
      <c r="B720" s="95"/>
      <c r="C720" s="95"/>
      <c r="D720" s="95"/>
      <c r="E720" s="95"/>
      <c r="F720" s="95"/>
      <c r="G720" s="95"/>
      <c r="H720" s="95"/>
    </row>
    <row r="721" spans="1:8" hidden="1" outlineLevel="1" x14ac:dyDescent="0.2">
      <c r="A721" s="83"/>
      <c r="B721" s="95"/>
      <c r="C721" s="95"/>
      <c r="D721" s="95"/>
      <c r="E721" s="95"/>
      <c r="F721" s="95"/>
      <c r="G721" s="95"/>
      <c r="H721" s="95"/>
    </row>
    <row r="722" spans="1:8" hidden="1" outlineLevel="1" x14ac:dyDescent="0.2">
      <c r="A722" s="83"/>
      <c r="B722" s="95"/>
      <c r="C722" s="95"/>
      <c r="D722" s="95"/>
      <c r="E722" s="95"/>
      <c r="F722" s="95"/>
      <c r="G722" s="95"/>
      <c r="H722" s="95"/>
    </row>
    <row r="723" spans="1:8" hidden="1" outlineLevel="1" x14ac:dyDescent="0.2">
      <c r="A723" s="83"/>
      <c r="B723" s="95"/>
      <c r="C723" s="95"/>
      <c r="D723" s="95"/>
      <c r="E723" s="95"/>
      <c r="F723" s="95"/>
      <c r="G723" s="95"/>
      <c r="H723" s="95"/>
    </row>
    <row r="724" spans="1:8" hidden="1" outlineLevel="1" x14ac:dyDescent="0.2">
      <c r="A724" s="83"/>
      <c r="B724" s="95"/>
      <c r="C724" s="95"/>
      <c r="D724" s="95"/>
      <c r="E724" s="95"/>
      <c r="F724" s="95"/>
      <c r="G724" s="95"/>
      <c r="H724" s="95"/>
    </row>
    <row r="725" spans="1:8" hidden="1" outlineLevel="1" x14ac:dyDescent="0.2">
      <c r="A725" s="83"/>
      <c r="B725" s="95"/>
      <c r="C725" s="95"/>
      <c r="D725" s="95"/>
      <c r="E725" s="95"/>
      <c r="F725" s="95"/>
      <c r="G725" s="95"/>
      <c r="H725" s="95"/>
    </row>
    <row r="726" spans="1:8" hidden="1" outlineLevel="1" x14ac:dyDescent="0.2">
      <c r="A726" s="83"/>
      <c r="B726" s="95"/>
      <c r="C726" s="95"/>
      <c r="D726" s="95"/>
      <c r="E726" s="95"/>
      <c r="F726" s="95"/>
      <c r="G726" s="95"/>
      <c r="H726" s="95"/>
    </row>
    <row r="727" spans="1:8" hidden="1" outlineLevel="1" x14ac:dyDescent="0.2">
      <c r="A727" s="83"/>
      <c r="B727" s="95"/>
      <c r="C727" s="95"/>
      <c r="D727" s="95"/>
      <c r="E727" s="95"/>
      <c r="F727" s="95"/>
      <c r="G727" s="95"/>
      <c r="H727" s="95"/>
    </row>
    <row r="728" spans="1:8" hidden="1" outlineLevel="1" x14ac:dyDescent="0.2">
      <c r="A728" s="83"/>
      <c r="B728" s="95"/>
      <c r="C728" s="95"/>
      <c r="D728" s="95"/>
      <c r="E728" s="95"/>
      <c r="F728" s="95"/>
      <c r="G728" s="95"/>
      <c r="H728" s="95"/>
    </row>
    <row r="729" spans="1:8" hidden="1" outlineLevel="1" x14ac:dyDescent="0.2">
      <c r="A729" s="83"/>
      <c r="B729" s="95"/>
      <c r="C729" s="95"/>
      <c r="D729" s="95"/>
      <c r="E729" s="95"/>
      <c r="F729" s="95"/>
      <c r="G729" s="95"/>
      <c r="H729" s="95"/>
    </row>
    <row r="730" spans="1:8" hidden="1" outlineLevel="1" x14ac:dyDescent="0.2">
      <c r="A730" s="83"/>
      <c r="B730" s="95"/>
      <c r="C730" s="95"/>
      <c r="D730" s="95"/>
      <c r="E730" s="95"/>
      <c r="F730" s="95"/>
      <c r="G730" s="95"/>
      <c r="H730" s="95"/>
    </row>
    <row r="731" spans="1:8" hidden="1" outlineLevel="1" x14ac:dyDescent="0.2">
      <c r="A731" s="83"/>
      <c r="B731" s="95"/>
      <c r="C731" s="95"/>
      <c r="D731" s="95"/>
      <c r="E731" s="95"/>
      <c r="F731" s="95"/>
      <c r="G731" s="95"/>
      <c r="H731" s="95"/>
    </row>
    <row r="732" spans="1:8" hidden="1" outlineLevel="1" x14ac:dyDescent="0.2">
      <c r="A732" s="83"/>
      <c r="B732" s="95"/>
      <c r="C732" s="95"/>
      <c r="D732" s="95"/>
      <c r="E732" s="95"/>
      <c r="F732" s="95"/>
      <c r="G732" s="95"/>
      <c r="H732" s="95"/>
    </row>
    <row r="733" spans="1:8" hidden="1" outlineLevel="1" x14ac:dyDescent="0.2">
      <c r="A733" s="83"/>
      <c r="B733" s="95"/>
      <c r="C733" s="95"/>
      <c r="D733" s="95"/>
      <c r="E733" s="95"/>
      <c r="F733" s="95"/>
      <c r="G733" s="95"/>
      <c r="H733" s="95"/>
    </row>
    <row r="734" spans="1:8" hidden="1" outlineLevel="1" x14ac:dyDescent="0.2">
      <c r="A734" s="83"/>
      <c r="B734" s="95"/>
      <c r="C734" s="95"/>
      <c r="D734" s="95"/>
      <c r="E734" s="95"/>
      <c r="F734" s="95"/>
      <c r="G734" s="95"/>
      <c r="H734" s="95"/>
    </row>
    <row r="735" spans="1:8" hidden="1" outlineLevel="1" x14ac:dyDescent="0.2">
      <c r="A735" s="83"/>
      <c r="B735" s="95"/>
      <c r="C735" s="95"/>
      <c r="D735" s="95"/>
      <c r="E735" s="95"/>
      <c r="F735" s="95"/>
      <c r="G735" s="95"/>
      <c r="H735" s="95"/>
    </row>
    <row r="736" spans="1:8" hidden="1" outlineLevel="1" x14ac:dyDescent="0.2">
      <c r="A736" s="83"/>
      <c r="B736" s="95"/>
      <c r="C736" s="95"/>
      <c r="D736" s="95"/>
      <c r="E736" s="95"/>
      <c r="F736" s="95"/>
      <c r="G736" s="95"/>
      <c r="H736" s="95"/>
    </row>
    <row r="737" spans="1:8" hidden="1" outlineLevel="1" x14ac:dyDescent="0.2">
      <c r="A737" s="83"/>
      <c r="B737" s="95"/>
      <c r="C737" s="95"/>
      <c r="D737" s="95"/>
      <c r="E737" s="95"/>
      <c r="F737" s="95"/>
      <c r="G737" s="95"/>
      <c r="H737" s="95"/>
    </row>
    <row r="738" spans="1:8" hidden="1" outlineLevel="1" x14ac:dyDescent="0.2">
      <c r="A738" s="83"/>
      <c r="B738" s="95"/>
      <c r="C738" s="95"/>
      <c r="D738" s="95"/>
      <c r="E738" s="95"/>
      <c r="F738" s="95"/>
      <c r="G738" s="95"/>
      <c r="H738" s="95"/>
    </row>
    <row r="739" spans="1:8" hidden="1" outlineLevel="1" x14ac:dyDescent="0.2">
      <c r="A739" s="83"/>
      <c r="B739" s="95"/>
      <c r="C739" s="95"/>
      <c r="D739" s="95"/>
      <c r="E739" s="95"/>
      <c r="F739" s="95"/>
      <c r="G739" s="95"/>
      <c r="H739" s="95"/>
    </row>
    <row r="740" spans="1:8" hidden="1" outlineLevel="1" x14ac:dyDescent="0.2">
      <c r="A740" s="83"/>
      <c r="B740" s="95"/>
      <c r="C740" s="95"/>
      <c r="D740" s="95"/>
      <c r="E740" s="95"/>
      <c r="F740" s="95"/>
      <c r="G740" s="95"/>
      <c r="H740" s="95"/>
    </row>
    <row r="741" spans="1:8" hidden="1" outlineLevel="1" x14ac:dyDescent="0.2">
      <c r="A741" s="83"/>
      <c r="B741" s="95"/>
      <c r="C741" s="95"/>
      <c r="D741" s="95"/>
      <c r="E741" s="95"/>
      <c r="F741" s="95"/>
      <c r="G741" s="95"/>
      <c r="H741" s="95"/>
    </row>
    <row r="742" spans="1:8" hidden="1" outlineLevel="1" x14ac:dyDescent="0.2">
      <c r="A742" s="83"/>
      <c r="B742" s="95"/>
      <c r="C742" s="95"/>
      <c r="D742" s="95"/>
      <c r="E742" s="95"/>
      <c r="F742" s="95"/>
      <c r="G742" s="95"/>
      <c r="H742" s="95"/>
    </row>
    <row r="743" spans="1:8" hidden="1" outlineLevel="1" x14ac:dyDescent="0.2">
      <c r="A743" s="83"/>
      <c r="B743" s="95"/>
      <c r="C743" s="95"/>
      <c r="D743" s="95"/>
      <c r="E743" s="95"/>
      <c r="F743" s="95"/>
      <c r="G743" s="95"/>
      <c r="H743" s="95"/>
    </row>
    <row r="744" spans="1:8" hidden="1" outlineLevel="1" x14ac:dyDescent="0.2">
      <c r="A744" s="83"/>
      <c r="B744" s="95"/>
      <c r="C744" s="95"/>
      <c r="D744" s="95"/>
      <c r="E744" s="95"/>
      <c r="F744" s="95"/>
      <c r="G744" s="95"/>
      <c r="H744" s="95"/>
    </row>
    <row r="745" spans="1:8" hidden="1" outlineLevel="1" x14ac:dyDescent="0.2">
      <c r="A745" s="83"/>
      <c r="B745" s="95"/>
      <c r="C745" s="95"/>
      <c r="D745" s="95"/>
      <c r="E745" s="95"/>
      <c r="F745" s="95"/>
      <c r="G745" s="95"/>
      <c r="H745" s="95"/>
    </row>
    <row r="746" spans="1:8" hidden="1" outlineLevel="1" x14ac:dyDescent="0.2">
      <c r="A746" s="83"/>
      <c r="B746" s="95"/>
      <c r="C746" s="95"/>
      <c r="D746" s="95"/>
      <c r="E746" s="95"/>
      <c r="F746" s="95"/>
      <c r="G746" s="95"/>
      <c r="H746" s="95"/>
    </row>
    <row r="747" spans="1:8" hidden="1" outlineLevel="1" x14ac:dyDescent="0.2">
      <c r="A747" s="83"/>
      <c r="B747" s="95"/>
      <c r="C747" s="95"/>
      <c r="D747" s="95"/>
      <c r="E747" s="95"/>
      <c r="F747" s="95"/>
      <c r="G747" s="95"/>
      <c r="H747" s="95"/>
    </row>
    <row r="748" spans="1:8" hidden="1" outlineLevel="1" x14ac:dyDescent="0.2">
      <c r="A748" s="83"/>
      <c r="B748" s="95"/>
      <c r="C748" s="95"/>
      <c r="D748" s="95"/>
      <c r="E748" s="95"/>
      <c r="F748" s="95"/>
      <c r="G748" s="95"/>
      <c r="H748" s="95"/>
    </row>
    <row r="749" spans="1:8" hidden="1" outlineLevel="1" x14ac:dyDescent="0.2">
      <c r="A749" s="83"/>
      <c r="B749" s="95"/>
      <c r="C749" s="95"/>
      <c r="D749" s="95"/>
      <c r="E749" s="95"/>
      <c r="F749" s="95"/>
      <c r="G749" s="95"/>
      <c r="H749" s="95"/>
    </row>
    <row r="750" spans="1:8" hidden="1" outlineLevel="1" x14ac:dyDescent="0.2">
      <c r="A750" s="83"/>
      <c r="B750" s="95"/>
      <c r="C750" s="95"/>
      <c r="D750" s="95"/>
      <c r="E750" s="95"/>
      <c r="F750" s="95"/>
      <c r="G750" s="95"/>
      <c r="H750" s="95"/>
    </row>
    <row r="751" spans="1:8" hidden="1" outlineLevel="1" x14ac:dyDescent="0.2">
      <c r="A751" s="83"/>
      <c r="B751" s="95"/>
      <c r="C751" s="95"/>
      <c r="D751" s="95"/>
      <c r="E751" s="95"/>
      <c r="F751" s="95"/>
      <c r="G751" s="95"/>
      <c r="H751" s="95"/>
    </row>
    <row r="752" spans="1:8" hidden="1" outlineLevel="1" x14ac:dyDescent="0.2">
      <c r="A752" s="83"/>
      <c r="B752" s="95"/>
      <c r="C752" s="95"/>
      <c r="D752" s="95"/>
      <c r="E752" s="95"/>
      <c r="F752" s="95"/>
      <c r="G752" s="95"/>
      <c r="H752" s="95"/>
    </row>
    <row r="753" spans="1:9" hidden="1" outlineLevel="1" x14ac:dyDescent="0.2">
      <c r="A753" s="83"/>
      <c r="B753" s="95"/>
      <c r="C753" s="95"/>
      <c r="D753" s="95"/>
      <c r="E753" s="95"/>
      <c r="F753" s="95"/>
      <c r="G753" s="95"/>
      <c r="H753" s="95"/>
    </row>
    <row r="754" spans="1:9" hidden="1" outlineLevel="1" x14ac:dyDescent="0.2">
      <c r="A754" s="83"/>
      <c r="B754" s="95"/>
      <c r="C754" s="95"/>
      <c r="D754" s="95"/>
      <c r="E754" s="95"/>
      <c r="F754" s="95"/>
      <c r="G754" s="95"/>
      <c r="H754" s="95"/>
    </row>
    <row r="755" spans="1:9" hidden="1" outlineLevel="1" x14ac:dyDescent="0.2">
      <c r="A755" s="83"/>
      <c r="B755" s="95"/>
      <c r="C755" s="95"/>
      <c r="D755" s="95"/>
      <c r="E755" s="95"/>
      <c r="F755" s="95"/>
      <c r="G755" s="95"/>
      <c r="H755" s="95"/>
    </row>
    <row r="756" spans="1:9" hidden="1" outlineLevel="1" x14ac:dyDescent="0.2">
      <c r="A756" s="83"/>
      <c r="B756" s="95"/>
      <c r="C756" s="95"/>
      <c r="D756" s="95"/>
      <c r="E756" s="95"/>
      <c r="F756" s="95"/>
      <c r="G756" s="95"/>
      <c r="H756" s="95"/>
    </row>
    <row r="757" spans="1:9" hidden="1" outlineLevel="1" x14ac:dyDescent="0.2">
      <c r="A757" s="83"/>
      <c r="B757" s="95"/>
      <c r="C757" s="95"/>
      <c r="D757" s="95"/>
      <c r="E757" s="95"/>
      <c r="F757" s="95"/>
      <c r="G757" s="95"/>
      <c r="H757" s="95"/>
    </row>
    <row r="758" spans="1:9" hidden="1" outlineLevel="1" x14ac:dyDescent="0.2">
      <c r="A758" s="83"/>
      <c r="B758" s="95"/>
      <c r="C758" s="95"/>
      <c r="D758" s="95"/>
      <c r="E758" s="95"/>
      <c r="F758" s="95"/>
      <c r="G758" s="95"/>
      <c r="H758" s="95"/>
    </row>
    <row r="759" spans="1:9" hidden="1" outlineLevel="1" x14ac:dyDescent="0.2">
      <c r="A759" s="83"/>
      <c r="B759" s="95"/>
      <c r="C759" s="95"/>
      <c r="D759" s="95"/>
      <c r="E759" s="95"/>
      <c r="F759" s="95"/>
      <c r="G759" s="95"/>
      <c r="H759" s="95"/>
    </row>
    <row r="760" spans="1:9" hidden="1" outlineLevel="1" x14ac:dyDescent="0.2">
      <c r="A760" s="83"/>
      <c r="B760" s="95"/>
      <c r="C760" s="95"/>
      <c r="D760" s="95"/>
      <c r="E760" s="95"/>
      <c r="F760" s="95"/>
      <c r="G760" s="95"/>
      <c r="H760" s="95"/>
    </row>
    <row r="761" spans="1:9" hidden="1" outlineLevel="1" x14ac:dyDescent="0.2">
      <c r="A761" s="83"/>
      <c r="B761" s="95"/>
      <c r="C761" s="95"/>
      <c r="D761" s="95"/>
      <c r="E761" s="95"/>
      <c r="F761" s="95"/>
      <c r="G761" s="95"/>
      <c r="H761" s="95"/>
    </row>
    <row r="762" spans="1:9" hidden="1" outlineLevel="1" x14ac:dyDescent="0.2">
      <c r="A762" s="83"/>
      <c r="B762" s="95"/>
      <c r="C762" s="95"/>
      <c r="D762" s="95"/>
      <c r="E762" s="95"/>
      <c r="F762" s="95"/>
      <c r="G762" s="95"/>
      <c r="H762" s="95"/>
    </row>
    <row r="763" spans="1:9" hidden="1" outlineLevel="1" x14ac:dyDescent="0.2">
      <c r="A763" s="83"/>
      <c r="B763" s="95"/>
      <c r="C763" s="95"/>
      <c r="D763" s="95"/>
      <c r="E763" s="95"/>
      <c r="F763" s="95"/>
      <c r="G763" s="95"/>
      <c r="H763" s="95"/>
    </row>
    <row r="764" spans="1:9" hidden="1" outlineLevel="1" x14ac:dyDescent="0.2">
      <c r="A764" s="83"/>
      <c r="B764" s="95"/>
      <c r="C764" s="95"/>
      <c r="D764" s="95"/>
      <c r="E764" s="95"/>
      <c r="F764" s="95"/>
      <c r="G764" s="95"/>
      <c r="H764" s="95"/>
    </row>
    <row r="765" spans="1:9" hidden="1" outlineLevel="1" x14ac:dyDescent="0.2">
      <c r="A765" s="83"/>
      <c r="B765" s="95"/>
      <c r="C765" s="95"/>
      <c r="D765" s="95"/>
      <c r="E765" s="95"/>
      <c r="F765" s="95"/>
      <c r="G765" s="95"/>
      <c r="H765" s="95"/>
    </row>
    <row r="766" spans="1:9" hidden="1" outlineLevel="1" x14ac:dyDescent="0.2">
      <c r="A766" s="83"/>
      <c r="B766" s="95"/>
      <c r="C766" s="95"/>
      <c r="D766" s="95"/>
      <c r="E766" s="95"/>
      <c r="F766" s="95"/>
      <c r="G766" s="95"/>
      <c r="H766" s="95"/>
    </row>
    <row r="767" spans="1:9" collapsed="1" x14ac:dyDescent="0.2">
      <c r="A767" s="83"/>
      <c r="B767" s="95"/>
      <c r="C767" s="95"/>
      <c r="D767" s="95"/>
      <c r="E767" s="95"/>
      <c r="F767" s="95"/>
      <c r="G767" s="95"/>
      <c r="H767" s="83"/>
      <c r="I767" s="22"/>
    </row>
    <row r="768" spans="1:9" s="47" customFormat="1" x14ac:dyDescent="0.2">
      <c r="A768" s="47" t="s">
        <v>205</v>
      </c>
      <c r="B768" s="47" t="s">
        <v>178</v>
      </c>
    </row>
    <row r="769" spans="1:25" s="47" customFormat="1" x14ac:dyDescent="0.2">
      <c r="A769" s="47" t="s">
        <v>178</v>
      </c>
      <c r="B769" s="79" t="s">
        <v>197</v>
      </c>
      <c r="C769" s="79" t="s">
        <v>94</v>
      </c>
      <c r="D769" s="79" t="s">
        <v>108</v>
      </c>
      <c r="E769" s="79" t="s">
        <v>110</v>
      </c>
      <c r="F769" s="79" t="s">
        <v>115</v>
      </c>
      <c r="G769" s="79" t="s">
        <v>122</v>
      </c>
      <c r="H769" s="79" t="s">
        <v>123</v>
      </c>
      <c r="I769" s="79" t="s">
        <v>124</v>
      </c>
      <c r="J769" s="79" t="s">
        <v>131</v>
      </c>
      <c r="K769" s="79" t="s">
        <v>134</v>
      </c>
      <c r="L769" s="79" t="s">
        <v>137</v>
      </c>
      <c r="M769" s="79" t="s">
        <v>138</v>
      </c>
      <c r="N769" s="79" t="s">
        <v>141</v>
      </c>
      <c r="O769" s="79" t="s">
        <v>147</v>
      </c>
      <c r="P769" s="79" t="s">
        <v>149</v>
      </c>
      <c r="Q769" s="79" t="s">
        <v>152</v>
      </c>
      <c r="R769" s="79" t="s">
        <v>155</v>
      </c>
      <c r="S769" s="79" t="s">
        <v>156</v>
      </c>
      <c r="T769" s="79" t="s">
        <v>157</v>
      </c>
      <c r="U769" s="79" t="s">
        <v>158</v>
      </c>
      <c r="V769" s="79" t="s">
        <v>159</v>
      </c>
      <c r="W769" s="79" t="s">
        <v>160</v>
      </c>
      <c r="X769" s="79" t="s">
        <v>162</v>
      </c>
      <c r="Y769" s="79" t="s">
        <v>179</v>
      </c>
    </row>
    <row r="770" spans="1:25" x14ac:dyDescent="0.2">
      <c r="A770" s="19" t="s">
        <v>167</v>
      </c>
      <c r="B770" s="21" t="e">
        <v>#DIV/0!</v>
      </c>
      <c r="C770" s="21">
        <v>0.51006711409395977</v>
      </c>
      <c r="D770" s="21">
        <v>1</v>
      </c>
      <c r="E770" s="21">
        <v>0.48484848484848486</v>
      </c>
      <c r="F770" s="21">
        <v>0.64</v>
      </c>
      <c r="G770" s="21">
        <v>0.45454545454545453</v>
      </c>
      <c r="H770" s="21">
        <v>0.75</v>
      </c>
      <c r="I770" s="21">
        <v>0.25</v>
      </c>
      <c r="J770" s="21">
        <v>0.46153846153846156</v>
      </c>
      <c r="K770" s="21">
        <v>0.25</v>
      </c>
      <c r="L770" s="21">
        <v>0.47368421052631576</v>
      </c>
      <c r="M770" s="21">
        <v>0.4</v>
      </c>
      <c r="N770" s="21">
        <v>1</v>
      </c>
      <c r="O770" s="21">
        <v>0.66666666666666663</v>
      </c>
      <c r="P770" s="21">
        <v>1</v>
      </c>
      <c r="Q770" s="21">
        <v>0.5</v>
      </c>
      <c r="R770" s="21">
        <v>0</v>
      </c>
      <c r="S770" s="21">
        <v>1</v>
      </c>
      <c r="T770" s="21">
        <v>0</v>
      </c>
      <c r="U770" s="21">
        <v>0.5</v>
      </c>
      <c r="V770" s="21">
        <v>0.33333333333333331</v>
      </c>
      <c r="W770" s="21">
        <v>1</v>
      </c>
      <c r="X770" s="21">
        <v>0.5</v>
      </c>
      <c r="Y770" s="21">
        <v>0.504</v>
      </c>
    </row>
    <row r="771" spans="1:25" x14ac:dyDescent="0.2">
      <c r="A771" s="20" t="s">
        <v>68</v>
      </c>
      <c r="B771" s="21" t="e">
        <v>#DIV/0!</v>
      </c>
      <c r="C771" s="21">
        <v>0.20469798657718122</v>
      </c>
      <c r="D771" s="21">
        <v>0</v>
      </c>
      <c r="E771" s="21">
        <v>0.27272727272727271</v>
      </c>
      <c r="F771" s="21">
        <v>0.16</v>
      </c>
      <c r="G771" s="21">
        <v>0.22727272727272727</v>
      </c>
      <c r="H771" s="21">
        <v>0.5</v>
      </c>
      <c r="I771" s="21">
        <v>8.3333333333333329E-2</v>
      </c>
      <c r="J771" s="21">
        <v>0.23076923076923078</v>
      </c>
      <c r="K771" s="21">
        <v>0</v>
      </c>
      <c r="L771" s="21">
        <v>0.31578947368421051</v>
      </c>
      <c r="M771" s="21">
        <v>0.2</v>
      </c>
      <c r="N771" s="21">
        <v>1</v>
      </c>
      <c r="O771" s="21">
        <v>0.5</v>
      </c>
      <c r="P771" s="21">
        <v>1</v>
      </c>
      <c r="Q771" s="21">
        <v>0</v>
      </c>
      <c r="R771" s="21">
        <v>0</v>
      </c>
      <c r="S771" s="21">
        <v>1</v>
      </c>
      <c r="T771" s="21">
        <v>0</v>
      </c>
      <c r="U771" s="21">
        <v>0.33333333333333331</v>
      </c>
      <c r="V771" s="21">
        <v>0.33333333333333331</v>
      </c>
      <c r="W771" s="21">
        <v>1</v>
      </c>
      <c r="X771" s="21">
        <v>0.5</v>
      </c>
      <c r="Y771" s="21">
        <v>0.22800000000000001</v>
      </c>
    </row>
    <row r="772" spans="1:25" x14ac:dyDescent="0.2">
      <c r="A772" s="20" t="s">
        <v>201</v>
      </c>
      <c r="B772" s="21" t="e">
        <v>#DIV/0!</v>
      </c>
      <c r="C772" s="21">
        <v>0.30536912751677853</v>
      </c>
      <c r="D772" s="21">
        <v>1</v>
      </c>
      <c r="E772" s="21">
        <v>0.21212121212121213</v>
      </c>
      <c r="F772" s="21">
        <v>0.48</v>
      </c>
      <c r="G772" s="21">
        <v>0.22727272727272727</v>
      </c>
      <c r="H772" s="21">
        <v>0.25</v>
      </c>
      <c r="I772" s="21">
        <v>0.16666666666666666</v>
      </c>
      <c r="J772" s="21">
        <v>0.23076923076923078</v>
      </c>
      <c r="K772" s="21">
        <v>0.25</v>
      </c>
      <c r="L772" s="21">
        <v>0.15789473684210525</v>
      </c>
      <c r="M772" s="21">
        <v>0.2</v>
      </c>
      <c r="N772" s="21">
        <v>0</v>
      </c>
      <c r="O772" s="21">
        <v>0.16666666666666666</v>
      </c>
      <c r="P772" s="21">
        <v>0</v>
      </c>
      <c r="Q772" s="21">
        <v>0.5</v>
      </c>
      <c r="R772" s="21">
        <v>0</v>
      </c>
      <c r="S772" s="21">
        <v>0</v>
      </c>
      <c r="T772" s="21">
        <v>0</v>
      </c>
      <c r="U772" s="21">
        <v>0.16666666666666666</v>
      </c>
      <c r="V772" s="21">
        <v>0</v>
      </c>
      <c r="W772" s="21">
        <v>0</v>
      </c>
      <c r="X772" s="21">
        <v>0</v>
      </c>
      <c r="Y772" s="21">
        <v>0.27600000000000002</v>
      </c>
    </row>
    <row r="773" spans="1:25" x14ac:dyDescent="0.2">
      <c r="A773" s="19" t="s">
        <v>166</v>
      </c>
      <c r="B773" s="21" t="e">
        <v>#DIV/0!</v>
      </c>
      <c r="C773" s="21">
        <v>0.48993288590604028</v>
      </c>
      <c r="D773" s="21">
        <v>0</v>
      </c>
      <c r="E773" s="21">
        <v>0.51515151515151514</v>
      </c>
      <c r="F773" s="21">
        <v>0.36</v>
      </c>
      <c r="G773" s="21">
        <v>0.54545454545454541</v>
      </c>
      <c r="H773" s="21">
        <v>0.25</v>
      </c>
      <c r="I773" s="21">
        <v>0.75</v>
      </c>
      <c r="J773" s="21">
        <v>0.53846153846153844</v>
      </c>
      <c r="K773" s="21">
        <v>0.75</v>
      </c>
      <c r="L773" s="21">
        <v>0.52631578947368418</v>
      </c>
      <c r="M773" s="21">
        <v>0.6</v>
      </c>
      <c r="N773" s="21">
        <v>0</v>
      </c>
      <c r="O773" s="21">
        <v>0.33333333333333331</v>
      </c>
      <c r="P773" s="21">
        <v>0</v>
      </c>
      <c r="Q773" s="21">
        <v>0.5</v>
      </c>
      <c r="R773" s="21">
        <v>1</v>
      </c>
      <c r="S773" s="21">
        <v>0</v>
      </c>
      <c r="T773" s="21">
        <v>1</v>
      </c>
      <c r="U773" s="21">
        <v>0.5</v>
      </c>
      <c r="V773" s="21">
        <v>0.66666666666666663</v>
      </c>
      <c r="W773" s="21">
        <v>0</v>
      </c>
      <c r="X773" s="21">
        <v>0.5</v>
      </c>
      <c r="Y773" s="21">
        <v>0.496</v>
      </c>
    </row>
    <row r="774" spans="1:25" x14ac:dyDescent="0.2">
      <c r="A774" s="20" t="s">
        <v>68</v>
      </c>
      <c r="B774" s="21" t="e">
        <v>#DIV/0!</v>
      </c>
      <c r="C774" s="21">
        <v>0.18120805369127516</v>
      </c>
      <c r="D774" s="21">
        <v>0</v>
      </c>
      <c r="E774" s="21">
        <v>0.15151515151515152</v>
      </c>
      <c r="F774" s="21">
        <v>0.2</v>
      </c>
      <c r="G774" s="21">
        <v>0.31818181818181818</v>
      </c>
      <c r="H774" s="21">
        <v>0.125</v>
      </c>
      <c r="I774" s="21">
        <v>0.33333333333333331</v>
      </c>
      <c r="J774" s="21">
        <v>7.6923076923076927E-2</v>
      </c>
      <c r="K774" s="21">
        <v>0.25</v>
      </c>
      <c r="L774" s="21">
        <v>0.31578947368421051</v>
      </c>
      <c r="M774" s="21">
        <v>0.2</v>
      </c>
      <c r="N774" s="21">
        <v>0</v>
      </c>
      <c r="O774" s="21">
        <v>0.33333333333333331</v>
      </c>
      <c r="P774" s="21">
        <v>0</v>
      </c>
      <c r="Q774" s="21">
        <v>0</v>
      </c>
      <c r="R774" s="21">
        <v>1</v>
      </c>
      <c r="S774" s="21">
        <v>0</v>
      </c>
      <c r="T774" s="21">
        <v>0</v>
      </c>
      <c r="U774" s="21">
        <v>0.16666666666666666</v>
      </c>
      <c r="V774" s="21">
        <v>0.66666666666666663</v>
      </c>
      <c r="W774" s="21">
        <v>0</v>
      </c>
      <c r="X774" s="21">
        <v>0.25</v>
      </c>
      <c r="Y774" s="21">
        <v>0.192</v>
      </c>
    </row>
    <row r="775" spans="1:25" x14ac:dyDescent="0.2">
      <c r="A775" s="20" t="s">
        <v>201</v>
      </c>
      <c r="B775" s="21" t="e">
        <v>#DIV/0!</v>
      </c>
      <c r="C775" s="21">
        <v>0.3087248322147651</v>
      </c>
      <c r="D775" s="21">
        <v>0</v>
      </c>
      <c r="E775" s="21">
        <v>0.36363636363636365</v>
      </c>
      <c r="F775" s="21">
        <v>0.16</v>
      </c>
      <c r="G775" s="21">
        <v>0.22727272727272727</v>
      </c>
      <c r="H775" s="21">
        <v>0.125</v>
      </c>
      <c r="I775" s="21">
        <v>0.41666666666666669</v>
      </c>
      <c r="J775" s="21">
        <v>0.46153846153846156</v>
      </c>
      <c r="K775" s="21">
        <v>0.5</v>
      </c>
      <c r="L775" s="21">
        <v>0.21052631578947367</v>
      </c>
      <c r="M775" s="21">
        <v>0.4</v>
      </c>
      <c r="N775" s="21">
        <v>0</v>
      </c>
      <c r="O775" s="21">
        <v>0</v>
      </c>
      <c r="P775" s="21">
        <v>0</v>
      </c>
      <c r="Q775" s="21">
        <v>0.5</v>
      </c>
      <c r="R775" s="21">
        <v>0</v>
      </c>
      <c r="S775" s="21">
        <v>0</v>
      </c>
      <c r="T775" s="21">
        <v>1</v>
      </c>
      <c r="U775" s="21">
        <v>0.33333333333333331</v>
      </c>
      <c r="V775" s="21">
        <v>0</v>
      </c>
      <c r="W775" s="21">
        <v>0</v>
      </c>
      <c r="X775" s="21">
        <v>0.25</v>
      </c>
      <c r="Y775" s="21">
        <v>0.30399999999999999</v>
      </c>
    </row>
    <row r="776" spans="1:25" x14ac:dyDescent="0.2">
      <c r="A776" s="19" t="s">
        <v>197</v>
      </c>
      <c r="B776" s="21" t="e">
        <v>#DIV/0!</v>
      </c>
      <c r="C776" s="21">
        <v>0</v>
      </c>
      <c r="D776" s="21">
        <v>0</v>
      </c>
      <c r="E776" s="21">
        <v>0</v>
      </c>
      <c r="F776" s="21">
        <v>0</v>
      </c>
      <c r="G776" s="21">
        <v>0</v>
      </c>
      <c r="H776" s="21">
        <v>0</v>
      </c>
      <c r="I776" s="21">
        <v>0</v>
      </c>
      <c r="J776" s="21">
        <v>0</v>
      </c>
      <c r="K776" s="21">
        <v>0</v>
      </c>
      <c r="L776" s="21">
        <v>0</v>
      </c>
      <c r="M776" s="21">
        <v>0</v>
      </c>
      <c r="N776" s="21">
        <v>0</v>
      </c>
      <c r="O776" s="21">
        <v>0</v>
      </c>
      <c r="P776" s="21">
        <v>0</v>
      </c>
      <c r="Q776" s="21">
        <v>0</v>
      </c>
      <c r="R776" s="21">
        <v>0</v>
      </c>
      <c r="S776" s="21">
        <v>0</v>
      </c>
      <c r="T776" s="21">
        <v>0</v>
      </c>
      <c r="U776" s="21">
        <v>0</v>
      </c>
      <c r="V776" s="21">
        <v>0</v>
      </c>
      <c r="W776" s="21">
        <v>0</v>
      </c>
      <c r="X776" s="21">
        <v>0</v>
      </c>
      <c r="Y776" s="21">
        <v>0</v>
      </c>
    </row>
    <row r="777" spans="1:25" hidden="1" outlineLevel="1" x14ac:dyDescent="0.2">
      <c r="A777" s="20" t="s">
        <v>197</v>
      </c>
      <c r="B777" s="21" t="e">
        <v>#DIV/0!</v>
      </c>
      <c r="C777" s="21">
        <v>0</v>
      </c>
      <c r="D777" s="21">
        <v>0</v>
      </c>
      <c r="E777" s="21">
        <v>0</v>
      </c>
      <c r="F777" s="21">
        <v>0</v>
      </c>
      <c r="G777" s="21">
        <v>0</v>
      </c>
      <c r="H777" s="21">
        <v>0</v>
      </c>
      <c r="I777" s="21">
        <v>0</v>
      </c>
      <c r="J777" s="21">
        <v>0</v>
      </c>
      <c r="K777" s="21">
        <v>0</v>
      </c>
      <c r="L777" s="21">
        <v>0</v>
      </c>
      <c r="M777" s="21">
        <v>0</v>
      </c>
      <c r="N777" s="21">
        <v>0</v>
      </c>
      <c r="O777" s="21">
        <v>0</v>
      </c>
      <c r="P777" s="21">
        <v>0</v>
      </c>
      <c r="Q777" s="21">
        <v>0</v>
      </c>
      <c r="R777" s="21">
        <v>0</v>
      </c>
      <c r="S777" s="21">
        <v>0</v>
      </c>
      <c r="T777" s="21">
        <v>0</v>
      </c>
      <c r="U777" s="21">
        <v>0</v>
      </c>
      <c r="V777" s="21">
        <v>0</v>
      </c>
      <c r="W777" s="21">
        <v>0</v>
      </c>
      <c r="X777" s="21">
        <v>0</v>
      </c>
      <c r="Y777" s="21">
        <v>0</v>
      </c>
    </row>
    <row r="778" spans="1:25" hidden="1" outlineLevel="1" x14ac:dyDescent="0.2">
      <c r="A778" s="80" t="s">
        <v>179</v>
      </c>
      <c r="B778" s="82" t="e">
        <v>#DIV/0!</v>
      </c>
      <c r="C778" s="82">
        <v>1</v>
      </c>
      <c r="D778" s="82">
        <v>1</v>
      </c>
      <c r="E778" s="82">
        <v>1</v>
      </c>
      <c r="F778" s="82">
        <v>1</v>
      </c>
      <c r="G778" s="82">
        <v>1</v>
      </c>
      <c r="H778" s="82">
        <v>1</v>
      </c>
      <c r="I778" s="82">
        <v>1</v>
      </c>
      <c r="J778" s="82">
        <v>1</v>
      </c>
      <c r="K778" s="82">
        <v>1</v>
      </c>
      <c r="L778" s="82">
        <v>1</v>
      </c>
      <c r="M778" s="82">
        <v>1</v>
      </c>
      <c r="N778" s="82">
        <v>1</v>
      </c>
      <c r="O778" s="82">
        <v>1</v>
      </c>
      <c r="P778" s="82">
        <v>1</v>
      </c>
      <c r="Q778" s="82">
        <v>1</v>
      </c>
      <c r="R778" s="82">
        <v>1</v>
      </c>
      <c r="S778" s="82">
        <v>1</v>
      </c>
      <c r="T778" s="82">
        <v>1</v>
      </c>
      <c r="U778" s="82">
        <v>1</v>
      </c>
      <c r="V778" s="82">
        <v>1</v>
      </c>
      <c r="W778" s="82">
        <v>1</v>
      </c>
      <c r="X778" s="82">
        <v>1</v>
      </c>
      <c r="Y778" s="82">
        <v>1</v>
      </c>
    </row>
    <row r="779" spans="1:25" hidden="1" outlineLevel="1" x14ac:dyDescent="0.2">
      <c r="A779" s="83"/>
      <c r="B779" s="95"/>
      <c r="C779" s="95"/>
      <c r="D779" s="95"/>
      <c r="E779" s="95"/>
      <c r="F779" s="95"/>
      <c r="G779" s="95"/>
      <c r="H779" s="95"/>
      <c r="I779" s="95"/>
      <c r="J779" s="95"/>
      <c r="K779" s="95"/>
      <c r="L779" s="95"/>
      <c r="M779" s="95"/>
      <c r="N779" s="95"/>
      <c r="O779" s="95"/>
      <c r="P779" s="95"/>
      <c r="Q779" s="95"/>
      <c r="R779" s="95"/>
      <c r="S779" s="95"/>
      <c r="T779" s="95"/>
      <c r="U779" s="95"/>
      <c r="V779" s="95"/>
      <c r="W779" s="95"/>
      <c r="X779" s="95"/>
      <c r="Y779" s="95"/>
    </row>
    <row r="780" spans="1:25" hidden="1" outlineLevel="1" x14ac:dyDescent="0.2">
      <c r="A780" s="83"/>
      <c r="B780" s="95"/>
      <c r="C780" s="95"/>
      <c r="D780" s="95"/>
      <c r="E780" s="95"/>
      <c r="F780" s="95"/>
      <c r="G780" s="95"/>
      <c r="H780" s="95"/>
      <c r="I780" s="95"/>
      <c r="J780" s="95"/>
      <c r="K780" s="95"/>
      <c r="L780" s="95"/>
      <c r="M780" s="95"/>
      <c r="N780" s="95"/>
      <c r="O780" s="95"/>
      <c r="P780" s="95"/>
      <c r="Q780" s="95"/>
      <c r="R780" s="95"/>
      <c r="S780" s="95"/>
      <c r="T780" s="95"/>
      <c r="U780" s="95"/>
      <c r="V780" s="95"/>
      <c r="W780" s="95"/>
      <c r="X780" s="95"/>
      <c r="Y780" s="95"/>
    </row>
    <row r="781" spans="1:25" hidden="1" outlineLevel="1" x14ac:dyDescent="0.2">
      <c r="A781" s="83"/>
      <c r="B781" s="95"/>
      <c r="C781" s="95"/>
      <c r="D781" s="95"/>
      <c r="E781" s="95"/>
      <c r="F781" s="95"/>
      <c r="G781" s="95"/>
      <c r="H781" s="95"/>
      <c r="I781" s="95"/>
      <c r="J781" s="95"/>
      <c r="K781" s="95"/>
      <c r="L781" s="95"/>
      <c r="M781" s="95"/>
      <c r="N781" s="95"/>
      <c r="O781" s="95"/>
      <c r="P781" s="95"/>
      <c r="Q781" s="95"/>
      <c r="R781" s="95"/>
      <c r="S781" s="95"/>
      <c r="T781" s="95"/>
      <c r="U781" s="95"/>
      <c r="V781" s="95"/>
      <c r="W781" s="95"/>
      <c r="X781" s="95"/>
      <c r="Y781" s="95"/>
    </row>
    <row r="782" spans="1:25" hidden="1" outlineLevel="1" x14ac:dyDescent="0.2">
      <c r="A782" s="83"/>
      <c r="B782" s="95"/>
      <c r="C782" s="95"/>
      <c r="D782" s="95"/>
      <c r="E782" s="95"/>
      <c r="F782" s="95"/>
      <c r="G782" s="95"/>
      <c r="H782" s="95"/>
      <c r="I782" s="95"/>
      <c r="J782" s="95"/>
      <c r="K782" s="95"/>
      <c r="L782" s="95"/>
      <c r="M782" s="95"/>
      <c r="N782" s="95"/>
      <c r="O782" s="95"/>
      <c r="P782" s="95"/>
      <c r="Q782" s="95"/>
      <c r="R782" s="95"/>
      <c r="S782" s="95"/>
      <c r="T782" s="95"/>
      <c r="U782" s="95"/>
      <c r="V782" s="95"/>
      <c r="W782" s="95"/>
      <c r="X782" s="95"/>
      <c r="Y782" s="95"/>
    </row>
    <row r="783" spans="1:25" hidden="1" outlineLevel="1" x14ac:dyDescent="0.2">
      <c r="A783" s="83"/>
      <c r="B783" s="95"/>
      <c r="C783" s="95"/>
      <c r="D783" s="95"/>
      <c r="E783" s="95"/>
      <c r="F783" s="95"/>
      <c r="G783" s="95"/>
      <c r="H783" s="95"/>
      <c r="I783" s="95"/>
      <c r="J783" s="95"/>
      <c r="K783" s="95"/>
      <c r="L783" s="95"/>
      <c r="M783" s="95"/>
      <c r="N783" s="95"/>
      <c r="O783" s="95"/>
      <c r="P783" s="95"/>
      <c r="Q783" s="95"/>
      <c r="R783" s="95"/>
      <c r="S783" s="95"/>
      <c r="T783" s="95"/>
      <c r="U783" s="95"/>
      <c r="V783" s="95"/>
      <c r="W783" s="95"/>
      <c r="X783" s="95"/>
      <c r="Y783" s="95"/>
    </row>
    <row r="784" spans="1:25" hidden="1" outlineLevel="1" x14ac:dyDescent="0.2">
      <c r="A784" s="83"/>
      <c r="B784" s="95"/>
      <c r="C784" s="95"/>
      <c r="D784" s="95"/>
      <c r="E784" s="95"/>
      <c r="F784" s="95"/>
      <c r="G784" s="95"/>
      <c r="H784" s="95"/>
      <c r="I784" s="95"/>
      <c r="J784" s="95"/>
      <c r="K784" s="95"/>
      <c r="L784" s="95"/>
      <c r="M784" s="95"/>
      <c r="N784" s="95"/>
      <c r="O784" s="95"/>
      <c r="P784" s="95"/>
      <c r="Q784" s="95"/>
      <c r="R784" s="95"/>
      <c r="S784" s="95"/>
      <c r="T784" s="95"/>
      <c r="U784" s="95"/>
      <c r="V784" s="95"/>
      <c r="W784" s="95"/>
      <c r="X784" s="95"/>
      <c r="Y784" s="95"/>
    </row>
    <row r="785" spans="1:25" hidden="1" outlineLevel="1" x14ac:dyDescent="0.2">
      <c r="A785" s="83"/>
      <c r="B785" s="95"/>
      <c r="C785" s="95"/>
      <c r="D785" s="95"/>
      <c r="E785" s="95"/>
      <c r="F785" s="95"/>
      <c r="G785" s="95"/>
      <c r="H785" s="95"/>
      <c r="I785" s="95"/>
      <c r="J785" s="95"/>
      <c r="K785" s="95"/>
      <c r="L785" s="95"/>
      <c r="M785" s="95"/>
      <c r="N785" s="95"/>
      <c r="O785" s="95"/>
      <c r="P785" s="95"/>
      <c r="Q785" s="95"/>
      <c r="R785" s="95"/>
      <c r="S785" s="95"/>
      <c r="T785" s="95"/>
      <c r="U785" s="95"/>
      <c r="V785" s="95"/>
      <c r="W785" s="95"/>
      <c r="X785" s="95"/>
      <c r="Y785" s="95"/>
    </row>
    <row r="786" spans="1:25" hidden="1" outlineLevel="1" x14ac:dyDescent="0.2">
      <c r="A786" s="83"/>
      <c r="B786" s="95"/>
      <c r="C786" s="95"/>
      <c r="D786" s="95"/>
      <c r="E786" s="95"/>
      <c r="F786" s="95"/>
      <c r="G786" s="95"/>
      <c r="H786" s="95"/>
      <c r="I786" s="95"/>
      <c r="J786" s="95"/>
      <c r="K786" s="95"/>
      <c r="L786" s="95"/>
      <c r="M786" s="95"/>
      <c r="N786" s="95"/>
      <c r="O786" s="95"/>
      <c r="P786" s="95"/>
      <c r="Q786" s="95"/>
      <c r="R786" s="95"/>
      <c r="S786" s="95"/>
      <c r="T786" s="95"/>
      <c r="U786" s="95"/>
      <c r="V786" s="95"/>
      <c r="W786" s="95"/>
      <c r="X786" s="95"/>
      <c r="Y786" s="95"/>
    </row>
    <row r="787" spans="1:25" hidden="1" outlineLevel="1" x14ac:dyDescent="0.2">
      <c r="A787" s="83"/>
      <c r="B787" s="95"/>
      <c r="C787" s="95"/>
      <c r="D787" s="95"/>
      <c r="E787" s="95"/>
      <c r="F787" s="95"/>
      <c r="G787" s="95"/>
      <c r="H787" s="95"/>
      <c r="I787" s="95"/>
      <c r="J787" s="95"/>
      <c r="K787" s="95"/>
      <c r="L787" s="95"/>
      <c r="M787" s="95"/>
      <c r="N787" s="95"/>
      <c r="O787" s="95"/>
      <c r="P787" s="95"/>
      <c r="Q787" s="95"/>
      <c r="R787" s="95"/>
      <c r="S787" s="95"/>
      <c r="T787" s="95"/>
      <c r="U787" s="95"/>
      <c r="V787" s="95"/>
      <c r="W787" s="95"/>
      <c r="X787" s="95"/>
      <c r="Y787" s="95"/>
    </row>
    <row r="788" spans="1:25" hidden="1" outlineLevel="1" x14ac:dyDescent="0.2">
      <c r="A788" s="83"/>
      <c r="B788" s="95"/>
      <c r="C788" s="95"/>
      <c r="D788" s="95"/>
      <c r="E788" s="95"/>
      <c r="F788" s="95"/>
      <c r="G788" s="95"/>
      <c r="H788" s="95"/>
      <c r="I788" s="95"/>
      <c r="J788" s="95"/>
      <c r="K788" s="95"/>
      <c r="L788" s="95"/>
      <c r="M788" s="95"/>
      <c r="N788" s="95"/>
      <c r="O788" s="95"/>
      <c r="P788" s="95"/>
      <c r="Q788" s="95"/>
      <c r="R788" s="95"/>
      <c r="S788" s="95"/>
      <c r="T788" s="95"/>
      <c r="U788" s="95"/>
      <c r="V788" s="95"/>
      <c r="W788" s="95"/>
      <c r="X788" s="95"/>
      <c r="Y788" s="95"/>
    </row>
    <row r="789" spans="1:25" hidden="1" outlineLevel="1" x14ac:dyDescent="0.2">
      <c r="A789" s="83"/>
      <c r="B789" s="95"/>
      <c r="C789" s="95"/>
      <c r="D789" s="95"/>
      <c r="E789" s="95"/>
      <c r="F789" s="95"/>
      <c r="G789" s="95"/>
      <c r="H789" s="95"/>
      <c r="I789" s="95"/>
      <c r="J789" s="95"/>
      <c r="K789" s="95"/>
      <c r="L789" s="95"/>
      <c r="M789" s="95"/>
      <c r="N789" s="95"/>
      <c r="O789" s="95"/>
      <c r="P789" s="95"/>
      <c r="Q789" s="95"/>
      <c r="R789" s="95"/>
      <c r="S789" s="95"/>
      <c r="T789" s="95"/>
      <c r="U789" s="95"/>
      <c r="V789" s="95"/>
      <c r="W789" s="95"/>
      <c r="X789" s="95"/>
      <c r="Y789" s="95"/>
    </row>
    <row r="790" spans="1:25" hidden="1" outlineLevel="1" x14ac:dyDescent="0.2">
      <c r="A790" s="83"/>
      <c r="B790" s="95"/>
      <c r="C790" s="95"/>
      <c r="D790" s="95"/>
      <c r="E790" s="95"/>
      <c r="F790" s="95"/>
      <c r="G790" s="95"/>
      <c r="H790" s="95"/>
      <c r="I790" s="95"/>
      <c r="J790" s="95"/>
      <c r="K790" s="95"/>
      <c r="L790" s="95"/>
      <c r="M790" s="95"/>
      <c r="N790" s="95"/>
      <c r="O790" s="95"/>
      <c r="P790" s="95"/>
      <c r="Q790" s="95"/>
      <c r="R790" s="95"/>
      <c r="S790" s="95"/>
      <c r="T790" s="95"/>
      <c r="U790" s="95"/>
      <c r="V790" s="95"/>
      <c r="W790" s="95"/>
      <c r="X790" s="95"/>
      <c r="Y790" s="95"/>
    </row>
    <row r="791" spans="1:25" hidden="1" outlineLevel="1" x14ac:dyDescent="0.2">
      <c r="A791" s="83"/>
      <c r="B791" s="95"/>
      <c r="C791" s="95"/>
      <c r="D791" s="95"/>
      <c r="E791" s="95"/>
      <c r="F791" s="95"/>
      <c r="G791" s="95"/>
      <c r="H791" s="95"/>
      <c r="I791" s="95"/>
      <c r="J791" s="95"/>
      <c r="K791" s="95"/>
      <c r="L791" s="95"/>
      <c r="M791" s="95"/>
      <c r="N791" s="95"/>
      <c r="O791" s="95"/>
      <c r="P791" s="95"/>
      <c r="Q791" s="95"/>
      <c r="R791" s="95"/>
      <c r="S791" s="95"/>
      <c r="T791" s="95"/>
      <c r="U791" s="95"/>
      <c r="V791" s="95"/>
      <c r="W791" s="95"/>
      <c r="X791" s="95"/>
      <c r="Y791" s="95"/>
    </row>
    <row r="792" spans="1:25" hidden="1" outlineLevel="1" x14ac:dyDescent="0.2">
      <c r="A792" s="83"/>
      <c r="B792" s="95"/>
      <c r="C792" s="95"/>
      <c r="D792" s="95"/>
      <c r="E792" s="95"/>
      <c r="F792" s="95"/>
      <c r="G792" s="95"/>
      <c r="H792" s="95"/>
      <c r="I792" s="95"/>
      <c r="J792" s="95"/>
      <c r="K792" s="95"/>
      <c r="L792" s="95"/>
      <c r="M792" s="95"/>
      <c r="N792" s="95"/>
      <c r="O792" s="95"/>
      <c r="P792" s="95"/>
      <c r="Q792" s="95"/>
      <c r="R792" s="95"/>
      <c r="S792" s="95"/>
      <c r="T792" s="95"/>
      <c r="U792" s="95"/>
      <c r="V792" s="95"/>
      <c r="W792" s="95"/>
      <c r="X792" s="95"/>
      <c r="Y792" s="95"/>
    </row>
    <row r="793" spans="1:25" hidden="1" outlineLevel="1" x14ac:dyDescent="0.2">
      <c r="A793" s="83"/>
      <c r="B793" s="95"/>
      <c r="C793" s="95"/>
      <c r="D793" s="95"/>
      <c r="E793" s="95"/>
      <c r="F793" s="95"/>
      <c r="G793" s="95"/>
      <c r="H793" s="95"/>
      <c r="I793" s="95"/>
      <c r="J793" s="95"/>
      <c r="K793" s="95"/>
      <c r="L793" s="95"/>
      <c r="M793" s="95"/>
      <c r="N793" s="95"/>
      <c r="O793" s="95"/>
      <c r="P793" s="95"/>
      <c r="Q793" s="95"/>
      <c r="R793" s="95"/>
      <c r="S793" s="95"/>
      <c r="T793" s="95"/>
      <c r="U793" s="95"/>
      <c r="V793" s="95"/>
      <c r="W793" s="95"/>
      <c r="X793" s="95"/>
      <c r="Y793" s="95"/>
    </row>
    <row r="794" spans="1:25" hidden="1" outlineLevel="1" x14ac:dyDescent="0.2">
      <c r="A794" s="83"/>
      <c r="B794" s="95"/>
      <c r="C794" s="95"/>
      <c r="D794" s="95"/>
      <c r="E794" s="95"/>
      <c r="F794" s="95"/>
      <c r="G794" s="95"/>
      <c r="H794" s="95"/>
      <c r="I794" s="95"/>
      <c r="J794" s="95"/>
      <c r="K794" s="95"/>
      <c r="L794" s="95"/>
      <c r="M794" s="95"/>
      <c r="N794" s="95"/>
      <c r="O794" s="95"/>
      <c r="P794" s="95"/>
      <c r="Q794" s="95"/>
      <c r="R794" s="95"/>
      <c r="S794" s="95"/>
      <c r="T794" s="95"/>
      <c r="U794" s="95"/>
      <c r="V794" s="95"/>
      <c r="W794" s="95"/>
      <c r="X794" s="95"/>
      <c r="Y794" s="95"/>
    </row>
    <row r="795" spans="1:25" hidden="1" outlineLevel="1" x14ac:dyDescent="0.2">
      <c r="A795" s="83"/>
      <c r="B795" s="95"/>
      <c r="C795" s="95"/>
      <c r="D795" s="95"/>
      <c r="E795" s="95"/>
      <c r="F795" s="95"/>
      <c r="G795" s="95"/>
      <c r="H795" s="95"/>
      <c r="I795" s="95"/>
      <c r="J795" s="95"/>
      <c r="K795" s="95"/>
      <c r="L795" s="95"/>
      <c r="M795" s="95"/>
      <c r="N795" s="95"/>
      <c r="O795" s="95"/>
      <c r="P795" s="95"/>
      <c r="Q795" s="95"/>
      <c r="R795" s="95"/>
      <c r="S795" s="95"/>
      <c r="T795" s="95"/>
      <c r="U795" s="95"/>
      <c r="V795" s="95"/>
      <c r="W795" s="95"/>
      <c r="X795" s="95"/>
      <c r="Y795" s="95"/>
    </row>
    <row r="796" spans="1:25" hidden="1" outlineLevel="1" x14ac:dyDescent="0.2">
      <c r="A796" s="83"/>
      <c r="B796" s="95"/>
      <c r="C796" s="95"/>
      <c r="D796" s="95"/>
      <c r="E796" s="95"/>
      <c r="F796" s="95"/>
      <c r="G796" s="95"/>
      <c r="H796" s="95"/>
      <c r="I796" s="95"/>
      <c r="J796" s="95"/>
      <c r="K796" s="95"/>
      <c r="L796" s="95"/>
      <c r="M796" s="95"/>
      <c r="N796" s="95"/>
      <c r="O796" s="95"/>
      <c r="P796" s="95"/>
      <c r="Q796" s="95"/>
      <c r="R796" s="95"/>
      <c r="S796" s="95"/>
      <c r="T796" s="95"/>
      <c r="U796" s="95"/>
      <c r="V796" s="95"/>
      <c r="W796" s="95"/>
      <c r="X796" s="95"/>
      <c r="Y796" s="95"/>
    </row>
    <row r="797" spans="1:25" hidden="1" outlineLevel="1" x14ac:dyDescent="0.2">
      <c r="A797" s="83"/>
      <c r="B797" s="95"/>
      <c r="C797" s="95"/>
      <c r="D797" s="95"/>
      <c r="E797" s="95"/>
      <c r="F797" s="95"/>
      <c r="G797" s="95"/>
      <c r="H797" s="95"/>
      <c r="I797" s="95"/>
      <c r="J797" s="95"/>
      <c r="K797" s="95"/>
      <c r="L797" s="95"/>
      <c r="M797" s="95"/>
      <c r="N797" s="95"/>
      <c r="O797" s="95"/>
      <c r="P797" s="95"/>
      <c r="Q797" s="95"/>
      <c r="R797" s="95"/>
      <c r="S797" s="95"/>
      <c r="T797" s="95"/>
      <c r="U797" s="95"/>
      <c r="V797" s="95"/>
      <c r="W797" s="95"/>
      <c r="X797" s="95"/>
      <c r="Y797" s="95"/>
    </row>
    <row r="798" spans="1:25" hidden="1" outlineLevel="1" x14ac:dyDescent="0.2">
      <c r="A798" s="83"/>
      <c r="B798" s="95"/>
      <c r="C798" s="95"/>
      <c r="D798" s="95"/>
      <c r="E798" s="95"/>
      <c r="F798" s="95"/>
      <c r="G798" s="95"/>
      <c r="H798" s="95"/>
      <c r="I798" s="95"/>
      <c r="J798" s="95"/>
      <c r="K798" s="95"/>
      <c r="L798" s="95"/>
      <c r="M798" s="95"/>
      <c r="N798" s="95"/>
      <c r="O798" s="95"/>
      <c r="P798" s="95"/>
      <c r="Q798" s="95"/>
      <c r="R798" s="95"/>
      <c r="S798" s="95"/>
      <c r="T798" s="95"/>
      <c r="U798" s="95"/>
      <c r="V798" s="95"/>
      <c r="W798" s="95"/>
      <c r="X798" s="95"/>
      <c r="Y798" s="95"/>
    </row>
    <row r="799" spans="1:25" hidden="1" outlineLevel="1" x14ac:dyDescent="0.2">
      <c r="A799" s="83"/>
      <c r="B799" s="95"/>
      <c r="C799" s="95"/>
      <c r="D799" s="95"/>
      <c r="E799" s="95"/>
      <c r="F799" s="95"/>
      <c r="G799" s="95"/>
      <c r="H799" s="95"/>
      <c r="I799" s="95"/>
      <c r="J799" s="95"/>
      <c r="K799" s="95"/>
      <c r="L799" s="95"/>
      <c r="M799" s="95"/>
      <c r="N799" s="95"/>
      <c r="O799" s="95"/>
      <c r="P799" s="95"/>
      <c r="Q799" s="95"/>
      <c r="R799" s="95"/>
      <c r="S799" s="95"/>
      <c r="T799" s="95"/>
      <c r="U799" s="95"/>
      <c r="V799" s="95"/>
      <c r="W799" s="95"/>
      <c r="X799" s="95"/>
      <c r="Y799" s="95"/>
    </row>
    <row r="800" spans="1:25" hidden="1" outlineLevel="1" x14ac:dyDescent="0.2">
      <c r="A800" s="83"/>
      <c r="B800" s="95"/>
      <c r="C800" s="95"/>
      <c r="D800" s="95"/>
      <c r="E800" s="95"/>
      <c r="F800" s="95"/>
      <c r="G800" s="95"/>
      <c r="H800" s="95"/>
      <c r="I800" s="95"/>
      <c r="J800" s="95"/>
      <c r="K800" s="95"/>
      <c r="L800" s="95"/>
      <c r="M800" s="95"/>
      <c r="N800" s="95"/>
      <c r="O800" s="95"/>
      <c r="P800" s="95"/>
      <c r="Q800" s="95"/>
      <c r="R800" s="95"/>
      <c r="S800" s="95"/>
      <c r="T800" s="95"/>
      <c r="U800" s="95"/>
      <c r="V800" s="95"/>
      <c r="W800" s="95"/>
      <c r="X800" s="95"/>
      <c r="Y800" s="95"/>
    </row>
    <row r="801" spans="1:25" hidden="1" outlineLevel="1" x14ac:dyDescent="0.2">
      <c r="A801" s="83"/>
      <c r="B801" s="95"/>
      <c r="C801" s="95"/>
      <c r="D801" s="95"/>
      <c r="E801" s="95"/>
      <c r="F801" s="95"/>
      <c r="G801" s="95"/>
      <c r="H801" s="95"/>
      <c r="I801" s="95"/>
      <c r="J801" s="95"/>
      <c r="K801" s="95"/>
      <c r="L801" s="95"/>
      <c r="M801" s="95"/>
      <c r="N801" s="95"/>
      <c r="O801" s="95"/>
      <c r="P801" s="95"/>
      <c r="Q801" s="95"/>
      <c r="R801" s="95"/>
      <c r="S801" s="95"/>
      <c r="T801" s="95"/>
      <c r="U801" s="95"/>
      <c r="V801" s="95"/>
      <c r="W801" s="95"/>
      <c r="X801" s="95"/>
      <c r="Y801" s="95"/>
    </row>
    <row r="802" spans="1:25" hidden="1" outlineLevel="1" x14ac:dyDescent="0.2">
      <c r="A802" s="83"/>
      <c r="B802" s="95"/>
      <c r="C802" s="95"/>
      <c r="D802" s="95"/>
      <c r="E802" s="95"/>
      <c r="F802" s="95"/>
      <c r="G802" s="95"/>
      <c r="H802" s="95"/>
      <c r="I802" s="95"/>
      <c r="J802" s="95"/>
      <c r="K802" s="95"/>
      <c r="L802" s="95"/>
      <c r="M802" s="95"/>
      <c r="N802" s="95"/>
      <c r="O802" s="95"/>
      <c r="P802" s="95"/>
      <c r="Q802" s="95"/>
      <c r="R802" s="95"/>
      <c r="S802" s="95"/>
      <c r="T802" s="95"/>
      <c r="U802" s="95"/>
      <c r="V802" s="95"/>
      <c r="W802" s="95"/>
      <c r="X802" s="95"/>
      <c r="Y802" s="95"/>
    </row>
    <row r="803" spans="1:25" hidden="1" outlineLevel="1" x14ac:dyDescent="0.2">
      <c r="A803" s="83"/>
      <c r="B803" s="95"/>
      <c r="C803" s="95"/>
      <c r="D803" s="95"/>
      <c r="E803" s="95"/>
      <c r="F803" s="95"/>
      <c r="G803" s="95"/>
      <c r="H803" s="95"/>
      <c r="I803" s="95"/>
      <c r="J803" s="95"/>
      <c r="K803" s="95"/>
      <c r="L803" s="95"/>
      <c r="M803" s="95"/>
      <c r="N803" s="95"/>
      <c r="O803" s="95"/>
      <c r="P803" s="95"/>
      <c r="Q803" s="95"/>
      <c r="R803" s="95"/>
      <c r="S803" s="95"/>
      <c r="T803" s="95"/>
      <c r="U803" s="95"/>
      <c r="V803" s="95"/>
      <c r="W803" s="95"/>
      <c r="X803" s="95"/>
      <c r="Y803" s="95"/>
    </row>
    <row r="804" spans="1:25" hidden="1" outlineLevel="1" x14ac:dyDescent="0.2">
      <c r="A804" s="83"/>
      <c r="B804" s="95"/>
      <c r="C804" s="95"/>
      <c r="D804" s="95"/>
      <c r="E804" s="95"/>
      <c r="F804" s="95"/>
      <c r="G804" s="95"/>
      <c r="H804" s="95"/>
      <c r="I804" s="95"/>
      <c r="J804" s="95"/>
      <c r="K804" s="95"/>
      <c r="L804" s="95"/>
      <c r="M804" s="95"/>
      <c r="N804" s="95"/>
      <c r="O804" s="95"/>
      <c r="P804" s="95"/>
      <c r="Q804" s="95"/>
      <c r="R804" s="95"/>
      <c r="S804" s="95"/>
      <c r="T804" s="95"/>
      <c r="U804" s="95"/>
      <c r="V804" s="95"/>
      <c r="W804" s="95"/>
      <c r="X804" s="95"/>
      <c r="Y804" s="95"/>
    </row>
    <row r="805" spans="1:25" hidden="1" outlineLevel="1" x14ac:dyDescent="0.2">
      <c r="A805" s="83"/>
      <c r="B805" s="95"/>
      <c r="C805" s="95"/>
      <c r="D805" s="95"/>
      <c r="E805" s="95"/>
      <c r="F805" s="95"/>
      <c r="G805" s="95"/>
      <c r="H805" s="95"/>
      <c r="I805" s="95"/>
      <c r="J805" s="95"/>
      <c r="K805" s="95"/>
      <c r="L805" s="95"/>
      <c r="M805" s="95"/>
      <c r="N805" s="95"/>
      <c r="O805" s="95"/>
      <c r="P805" s="95"/>
      <c r="Q805" s="95"/>
      <c r="R805" s="95"/>
      <c r="S805" s="95"/>
      <c r="T805" s="95"/>
      <c r="U805" s="95"/>
      <c r="V805" s="95"/>
      <c r="W805" s="95"/>
      <c r="X805" s="95"/>
      <c r="Y805" s="95"/>
    </row>
    <row r="806" spans="1:25" hidden="1" outlineLevel="1" x14ac:dyDescent="0.2">
      <c r="A806" s="83"/>
      <c r="B806" s="95"/>
      <c r="C806" s="95"/>
      <c r="D806" s="95"/>
      <c r="E806" s="95"/>
      <c r="F806" s="95"/>
      <c r="G806" s="95"/>
      <c r="H806" s="95"/>
      <c r="I806" s="95"/>
      <c r="J806" s="95"/>
      <c r="K806" s="95"/>
      <c r="L806" s="95"/>
      <c r="M806" s="95"/>
      <c r="N806" s="95"/>
      <c r="O806" s="95"/>
      <c r="P806" s="95"/>
      <c r="Q806" s="95"/>
      <c r="R806" s="95"/>
      <c r="S806" s="95"/>
      <c r="T806" s="95"/>
      <c r="U806" s="95"/>
      <c r="V806" s="95"/>
      <c r="W806" s="95"/>
      <c r="X806" s="95"/>
      <c r="Y806" s="95"/>
    </row>
    <row r="807" spans="1:25" hidden="1" outlineLevel="1" x14ac:dyDescent="0.2">
      <c r="A807" s="83"/>
      <c r="B807" s="95"/>
      <c r="C807" s="95"/>
      <c r="D807" s="95"/>
      <c r="E807" s="95"/>
      <c r="F807" s="95"/>
      <c r="G807" s="95"/>
      <c r="H807" s="95"/>
      <c r="I807" s="95"/>
      <c r="J807" s="95"/>
      <c r="K807" s="95"/>
      <c r="L807" s="95"/>
      <c r="M807" s="95"/>
      <c r="N807" s="95"/>
      <c r="O807" s="95"/>
      <c r="P807" s="95"/>
      <c r="Q807" s="95"/>
      <c r="R807" s="95"/>
      <c r="S807" s="95"/>
      <c r="T807" s="95"/>
      <c r="U807" s="95"/>
      <c r="V807" s="95"/>
      <c r="W807" s="95"/>
      <c r="X807" s="95"/>
      <c r="Y807" s="95"/>
    </row>
    <row r="808" spans="1:25" hidden="1" outlineLevel="1" x14ac:dyDescent="0.2">
      <c r="A808" s="83"/>
      <c r="B808" s="95"/>
      <c r="C808" s="95"/>
      <c r="D808" s="95"/>
      <c r="E808" s="95"/>
      <c r="F808" s="95"/>
      <c r="G808" s="95"/>
      <c r="H808" s="95"/>
      <c r="I808" s="95"/>
      <c r="J808" s="95"/>
      <c r="K808" s="95"/>
      <c r="L808" s="95"/>
      <c r="M808" s="95"/>
      <c r="N808" s="95"/>
      <c r="O808" s="95"/>
      <c r="P808" s="95"/>
      <c r="Q808" s="95"/>
      <c r="R808" s="95"/>
      <c r="S808" s="95"/>
      <c r="T808" s="95"/>
      <c r="U808" s="95"/>
      <c r="V808" s="95"/>
      <c r="W808" s="95"/>
      <c r="X808" s="95"/>
      <c r="Y808" s="95"/>
    </row>
    <row r="809" spans="1:25" hidden="1" outlineLevel="1" x14ac:dyDescent="0.2">
      <c r="A809" s="83"/>
      <c r="B809" s="95"/>
      <c r="C809" s="95"/>
      <c r="D809" s="95"/>
      <c r="E809" s="95"/>
      <c r="F809" s="95"/>
      <c r="G809" s="95"/>
      <c r="H809" s="95"/>
      <c r="I809" s="95"/>
      <c r="J809" s="95"/>
      <c r="K809" s="95"/>
      <c r="L809" s="95"/>
      <c r="M809" s="95"/>
      <c r="N809" s="95"/>
      <c r="O809" s="95"/>
      <c r="P809" s="95"/>
      <c r="Q809" s="95"/>
      <c r="R809" s="95"/>
      <c r="S809" s="95"/>
      <c r="T809" s="95"/>
      <c r="U809" s="95"/>
      <c r="V809" s="95"/>
      <c r="W809" s="95"/>
      <c r="X809" s="95"/>
      <c r="Y809" s="95"/>
    </row>
    <row r="810" spans="1:25" hidden="1" outlineLevel="1" x14ac:dyDescent="0.2">
      <c r="A810" s="83"/>
      <c r="B810" s="95"/>
      <c r="C810" s="95"/>
      <c r="D810" s="95"/>
      <c r="E810" s="95"/>
      <c r="F810" s="95"/>
      <c r="G810" s="95"/>
      <c r="H810" s="95"/>
      <c r="I810" s="95"/>
      <c r="J810" s="95"/>
      <c r="K810" s="95"/>
      <c r="L810" s="95"/>
      <c r="M810" s="95"/>
      <c r="N810" s="95"/>
      <c r="O810" s="95"/>
      <c r="P810" s="95"/>
      <c r="Q810" s="95"/>
      <c r="R810" s="95"/>
      <c r="S810" s="95"/>
      <c r="T810" s="95"/>
      <c r="U810" s="95"/>
      <c r="V810" s="95"/>
      <c r="W810" s="95"/>
      <c r="X810" s="95"/>
      <c r="Y810" s="95"/>
    </row>
    <row r="811" spans="1:25" hidden="1" outlineLevel="1" x14ac:dyDescent="0.2">
      <c r="A811" s="83"/>
      <c r="B811" s="95"/>
      <c r="C811" s="95"/>
      <c r="D811" s="95"/>
      <c r="E811" s="95"/>
      <c r="F811" s="95"/>
      <c r="G811" s="95"/>
      <c r="H811" s="95"/>
      <c r="I811" s="95"/>
      <c r="J811" s="95"/>
      <c r="K811" s="95"/>
      <c r="L811" s="95"/>
      <c r="M811" s="95"/>
      <c r="N811" s="95"/>
      <c r="O811" s="95"/>
      <c r="P811" s="95"/>
      <c r="Q811" s="95"/>
      <c r="R811" s="95"/>
      <c r="S811" s="95"/>
      <c r="T811" s="95"/>
      <c r="U811" s="95"/>
      <c r="V811" s="95"/>
      <c r="W811" s="95"/>
      <c r="X811" s="95"/>
      <c r="Y811" s="95"/>
    </row>
    <row r="812" spans="1:25" hidden="1" outlineLevel="1" x14ac:dyDescent="0.2">
      <c r="A812" s="83"/>
      <c r="B812" s="95"/>
      <c r="C812" s="95"/>
      <c r="D812" s="95"/>
      <c r="E812" s="95"/>
      <c r="F812" s="95"/>
      <c r="G812" s="95"/>
      <c r="H812" s="95"/>
      <c r="I812" s="95"/>
      <c r="J812" s="95"/>
      <c r="K812" s="95"/>
      <c r="L812" s="95"/>
      <c r="M812" s="95"/>
      <c r="N812" s="95"/>
      <c r="O812" s="95"/>
      <c r="P812" s="95"/>
      <c r="Q812" s="95"/>
      <c r="R812" s="95"/>
      <c r="S812" s="95"/>
      <c r="T812" s="95"/>
      <c r="U812" s="95"/>
      <c r="V812" s="95"/>
      <c r="W812" s="95"/>
      <c r="X812" s="95"/>
      <c r="Y812" s="95"/>
    </row>
    <row r="813" spans="1:25" hidden="1" outlineLevel="1" x14ac:dyDescent="0.2">
      <c r="A813" s="83"/>
      <c r="B813" s="95"/>
      <c r="C813" s="95"/>
      <c r="D813" s="95"/>
      <c r="E813" s="95"/>
      <c r="F813" s="95"/>
      <c r="G813" s="95"/>
      <c r="H813" s="95"/>
      <c r="I813" s="95"/>
      <c r="J813" s="95"/>
      <c r="K813" s="95"/>
      <c r="L813" s="95"/>
      <c r="M813" s="95"/>
      <c r="N813" s="95"/>
      <c r="O813" s="95"/>
      <c r="P813" s="95"/>
      <c r="Q813" s="95"/>
      <c r="R813" s="95"/>
      <c r="S813" s="95"/>
      <c r="T813" s="95"/>
      <c r="U813" s="95"/>
      <c r="V813" s="95"/>
      <c r="W813" s="95"/>
      <c r="X813" s="95"/>
      <c r="Y813" s="95"/>
    </row>
    <row r="814" spans="1:25" hidden="1" outlineLevel="1" x14ac:dyDescent="0.2">
      <c r="A814" s="83"/>
      <c r="B814" s="95"/>
      <c r="C814" s="95"/>
      <c r="D814" s="95"/>
      <c r="E814" s="95"/>
      <c r="F814" s="95"/>
      <c r="G814" s="95"/>
      <c r="H814" s="95"/>
      <c r="I814" s="95"/>
      <c r="J814" s="95"/>
      <c r="K814" s="95"/>
      <c r="L814" s="95"/>
      <c r="M814" s="95"/>
      <c r="N814" s="95"/>
      <c r="O814" s="95"/>
      <c r="P814" s="95"/>
      <c r="Q814" s="95"/>
      <c r="R814" s="95"/>
      <c r="S814" s="95"/>
      <c r="T814" s="95"/>
      <c r="U814" s="95"/>
      <c r="V814" s="95"/>
      <c r="W814" s="95"/>
      <c r="X814" s="95"/>
      <c r="Y814" s="95"/>
    </row>
    <row r="815" spans="1:25" hidden="1" outlineLevel="1" x14ac:dyDescent="0.2">
      <c r="A815" s="83"/>
      <c r="B815" s="95"/>
      <c r="C815" s="95"/>
      <c r="D815" s="95"/>
      <c r="E815" s="95"/>
      <c r="F815" s="95"/>
      <c r="G815" s="95"/>
      <c r="H815" s="95"/>
      <c r="I815" s="95"/>
      <c r="J815" s="95"/>
      <c r="K815" s="95"/>
      <c r="L815" s="95"/>
      <c r="M815" s="95"/>
      <c r="N815" s="95"/>
      <c r="O815" s="95"/>
      <c r="P815" s="95"/>
      <c r="Q815" s="95"/>
      <c r="R815" s="95"/>
      <c r="S815" s="95"/>
      <c r="T815" s="95"/>
      <c r="U815" s="95"/>
      <c r="V815" s="95"/>
      <c r="W815" s="95"/>
      <c r="X815" s="95"/>
      <c r="Y815" s="95"/>
    </row>
    <row r="816" spans="1:25" hidden="1" outlineLevel="1" x14ac:dyDescent="0.2">
      <c r="A816" s="83"/>
      <c r="B816" s="95"/>
      <c r="C816" s="95"/>
      <c r="D816" s="95"/>
      <c r="E816" s="95"/>
      <c r="F816" s="95"/>
      <c r="G816" s="95"/>
      <c r="H816" s="95"/>
      <c r="I816" s="95"/>
      <c r="J816" s="95"/>
      <c r="K816" s="95"/>
      <c r="L816" s="95"/>
      <c r="M816" s="95"/>
      <c r="N816" s="95"/>
      <c r="O816" s="95"/>
      <c r="P816" s="95"/>
      <c r="Q816" s="95"/>
      <c r="R816" s="95"/>
      <c r="S816" s="95"/>
      <c r="T816" s="95"/>
      <c r="U816" s="95"/>
      <c r="V816" s="95"/>
      <c r="W816" s="95"/>
      <c r="X816" s="95"/>
      <c r="Y816" s="95"/>
    </row>
    <row r="817" spans="1:25" hidden="1" outlineLevel="1" x14ac:dyDescent="0.2">
      <c r="A817" s="83"/>
      <c r="B817" s="95"/>
      <c r="C817" s="95"/>
      <c r="D817" s="95"/>
      <c r="E817" s="95"/>
      <c r="F817" s="95"/>
      <c r="G817" s="95"/>
      <c r="H817" s="95"/>
      <c r="I817" s="95"/>
      <c r="J817" s="95"/>
      <c r="K817" s="95"/>
      <c r="L817" s="95"/>
      <c r="M817" s="95"/>
      <c r="N817" s="95"/>
      <c r="O817" s="95"/>
      <c r="P817" s="95"/>
      <c r="Q817" s="95"/>
      <c r="R817" s="95"/>
      <c r="S817" s="95"/>
      <c r="T817" s="95"/>
      <c r="U817" s="95"/>
      <c r="V817" s="95"/>
      <c r="W817" s="95"/>
      <c r="X817" s="95"/>
      <c r="Y817" s="95"/>
    </row>
    <row r="818" spans="1:25" hidden="1" outlineLevel="1" x14ac:dyDescent="0.2">
      <c r="A818" s="83"/>
      <c r="B818" s="95"/>
      <c r="C818" s="95"/>
      <c r="D818" s="95"/>
      <c r="E818" s="95"/>
      <c r="F818" s="95"/>
      <c r="G818" s="95"/>
      <c r="H818" s="95"/>
      <c r="I818" s="95"/>
      <c r="J818" s="95"/>
      <c r="K818" s="95"/>
      <c r="L818" s="95"/>
      <c r="M818" s="95"/>
      <c r="N818" s="95"/>
      <c r="O818" s="95"/>
      <c r="P818" s="95"/>
      <c r="Q818" s="95"/>
      <c r="R818" s="95"/>
      <c r="S818" s="95"/>
      <c r="T818" s="95"/>
      <c r="U818" s="95"/>
      <c r="V818" s="95"/>
      <c r="W818" s="95"/>
      <c r="X818" s="95"/>
      <c r="Y818" s="95"/>
    </row>
    <row r="819" spans="1:25" hidden="1" outlineLevel="1" x14ac:dyDescent="0.2">
      <c r="A819" s="83"/>
      <c r="B819" s="95"/>
      <c r="C819" s="95"/>
      <c r="D819" s="95"/>
      <c r="E819" s="95"/>
      <c r="F819" s="95"/>
      <c r="G819" s="95"/>
      <c r="H819" s="95"/>
      <c r="I819" s="95"/>
      <c r="J819" s="95"/>
      <c r="K819" s="95"/>
      <c r="L819" s="95"/>
      <c r="M819" s="95"/>
      <c r="N819" s="95"/>
      <c r="O819" s="95"/>
      <c r="P819" s="95"/>
      <c r="Q819" s="95"/>
      <c r="R819" s="95"/>
      <c r="S819" s="95"/>
      <c r="T819" s="95"/>
      <c r="U819" s="95"/>
      <c r="V819" s="95"/>
      <c r="W819" s="95"/>
      <c r="X819" s="95"/>
      <c r="Y819" s="95"/>
    </row>
    <row r="820" spans="1:25" hidden="1" outlineLevel="1" x14ac:dyDescent="0.2">
      <c r="A820" s="83"/>
      <c r="B820" s="95"/>
      <c r="C820" s="95"/>
      <c r="D820" s="95"/>
      <c r="E820" s="95"/>
      <c r="F820" s="95"/>
      <c r="G820" s="95"/>
      <c r="H820" s="95"/>
      <c r="I820" s="95"/>
      <c r="J820" s="95"/>
      <c r="K820" s="95"/>
      <c r="L820" s="95"/>
      <c r="M820" s="95"/>
      <c r="N820" s="95"/>
      <c r="O820" s="95"/>
      <c r="P820" s="95"/>
      <c r="Q820" s="95"/>
      <c r="R820" s="95"/>
      <c r="S820" s="95"/>
      <c r="T820" s="95"/>
      <c r="U820" s="95"/>
      <c r="V820" s="95"/>
      <c r="W820" s="95"/>
      <c r="X820" s="95"/>
      <c r="Y820" s="95"/>
    </row>
    <row r="821" spans="1:25" hidden="1" outlineLevel="1" x14ac:dyDescent="0.2">
      <c r="A821" s="83"/>
      <c r="B821" s="95"/>
      <c r="C821" s="95"/>
      <c r="D821" s="95"/>
      <c r="E821" s="95"/>
      <c r="F821" s="95"/>
      <c r="G821" s="95"/>
      <c r="H821" s="95"/>
      <c r="I821" s="95"/>
      <c r="J821" s="95"/>
      <c r="K821" s="95"/>
      <c r="L821" s="95"/>
      <c r="M821" s="95"/>
      <c r="N821" s="95"/>
      <c r="O821" s="95"/>
      <c r="P821" s="95"/>
      <c r="Q821" s="95"/>
      <c r="R821" s="95"/>
      <c r="S821" s="95"/>
      <c r="T821" s="95"/>
      <c r="U821" s="95"/>
      <c r="V821" s="95"/>
      <c r="W821" s="95"/>
      <c r="X821" s="95"/>
      <c r="Y821" s="95"/>
    </row>
    <row r="822" spans="1:25" hidden="1" outlineLevel="1" x14ac:dyDescent="0.2">
      <c r="A822" s="83"/>
      <c r="B822" s="95"/>
      <c r="C822" s="95"/>
      <c r="D822" s="95"/>
      <c r="E822" s="95"/>
      <c r="F822" s="95"/>
      <c r="G822" s="95"/>
      <c r="H822" s="95"/>
      <c r="I822" s="95"/>
      <c r="J822" s="95"/>
      <c r="K822" s="95"/>
      <c r="L822" s="95"/>
      <c r="M822" s="95"/>
      <c r="N822" s="95"/>
      <c r="O822" s="95"/>
      <c r="P822" s="95"/>
      <c r="Q822" s="95"/>
      <c r="R822" s="95"/>
      <c r="S822" s="95"/>
      <c r="T822" s="95"/>
      <c r="U822" s="95"/>
      <c r="V822" s="95"/>
      <c r="W822" s="95"/>
      <c r="X822" s="95"/>
      <c r="Y822" s="95"/>
    </row>
    <row r="823" spans="1:25" hidden="1" outlineLevel="1" x14ac:dyDescent="0.2">
      <c r="A823" s="83"/>
      <c r="B823" s="95"/>
      <c r="C823" s="95"/>
      <c r="D823" s="95"/>
      <c r="E823" s="95"/>
      <c r="F823" s="95"/>
      <c r="G823" s="95"/>
      <c r="H823" s="95"/>
      <c r="I823" s="95"/>
      <c r="J823" s="95"/>
      <c r="K823" s="95"/>
      <c r="L823" s="95"/>
      <c r="M823" s="95"/>
      <c r="N823" s="95"/>
      <c r="O823" s="95"/>
      <c r="P823" s="95"/>
      <c r="Q823" s="95"/>
      <c r="R823" s="95"/>
      <c r="S823" s="95"/>
      <c r="T823" s="95"/>
      <c r="U823" s="95"/>
      <c r="V823" s="95"/>
      <c r="W823" s="95"/>
      <c r="X823" s="95"/>
      <c r="Y823" s="95"/>
    </row>
    <row r="824" spans="1:25" hidden="1" outlineLevel="1" x14ac:dyDescent="0.2">
      <c r="A824" s="83"/>
      <c r="B824" s="95"/>
      <c r="C824" s="95"/>
      <c r="D824" s="95"/>
      <c r="E824" s="95"/>
      <c r="F824" s="95"/>
      <c r="G824" s="95"/>
      <c r="H824" s="95"/>
      <c r="I824" s="95"/>
      <c r="J824" s="95"/>
      <c r="K824" s="95"/>
      <c r="L824" s="95"/>
      <c r="M824" s="95"/>
      <c r="N824" s="95"/>
      <c r="O824" s="95"/>
      <c r="P824" s="95"/>
      <c r="Q824" s="95"/>
      <c r="R824" s="95"/>
      <c r="S824" s="95"/>
      <c r="T824" s="95"/>
      <c r="U824" s="95"/>
      <c r="V824" s="95"/>
      <c r="W824" s="95"/>
      <c r="X824" s="95"/>
      <c r="Y824" s="95"/>
    </row>
    <row r="825" spans="1:25" hidden="1" outlineLevel="1" x14ac:dyDescent="0.2">
      <c r="A825" s="83"/>
      <c r="B825" s="95"/>
      <c r="C825" s="95"/>
      <c r="D825" s="95"/>
      <c r="E825" s="95"/>
      <c r="F825" s="95"/>
      <c r="G825" s="95"/>
      <c r="H825" s="95"/>
      <c r="I825" s="95"/>
      <c r="J825" s="95"/>
      <c r="K825" s="95"/>
      <c r="L825" s="95"/>
      <c r="M825" s="95"/>
      <c r="N825" s="95"/>
      <c r="O825" s="95"/>
      <c r="P825" s="95"/>
      <c r="Q825" s="95"/>
      <c r="R825" s="95"/>
      <c r="S825" s="95"/>
      <c r="T825" s="95"/>
      <c r="U825" s="95"/>
      <c r="V825" s="95"/>
      <c r="W825" s="95"/>
      <c r="X825" s="95"/>
      <c r="Y825" s="95"/>
    </row>
    <row r="826" spans="1:25" hidden="1" outlineLevel="1" x14ac:dyDescent="0.2">
      <c r="A826" s="83"/>
      <c r="B826" s="95"/>
      <c r="C826" s="95"/>
      <c r="D826" s="95"/>
      <c r="E826" s="95"/>
      <c r="F826" s="95"/>
      <c r="G826" s="95"/>
      <c r="H826" s="95"/>
      <c r="I826" s="95"/>
      <c r="J826" s="95"/>
      <c r="K826" s="95"/>
      <c r="L826" s="95"/>
      <c r="M826" s="95"/>
      <c r="N826" s="95"/>
      <c r="O826" s="95"/>
      <c r="P826" s="95"/>
      <c r="Q826" s="95"/>
      <c r="R826" s="95"/>
      <c r="S826" s="95"/>
      <c r="T826" s="95"/>
      <c r="U826" s="95"/>
      <c r="V826" s="95"/>
      <c r="W826" s="95"/>
      <c r="X826" s="95"/>
      <c r="Y826" s="95"/>
    </row>
    <row r="827" spans="1:25" s="51" customFormat="1" ht="35" customHeight="1" collapsed="1" x14ac:dyDescent="0.2">
      <c r="A827" s="50" t="s">
        <v>206</v>
      </c>
    </row>
    <row r="828" spans="1:25" ht="16" x14ac:dyDescent="0.2">
      <c r="A828" s="88" t="s">
        <v>200</v>
      </c>
      <c r="B828" s="47" t="s">
        <v>200</v>
      </c>
      <c r="C828" s="90" t="s">
        <v>207</v>
      </c>
      <c r="D828" s="91" t="s">
        <v>208</v>
      </c>
    </row>
    <row r="829" spans="1:25" s="23" customFormat="1" x14ac:dyDescent="0.2">
      <c r="A829" s="19" t="s">
        <v>167</v>
      </c>
      <c r="B829" s="21">
        <v>0.54285714285714282</v>
      </c>
      <c r="C829" s="27">
        <v>5.8508771929824563</v>
      </c>
      <c r="D829" s="14">
        <v>2398881.7368421052</v>
      </c>
      <c r="E829"/>
      <c r="F829"/>
      <c r="G829"/>
      <c r="H829"/>
      <c r="I829"/>
      <c r="J829"/>
      <c r="K829"/>
      <c r="L829"/>
      <c r="M829"/>
      <c r="N829"/>
      <c r="O829"/>
      <c r="P829"/>
      <c r="Q829"/>
      <c r="R829"/>
      <c r="S829"/>
      <c r="T829"/>
      <c r="U829"/>
    </row>
    <row r="830" spans="1:25" x14ac:dyDescent="0.2">
      <c r="A830" s="105" t="s">
        <v>68</v>
      </c>
      <c r="B830" s="24">
        <v>0.54285714285714282</v>
      </c>
      <c r="C830" s="106">
        <v>5.8508771929824563</v>
      </c>
      <c r="D830" s="107">
        <v>2398881.7368421052</v>
      </c>
    </row>
    <row r="831" spans="1:25" s="25" customFormat="1" ht="16" x14ac:dyDescent="0.2">
      <c r="A831" s="108" t="s">
        <v>126</v>
      </c>
      <c r="B831" s="24">
        <v>1.4285714285714285E-2</v>
      </c>
      <c r="C831" s="106">
        <v>7.666666666666667</v>
      </c>
      <c r="D831" s="107">
        <v>3593145.6666666665</v>
      </c>
    </row>
    <row r="832" spans="1:25" s="25" customFormat="1" ht="16" x14ac:dyDescent="0.2">
      <c r="A832" s="108" t="s">
        <v>113</v>
      </c>
      <c r="B832" s="24">
        <v>1.4285714285714285E-2</v>
      </c>
      <c r="C832" s="106">
        <v>6</v>
      </c>
      <c r="D832" s="107">
        <v>1117533.6666666667</v>
      </c>
    </row>
    <row r="833" spans="1:18" s="25" customFormat="1" ht="16" x14ac:dyDescent="0.2">
      <c r="A833" s="108" t="s">
        <v>132</v>
      </c>
      <c r="B833" s="24">
        <v>4.7619047619047616E-2</v>
      </c>
      <c r="C833" s="106">
        <v>5</v>
      </c>
      <c r="D833" s="107">
        <v>1876858</v>
      </c>
    </row>
    <row r="834" spans="1:18" s="25" customFormat="1" ht="16" x14ac:dyDescent="0.2">
      <c r="A834" s="108" t="s">
        <v>121</v>
      </c>
      <c r="B834" s="24">
        <v>5.7142857142857141E-2</v>
      </c>
      <c r="C834" s="106">
        <v>7.25</v>
      </c>
      <c r="D834" s="107">
        <v>1931856.75</v>
      </c>
    </row>
    <row r="835" spans="1:18" s="25" customFormat="1" ht="16" x14ac:dyDescent="0.2">
      <c r="A835" s="108" t="s">
        <v>154</v>
      </c>
      <c r="B835" s="24">
        <v>4.7619047619047623E-3</v>
      </c>
      <c r="C835" s="106">
        <v>6</v>
      </c>
      <c r="D835" s="107">
        <v>758555</v>
      </c>
      <c r="E835" s="24"/>
      <c r="F835" s="24"/>
      <c r="G835" s="24"/>
      <c r="H835" s="24"/>
      <c r="I835" s="24"/>
      <c r="J835" s="24"/>
      <c r="K835" s="24"/>
      <c r="L835" s="24"/>
      <c r="M835" s="24"/>
      <c r="N835" s="24"/>
      <c r="O835" s="24"/>
      <c r="P835" s="24"/>
      <c r="Q835" s="24"/>
      <c r="R835" s="24"/>
    </row>
    <row r="836" spans="1:18" s="25" customFormat="1" ht="16" x14ac:dyDescent="0.2">
      <c r="A836" s="108" t="s">
        <v>127</v>
      </c>
      <c r="B836" s="24">
        <v>9.5238095238095247E-3</v>
      </c>
      <c r="C836" s="106">
        <v>8</v>
      </c>
      <c r="D836" s="107">
        <v>3697133</v>
      </c>
      <c r="E836" s="24"/>
      <c r="F836" s="24"/>
      <c r="G836" s="24"/>
      <c r="H836" s="24"/>
      <c r="I836" s="24"/>
      <c r="J836" s="24"/>
      <c r="K836" s="24"/>
      <c r="L836" s="24"/>
      <c r="M836" s="24"/>
      <c r="N836" s="24"/>
      <c r="O836" s="24"/>
      <c r="P836" s="24"/>
      <c r="Q836" s="24"/>
      <c r="R836" s="24"/>
    </row>
    <row r="837" spans="1:18" s="25" customFormat="1" ht="16" x14ac:dyDescent="0.2">
      <c r="A837" s="108" t="s">
        <v>140</v>
      </c>
      <c r="B837" s="24">
        <v>4.7619047619047623E-3</v>
      </c>
      <c r="C837" s="106">
        <v>1</v>
      </c>
      <c r="D837" s="107">
        <v>4141829</v>
      </c>
      <c r="E837" s="24"/>
      <c r="F837" s="24"/>
      <c r="G837" s="24"/>
      <c r="H837" s="24"/>
      <c r="I837" s="24"/>
      <c r="J837" s="24"/>
      <c r="K837" s="24"/>
      <c r="L837" s="24"/>
      <c r="M837" s="24"/>
      <c r="N837" s="24"/>
      <c r="O837" s="24"/>
      <c r="P837" s="24"/>
      <c r="Q837" s="24"/>
      <c r="R837" s="24"/>
    </row>
    <row r="838" spans="1:18" s="25" customFormat="1" ht="16" x14ac:dyDescent="0.2">
      <c r="A838" s="108" t="s">
        <v>109</v>
      </c>
      <c r="B838" s="24">
        <v>4.7619047619047616E-2</v>
      </c>
      <c r="C838" s="106">
        <v>7</v>
      </c>
      <c r="D838" s="107">
        <v>2711900.8</v>
      </c>
      <c r="E838" s="24"/>
      <c r="F838" s="24"/>
      <c r="G838" s="24"/>
      <c r="H838" s="24"/>
      <c r="I838" s="24"/>
      <c r="J838" s="24"/>
      <c r="K838" s="24"/>
      <c r="L838" s="24"/>
      <c r="M838" s="24"/>
      <c r="N838" s="24"/>
      <c r="O838" s="24"/>
      <c r="P838" s="24"/>
      <c r="Q838" s="24"/>
      <c r="R838" s="24"/>
    </row>
    <row r="839" spans="1:18" s="25" customFormat="1" ht="16" x14ac:dyDescent="0.2">
      <c r="A839" s="108" t="s">
        <v>136</v>
      </c>
      <c r="B839" s="24">
        <v>2.3809523809523808E-2</v>
      </c>
      <c r="C839" s="106">
        <v>5.4</v>
      </c>
      <c r="D839" s="107">
        <v>2354260</v>
      </c>
      <c r="E839" s="24"/>
      <c r="F839" s="24"/>
      <c r="G839" s="24"/>
      <c r="H839" s="24"/>
      <c r="I839" s="24"/>
      <c r="J839" s="24"/>
      <c r="K839" s="24"/>
      <c r="L839" s="24"/>
      <c r="M839" s="24"/>
      <c r="N839" s="24"/>
      <c r="O839" s="24"/>
      <c r="P839" s="24"/>
      <c r="Q839" s="24"/>
      <c r="R839" s="24"/>
    </row>
    <row r="840" spans="1:18" s="25" customFormat="1" ht="16" x14ac:dyDescent="0.2">
      <c r="A840" s="108" t="s">
        <v>116</v>
      </c>
      <c r="B840" s="24">
        <v>3.8095238095238099E-2</v>
      </c>
      <c r="C840" s="106">
        <v>5.625</v>
      </c>
      <c r="D840" s="107">
        <v>2885572.25</v>
      </c>
      <c r="E840" s="24"/>
      <c r="F840" s="24"/>
      <c r="G840" s="24"/>
      <c r="H840" s="24"/>
      <c r="I840" s="24"/>
      <c r="J840" s="24"/>
      <c r="K840" s="24"/>
      <c r="L840" s="24"/>
      <c r="M840" s="24"/>
      <c r="N840" s="24"/>
      <c r="O840" s="24"/>
      <c r="P840" s="24"/>
      <c r="Q840" s="24"/>
      <c r="R840" s="24"/>
    </row>
    <row r="841" spans="1:18" s="25" customFormat="1" ht="16" x14ac:dyDescent="0.2">
      <c r="A841" s="108" t="s">
        <v>142</v>
      </c>
      <c r="B841" s="24">
        <v>1.4285714285714285E-2</v>
      </c>
      <c r="C841" s="106">
        <v>7.333333333333333</v>
      </c>
      <c r="D841" s="107">
        <v>2150805.6666666665</v>
      </c>
      <c r="E841" s="24"/>
      <c r="F841" s="24"/>
      <c r="G841" s="24"/>
      <c r="H841" s="24"/>
      <c r="I841" s="24"/>
      <c r="J841" s="24"/>
      <c r="K841" s="24"/>
      <c r="L841" s="24"/>
      <c r="M841" s="24"/>
      <c r="N841" s="24"/>
      <c r="O841" s="24"/>
      <c r="P841" s="24"/>
      <c r="Q841" s="24"/>
      <c r="R841" s="24"/>
    </row>
    <row r="842" spans="1:18" s="25" customFormat="1" ht="16" x14ac:dyDescent="0.2">
      <c r="A842" s="108" t="s">
        <v>128</v>
      </c>
      <c r="B842" s="24">
        <v>7.1428571428571425E-2</v>
      </c>
      <c r="C842" s="106">
        <v>5.4666666666666668</v>
      </c>
      <c r="D842" s="107">
        <v>2514772</v>
      </c>
      <c r="E842" s="24"/>
      <c r="F842" s="24"/>
      <c r="G842" s="24"/>
      <c r="H842" s="24"/>
      <c r="I842" s="24"/>
      <c r="J842" s="24"/>
      <c r="K842" s="24"/>
      <c r="L842" s="24"/>
      <c r="M842" s="24"/>
      <c r="N842" s="24"/>
      <c r="O842" s="24"/>
      <c r="P842" s="24"/>
      <c r="Q842" s="24"/>
      <c r="R842" s="24"/>
    </row>
    <row r="843" spans="1:18" s="25" customFormat="1" ht="32" x14ac:dyDescent="0.2">
      <c r="A843" s="108" t="s">
        <v>98</v>
      </c>
      <c r="B843" s="24">
        <v>0.19523809523809524</v>
      </c>
      <c r="C843" s="106">
        <v>5.3658536585365857</v>
      </c>
      <c r="D843" s="107">
        <v>2413319.1707317075</v>
      </c>
      <c r="E843" s="24"/>
      <c r="F843" s="24"/>
      <c r="G843" s="24"/>
      <c r="H843" s="24"/>
      <c r="I843" s="24"/>
      <c r="J843" s="24"/>
      <c r="K843" s="24"/>
      <c r="L843" s="24"/>
      <c r="M843" s="24"/>
      <c r="N843" s="24"/>
      <c r="O843" s="24"/>
      <c r="P843" s="24"/>
      <c r="Q843" s="24"/>
      <c r="R843" s="24"/>
    </row>
    <row r="844" spans="1:18" s="25" customFormat="1" x14ac:dyDescent="0.2">
      <c r="A844" s="104" t="s">
        <v>166</v>
      </c>
      <c r="B844" s="24">
        <v>0.45714285714285713</v>
      </c>
      <c r="C844" s="106">
        <v>5.854166666666667</v>
      </c>
      <c r="D844" s="107">
        <v>2661917.375</v>
      </c>
      <c r="E844" s="24"/>
      <c r="F844" s="24"/>
      <c r="G844" s="24"/>
      <c r="H844" s="24"/>
      <c r="I844" s="24"/>
      <c r="J844" s="24"/>
      <c r="K844" s="24"/>
      <c r="L844" s="24"/>
      <c r="M844" s="24"/>
      <c r="N844" s="24"/>
      <c r="O844" s="24"/>
      <c r="P844" s="24"/>
      <c r="Q844" s="24"/>
      <c r="R844" s="24"/>
    </row>
    <row r="845" spans="1:18" s="25" customFormat="1" x14ac:dyDescent="0.2">
      <c r="A845" s="105" t="s">
        <v>68</v>
      </c>
      <c r="B845" s="24">
        <v>0.45714285714285713</v>
      </c>
      <c r="C845" s="106">
        <v>5.854166666666667</v>
      </c>
      <c r="D845" s="107">
        <v>2661917.375</v>
      </c>
      <c r="E845" s="24"/>
      <c r="F845" s="24"/>
      <c r="G845" s="24"/>
      <c r="H845" s="24"/>
      <c r="I845" s="24"/>
      <c r="J845" s="24"/>
      <c r="K845" s="24"/>
      <c r="L845" s="24"/>
      <c r="M845" s="24"/>
      <c r="N845" s="24"/>
      <c r="O845" s="24"/>
      <c r="P845" s="24"/>
      <c r="Q845" s="24"/>
      <c r="R845" s="24"/>
    </row>
    <row r="846" spans="1:18" s="25" customFormat="1" ht="16" x14ac:dyDescent="0.2">
      <c r="A846" s="108" t="s">
        <v>126</v>
      </c>
      <c r="B846" s="24">
        <v>4.7619047619047623E-3</v>
      </c>
      <c r="C846" s="106">
        <v>10</v>
      </c>
      <c r="D846" s="107">
        <v>44422</v>
      </c>
      <c r="E846" s="24"/>
      <c r="F846" s="24"/>
      <c r="G846" s="24"/>
      <c r="H846" s="24"/>
      <c r="I846" s="24"/>
      <c r="J846" s="24"/>
      <c r="K846" s="24"/>
      <c r="L846" s="24"/>
      <c r="M846" s="24"/>
      <c r="N846" s="24"/>
      <c r="O846" s="24"/>
      <c r="P846" s="24"/>
      <c r="Q846" s="24"/>
      <c r="R846" s="24"/>
    </row>
    <row r="847" spans="1:18" s="25" customFormat="1" ht="16" x14ac:dyDescent="0.2">
      <c r="A847" s="108" t="s">
        <v>113</v>
      </c>
      <c r="B847" s="24">
        <v>1.4285714285714285E-2</v>
      </c>
      <c r="C847" s="106">
        <v>7</v>
      </c>
      <c r="D847" s="107">
        <v>2983757.6666666665</v>
      </c>
      <c r="E847" s="24"/>
      <c r="F847" s="24"/>
      <c r="G847" s="24"/>
      <c r="H847" s="24"/>
      <c r="I847" s="24"/>
      <c r="J847" s="24"/>
      <c r="K847" s="24"/>
      <c r="L847" s="24"/>
      <c r="M847" s="24"/>
      <c r="N847" s="24"/>
      <c r="O847" s="24"/>
      <c r="P847" s="24"/>
      <c r="Q847" s="24"/>
      <c r="R847" s="24"/>
    </row>
    <row r="848" spans="1:18" s="25" customFormat="1" ht="16" x14ac:dyDescent="0.2">
      <c r="A848" s="108" t="s">
        <v>132</v>
      </c>
      <c r="B848" s="24">
        <v>4.7619047619047616E-2</v>
      </c>
      <c r="C848" s="106">
        <v>6.7</v>
      </c>
      <c r="D848" s="107">
        <v>3411308.9</v>
      </c>
      <c r="E848" s="24"/>
      <c r="F848" s="24"/>
      <c r="G848" s="24"/>
      <c r="H848" s="24"/>
      <c r="I848" s="24"/>
      <c r="J848" s="24"/>
      <c r="K848" s="24"/>
      <c r="L848" s="24"/>
      <c r="M848" s="24"/>
      <c r="N848" s="24"/>
      <c r="O848" s="24"/>
      <c r="P848" s="24"/>
      <c r="Q848" s="24"/>
      <c r="R848" s="24"/>
    </row>
    <row r="849" spans="1:18" s="25" customFormat="1" ht="16" x14ac:dyDescent="0.2">
      <c r="A849" s="108" t="s">
        <v>121</v>
      </c>
      <c r="B849" s="24">
        <v>5.7142857142857141E-2</v>
      </c>
      <c r="C849" s="106">
        <v>6</v>
      </c>
      <c r="D849" s="107">
        <v>2384995.1666666665</v>
      </c>
      <c r="E849" s="24"/>
      <c r="F849" s="24"/>
      <c r="G849" s="24"/>
      <c r="H849" s="24"/>
      <c r="I849" s="24"/>
      <c r="J849" s="24"/>
      <c r="K849" s="24"/>
      <c r="L849" s="24"/>
      <c r="M849" s="24"/>
      <c r="N849" s="24"/>
      <c r="O849" s="24"/>
      <c r="P849" s="24"/>
      <c r="Q849" s="24"/>
      <c r="R849" s="24"/>
    </row>
    <row r="850" spans="1:18" s="25" customFormat="1" ht="16" x14ac:dyDescent="0.2">
      <c r="A850" s="108" t="s">
        <v>146</v>
      </c>
      <c r="B850" s="24">
        <v>1.4285714285714285E-2</v>
      </c>
      <c r="C850" s="106">
        <v>4.666666666666667</v>
      </c>
      <c r="D850" s="107">
        <v>764399.33333333337</v>
      </c>
      <c r="E850" s="24"/>
      <c r="F850" s="24"/>
      <c r="G850" s="24"/>
      <c r="H850" s="24"/>
      <c r="I850" s="24"/>
      <c r="J850" s="24"/>
      <c r="K850" s="24"/>
      <c r="L850" s="24"/>
      <c r="M850" s="24"/>
      <c r="N850" s="24"/>
      <c r="O850" s="24"/>
      <c r="P850" s="24"/>
      <c r="Q850" s="24"/>
      <c r="R850" s="24"/>
    </row>
    <row r="851" spans="1:18" s="25" customFormat="1" ht="16" x14ac:dyDescent="0.2">
      <c r="A851" s="108" t="s">
        <v>140</v>
      </c>
      <c r="B851" s="24">
        <v>4.7619047619047623E-3</v>
      </c>
      <c r="C851" s="106">
        <v>6</v>
      </c>
      <c r="D851" s="107">
        <v>2646664</v>
      </c>
      <c r="E851" s="24"/>
      <c r="F851" s="24"/>
      <c r="G851" s="24"/>
      <c r="H851" s="24"/>
      <c r="I851" s="24"/>
      <c r="J851" s="24"/>
      <c r="K851" s="24"/>
      <c r="L851" s="24"/>
      <c r="M851" s="24"/>
      <c r="N851" s="24"/>
      <c r="O851" s="24"/>
      <c r="P851" s="24"/>
      <c r="Q851" s="24"/>
      <c r="R851" s="24"/>
    </row>
    <row r="852" spans="1:18" s="25" customFormat="1" ht="16" x14ac:dyDescent="0.2">
      <c r="A852" s="108" t="s">
        <v>109</v>
      </c>
      <c r="B852" s="24">
        <v>4.2857142857142858E-2</v>
      </c>
      <c r="C852" s="106">
        <v>7</v>
      </c>
      <c r="D852" s="107">
        <v>2305796.4444444445</v>
      </c>
      <c r="E852" s="24"/>
      <c r="F852" s="24"/>
      <c r="G852" s="24"/>
      <c r="H852" s="24"/>
      <c r="I852" s="24"/>
      <c r="J852" s="24"/>
      <c r="K852" s="24"/>
      <c r="L852" s="24"/>
      <c r="M852" s="24"/>
      <c r="N852" s="24"/>
      <c r="O852" s="24"/>
      <c r="P852" s="24"/>
      <c r="Q852" s="24"/>
      <c r="R852" s="24"/>
    </row>
    <row r="853" spans="1:18" s="25" customFormat="1" ht="16" x14ac:dyDescent="0.2">
      <c r="A853" s="108" t="s">
        <v>136</v>
      </c>
      <c r="B853" s="24">
        <v>4.7619047619047623E-3</v>
      </c>
      <c r="C853" s="106">
        <v>9</v>
      </c>
      <c r="D853" s="107">
        <v>4006543</v>
      </c>
      <c r="E853" s="24"/>
      <c r="F853" s="24"/>
      <c r="G853" s="24"/>
      <c r="H853" s="24"/>
      <c r="I853" s="24"/>
      <c r="J853" s="24"/>
      <c r="K853" s="24"/>
      <c r="L853" s="24"/>
      <c r="M853" s="24"/>
      <c r="N853" s="24"/>
      <c r="O853" s="24"/>
      <c r="P853" s="24"/>
      <c r="Q853" s="24"/>
      <c r="R853" s="24"/>
    </row>
    <row r="854" spans="1:18" s="25" customFormat="1" ht="16" x14ac:dyDescent="0.2">
      <c r="A854" s="108" t="s">
        <v>133</v>
      </c>
      <c r="B854" s="24">
        <v>1.4285714285714285E-2</v>
      </c>
      <c r="C854" s="106">
        <v>5.333333333333333</v>
      </c>
      <c r="D854" s="107">
        <v>3559153.6666666665</v>
      </c>
      <c r="E854" s="24"/>
      <c r="F854" s="24"/>
      <c r="G854" s="24"/>
      <c r="H854" s="24"/>
      <c r="I854" s="24"/>
      <c r="J854" s="24"/>
      <c r="K854" s="24"/>
      <c r="L854" s="24"/>
      <c r="M854" s="24"/>
      <c r="N854" s="24"/>
      <c r="O854" s="24"/>
      <c r="P854" s="24"/>
      <c r="Q854" s="24"/>
      <c r="R854" s="24"/>
    </row>
    <row r="855" spans="1:18" s="25" customFormat="1" ht="16" x14ac:dyDescent="0.2">
      <c r="A855" s="108" t="s">
        <v>116</v>
      </c>
      <c r="B855" s="24">
        <v>2.8571428571428571E-2</v>
      </c>
      <c r="C855" s="106">
        <v>4.833333333333333</v>
      </c>
      <c r="D855" s="107">
        <v>3042507.5</v>
      </c>
      <c r="E855" s="24"/>
      <c r="F855" s="24"/>
      <c r="G855" s="24"/>
      <c r="H855" s="24"/>
      <c r="I855" s="24"/>
      <c r="J855" s="24"/>
      <c r="K855" s="24"/>
      <c r="L855" s="24"/>
      <c r="M855" s="24"/>
      <c r="N855" s="24"/>
      <c r="O855" s="24"/>
      <c r="P855" s="24"/>
      <c r="Q855" s="24"/>
      <c r="R855" s="24"/>
    </row>
    <row r="856" spans="1:18" s="25" customFormat="1" ht="16" x14ac:dyDescent="0.2">
      <c r="A856" s="108" t="s">
        <v>142</v>
      </c>
      <c r="B856" s="24">
        <v>4.7619047619047623E-3</v>
      </c>
      <c r="C856" s="106">
        <v>9</v>
      </c>
      <c r="D856" s="107">
        <v>788300</v>
      </c>
      <c r="E856" s="24"/>
      <c r="F856" s="24"/>
      <c r="G856" s="24"/>
      <c r="H856" s="24"/>
      <c r="I856" s="24"/>
      <c r="J856" s="24"/>
      <c r="K856" s="24"/>
      <c r="L856" s="24"/>
      <c r="M856" s="24"/>
      <c r="N856" s="24"/>
      <c r="O856" s="24"/>
      <c r="P856" s="24"/>
      <c r="Q856" s="24"/>
      <c r="R856" s="24"/>
    </row>
    <row r="857" spans="1:18" s="25" customFormat="1" ht="16" x14ac:dyDescent="0.2">
      <c r="A857" s="108" t="s">
        <v>128</v>
      </c>
      <c r="B857" s="24">
        <v>9.0476190476190474E-2</v>
      </c>
      <c r="C857" s="106">
        <v>4.6315789473684212</v>
      </c>
      <c r="D857" s="107">
        <v>3067196.9473684211</v>
      </c>
      <c r="E857" s="24"/>
      <c r="F857" s="24"/>
      <c r="G857" s="24"/>
      <c r="H857" s="24"/>
      <c r="I857" s="24"/>
      <c r="J857" s="24"/>
      <c r="K857" s="24"/>
      <c r="L857" s="24"/>
      <c r="M857" s="24"/>
      <c r="N857" s="24"/>
      <c r="O857" s="24"/>
      <c r="P857" s="24"/>
      <c r="Q857" s="24"/>
      <c r="R857" s="24"/>
    </row>
    <row r="858" spans="1:18" s="25" customFormat="1" ht="32" x14ac:dyDescent="0.2">
      <c r="A858" s="108" t="s">
        <v>151</v>
      </c>
      <c r="B858" s="24">
        <v>4.7619047619047623E-3</v>
      </c>
      <c r="C858" s="106">
        <v>6</v>
      </c>
      <c r="D858" s="107">
        <v>661083</v>
      </c>
      <c r="E858" s="24"/>
      <c r="F858" s="24"/>
      <c r="G858" s="24"/>
      <c r="H858" s="24"/>
      <c r="I858" s="24"/>
      <c r="J858" s="24"/>
      <c r="K858" s="24"/>
      <c r="L858" s="24"/>
      <c r="M858" s="24"/>
      <c r="N858" s="24"/>
      <c r="O858" s="24"/>
      <c r="P858" s="24"/>
      <c r="Q858" s="24"/>
      <c r="R858" s="24"/>
    </row>
    <row r="859" spans="1:18" s="25" customFormat="1" ht="32" x14ac:dyDescent="0.2">
      <c r="A859" s="108" t="s">
        <v>98</v>
      </c>
      <c r="B859" s="24">
        <v>0.12380952380952381</v>
      </c>
      <c r="C859" s="106">
        <v>5.8461538461538458</v>
      </c>
      <c r="D859" s="107">
        <v>2517620.6923076925</v>
      </c>
      <c r="E859" s="24"/>
      <c r="F859" s="24"/>
      <c r="G859" s="24"/>
      <c r="H859" s="24"/>
      <c r="I859" s="24"/>
      <c r="J859" s="24"/>
      <c r="K859" s="24"/>
      <c r="L859" s="24"/>
      <c r="M859" s="24"/>
      <c r="N859" s="24"/>
      <c r="O859" s="24"/>
      <c r="P859" s="24"/>
      <c r="Q859" s="24"/>
      <c r="R859" s="24"/>
    </row>
    <row r="860" spans="1:18" x14ac:dyDescent="0.2">
      <c r="A860" s="80" t="s">
        <v>179</v>
      </c>
      <c r="B860" s="82">
        <v>1</v>
      </c>
      <c r="C860" s="90">
        <v>5.852380952380952</v>
      </c>
      <c r="D860" s="91">
        <v>2519126.6</v>
      </c>
      <c r="E860" s="22"/>
      <c r="F860" s="22"/>
      <c r="G860" s="22"/>
      <c r="H860" s="22"/>
      <c r="I860" s="22"/>
      <c r="J860" s="22"/>
      <c r="K860" s="22"/>
      <c r="L860" s="22"/>
      <c r="M860" s="22"/>
      <c r="N860" s="22"/>
      <c r="O860" s="22"/>
      <c r="P860" s="22"/>
      <c r="Q860" s="22"/>
      <c r="R860" s="22"/>
    </row>
    <row r="861" spans="1:18" hidden="1" outlineLevel="1" x14ac:dyDescent="0.2">
      <c r="A861"/>
      <c r="B861"/>
      <c r="E861" s="22"/>
      <c r="F861" s="22"/>
      <c r="G861" s="22"/>
      <c r="H861" s="22"/>
      <c r="I861" s="22"/>
      <c r="J861" s="22"/>
      <c r="K861" s="22"/>
      <c r="L861" s="22"/>
      <c r="M861" s="22"/>
      <c r="N861" s="22"/>
      <c r="O861" s="22"/>
      <c r="P861" s="22"/>
      <c r="Q861" s="22"/>
      <c r="R861" s="22"/>
    </row>
    <row r="862" spans="1:18" hidden="1" outlineLevel="1" x14ac:dyDescent="0.2">
      <c r="A862"/>
      <c r="B862"/>
      <c r="E862" s="22"/>
      <c r="F862" s="22"/>
      <c r="G862" s="22"/>
      <c r="H862" s="22"/>
      <c r="I862" s="22"/>
      <c r="J862" s="22"/>
      <c r="K862" s="22"/>
      <c r="L862" s="22"/>
      <c r="M862" s="22"/>
      <c r="N862" s="22"/>
      <c r="O862" s="22"/>
      <c r="P862" s="22"/>
      <c r="Q862" s="22"/>
      <c r="R862" s="22"/>
    </row>
    <row r="863" spans="1:18" hidden="1" outlineLevel="1" x14ac:dyDescent="0.2">
      <c r="A863"/>
      <c r="B863"/>
      <c r="E863" s="22"/>
      <c r="F863" s="22"/>
      <c r="G863" s="22"/>
      <c r="H863" s="22"/>
      <c r="I863" s="22"/>
      <c r="J863" s="22"/>
      <c r="K863" s="22"/>
      <c r="L863" s="22"/>
      <c r="M863" s="22"/>
      <c r="N863" s="22"/>
      <c r="O863" s="22"/>
      <c r="P863" s="22"/>
      <c r="Q863" s="22"/>
      <c r="R863" s="22"/>
    </row>
    <row r="864" spans="1:18" hidden="1" outlineLevel="1" x14ac:dyDescent="0.2">
      <c r="A864"/>
      <c r="B864"/>
      <c r="E864" s="22"/>
      <c r="F864" s="22"/>
      <c r="G864" s="22"/>
      <c r="H864" s="22"/>
      <c r="I864" s="22"/>
      <c r="J864" s="22"/>
      <c r="K864" s="22"/>
      <c r="L864" s="22"/>
      <c r="M864" s="22"/>
      <c r="N864" s="22"/>
      <c r="O864" s="22"/>
      <c r="P864" s="22"/>
      <c r="Q864" s="22"/>
      <c r="R864" s="22"/>
    </row>
    <row r="865" spans="1:18" hidden="1" outlineLevel="1" x14ac:dyDescent="0.2">
      <c r="A865"/>
      <c r="B865"/>
      <c r="E865" s="22"/>
      <c r="F865" s="22"/>
      <c r="G865" s="22"/>
      <c r="H865" s="22"/>
      <c r="I865" s="22"/>
      <c r="J865" s="22"/>
      <c r="K865" s="22"/>
      <c r="L865" s="22"/>
      <c r="M865" s="22"/>
      <c r="N865" s="22"/>
      <c r="O865" s="22"/>
      <c r="P865" s="22"/>
      <c r="Q865" s="22"/>
      <c r="R865" s="22"/>
    </row>
    <row r="866" spans="1:18" hidden="1" outlineLevel="1" x14ac:dyDescent="0.2">
      <c r="A866"/>
      <c r="B866"/>
      <c r="E866" s="22"/>
      <c r="F866" s="22"/>
      <c r="G866" s="22"/>
      <c r="H866" s="22"/>
      <c r="I866" s="22"/>
      <c r="J866" s="22"/>
      <c r="K866" s="22"/>
      <c r="L866" s="22"/>
      <c r="M866" s="22"/>
      <c r="N866" s="22"/>
      <c r="O866" s="22"/>
      <c r="P866" s="22"/>
      <c r="Q866" s="22"/>
      <c r="R866" s="22"/>
    </row>
    <row r="867" spans="1:18" hidden="1" outlineLevel="1" x14ac:dyDescent="0.2">
      <c r="A867"/>
      <c r="B867"/>
      <c r="E867" s="22"/>
      <c r="F867" s="22"/>
      <c r="G867" s="22"/>
      <c r="H867" s="22"/>
      <c r="I867" s="22"/>
      <c r="J867" s="22"/>
      <c r="K867" s="22"/>
      <c r="L867" s="22"/>
      <c r="M867" s="22"/>
      <c r="N867" s="22"/>
      <c r="O867" s="22"/>
      <c r="P867" s="22"/>
      <c r="Q867" s="22"/>
      <c r="R867" s="22"/>
    </row>
    <row r="868" spans="1:18" hidden="1" outlineLevel="1" x14ac:dyDescent="0.2">
      <c r="A868"/>
      <c r="B868"/>
      <c r="E868" s="22"/>
      <c r="F868" s="22"/>
      <c r="G868" s="22"/>
      <c r="H868" s="22"/>
      <c r="I868" s="22"/>
      <c r="J868" s="22"/>
      <c r="K868" s="22"/>
      <c r="L868" s="22"/>
      <c r="M868" s="22"/>
      <c r="N868" s="22"/>
      <c r="O868" s="22"/>
      <c r="P868" s="22"/>
      <c r="Q868" s="22"/>
      <c r="R868" s="22"/>
    </row>
    <row r="869" spans="1:18" hidden="1" outlineLevel="1" x14ac:dyDescent="0.2">
      <c r="A869"/>
      <c r="B869"/>
      <c r="E869" s="22"/>
      <c r="F869" s="22"/>
      <c r="G869" s="22"/>
      <c r="H869" s="22"/>
      <c r="I869" s="22"/>
      <c r="J869" s="22"/>
      <c r="K869" s="22"/>
      <c r="L869" s="22"/>
      <c r="M869" s="22"/>
      <c r="N869" s="22"/>
      <c r="O869" s="22"/>
      <c r="P869" s="22"/>
      <c r="Q869" s="22"/>
      <c r="R869" s="22"/>
    </row>
    <row r="870" spans="1:18" hidden="1" outlineLevel="1" x14ac:dyDescent="0.2">
      <c r="A870"/>
      <c r="B870"/>
      <c r="E870" s="22"/>
      <c r="F870" s="22"/>
      <c r="G870" s="22"/>
      <c r="H870" s="22"/>
      <c r="I870" s="22"/>
      <c r="J870" s="22"/>
      <c r="K870" s="22"/>
      <c r="L870" s="22"/>
      <c r="M870" s="22"/>
      <c r="N870" s="22"/>
      <c r="O870" s="22"/>
      <c r="P870" s="22"/>
      <c r="Q870" s="22"/>
      <c r="R870" s="22"/>
    </row>
    <row r="871" spans="1:18" hidden="1" outlineLevel="1" x14ac:dyDescent="0.2">
      <c r="A871"/>
      <c r="B871"/>
      <c r="E871" s="22"/>
      <c r="F871" s="22"/>
      <c r="G871" s="22"/>
      <c r="H871" s="22"/>
      <c r="I871" s="22"/>
      <c r="J871" s="22"/>
      <c r="K871" s="22"/>
      <c r="L871" s="22"/>
      <c r="M871" s="22"/>
      <c r="N871" s="22"/>
      <c r="O871" s="22"/>
      <c r="P871" s="22"/>
      <c r="Q871" s="22"/>
      <c r="R871" s="22"/>
    </row>
    <row r="872" spans="1:18" hidden="1" outlineLevel="1" x14ac:dyDescent="0.2">
      <c r="A872"/>
      <c r="B872"/>
      <c r="E872" s="22"/>
      <c r="F872" s="22"/>
      <c r="G872" s="22"/>
      <c r="H872" s="22"/>
      <c r="I872" s="22"/>
      <c r="J872" s="22"/>
      <c r="K872" s="22"/>
      <c r="L872" s="22"/>
      <c r="M872" s="22"/>
      <c r="N872" s="22"/>
      <c r="O872" s="22"/>
      <c r="P872" s="22"/>
      <c r="Q872" s="22"/>
      <c r="R872" s="22"/>
    </row>
    <row r="873" spans="1:18" hidden="1" outlineLevel="1" x14ac:dyDescent="0.2">
      <c r="A873"/>
      <c r="B873"/>
      <c r="E873" s="22"/>
      <c r="F873" s="22"/>
      <c r="G873" s="22"/>
      <c r="H873" s="22"/>
      <c r="I873" s="22"/>
      <c r="J873" s="22"/>
      <c r="K873" s="22"/>
      <c r="L873" s="22"/>
      <c r="M873" s="22"/>
      <c r="N873" s="22"/>
      <c r="O873" s="22"/>
      <c r="P873" s="22"/>
      <c r="Q873" s="22"/>
      <c r="R873" s="22"/>
    </row>
    <row r="874" spans="1:18" hidden="1" outlineLevel="1" x14ac:dyDescent="0.2">
      <c r="A874"/>
      <c r="B874"/>
      <c r="E874" s="22"/>
      <c r="F874" s="22"/>
      <c r="G874" s="22"/>
      <c r="H874" s="22"/>
      <c r="I874" s="22"/>
      <c r="J874" s="22"/>
      <c r="K874" s="22"/>
      <c r="L874" s="22"/>
      <c r="M874" s="22"/>
      <c r="N874" s="22"/>
      <c r="O874" s="22"/>
      <c r="P874" s="22"/>
      <c r="Q874" s="22"/>
      <c r="R874" s="22"/>
    </row>
    <row r="875" spans="1:18" hidden="1" outlineLevel="1" x14ac:dyDescent="0.2">
      <c r="A875"/>
      <c r="B875"/>
      <c r="E875" s="22"/>
      <c r="F875" s="22"/>
      <c r="G875" s="22"/>
      <c r="H875" s="22"/>
      <c r="I875" s="22"/>
      <c r="J875" s="22"/>
      <c r="K875" s="22"/>
      <c r="L875" s="22"/>
      <c r="M875" s="22"/>
      <c r="N875" s="22"/>
      <c r="O875" s="22"/>
      <c r="P875" s="22"/>
      <c r="Q875" s="22"/>
      <c r="R875" s="22"/>
    </row>
    <row r="876" spans="1:18" hidden="1" outlineLevel="1" x14ac:dyDescent="0.2">
      <c r="A876"/>
      <c r="B876"/>
      <c r="E876" s="22"/>
      <c r="F876" s="22"/>
      <c r="G876" s="22"/>
      <c r="H876" s="22"/>
      <c r="I876" s="22"/>
      <c r="J876" s="22"/>
      <c r="K876" s="22"/>
      <c r="L876" s="22"/>
      <c r="M876" s="22"/>
      <c r="N876" s="22"/>
      <c r="O876" s="22"/>
      <c r="P876" s="22"/>
      <c r="Q876" s="22"/>
      <c r="R876" s="22"/>
    </row>
    <row r="877" spans="1:18" hidden="1" outlineLevel="1" x14ac:dyDescent="0.2">
      <c r="A877"/>
      <c r="B877"/>
      <c r="E877" s="22"/>
      <c r="F877" s="22"/>
      <c r="G877" s="22"/>
      <c r="H877" s="22"/>
      <c r="I877" s="22"/>
      <c r="J877" s="22"/>
      <c r="K877" s="22"/>
      <c r="L877" s="22"/>
      <c r="M877" s="22"/>
      <c r="N877" s="22"/>
      <c r="O877" s="22"/>
      <c r="P877" s="22"/>
      <c r="Q877" s="22"/>
      <c r="R877" s="22"/>
    </row>
    <row r="878" spans="1:18" hidden="1" outlineLevel="1" x14ac:dyDescent="0.2">
      <c r="A878"/>
      <c r="B878"/>
      <c r="E878" s="22"/>
      <c r="F878" s="22"/>
      <c r="G878" s="22"/>
      <c r="H878" s="22"/>
      <c r="I878" s="22"/>
      <c r="J878" s="22"/>
      <c r="K878" s="22"/>
      <c r="L878" s="22"/>
      <c r="M878" s="22"/>
      <c r="N878" s="22"/>
      <c r="O878" s="22"/>
      <c r="P878" s="22"/>
      <c r="Q878" s="22"/>
      <c r="R878" s="22"/>
    </row>
    <row r="879" spans="1:18" hidden="1" outlineLevel="1" x14ac:dyDescent="0.2">
      <c r="A879"/>
      <c r="B879"/>
      <c r="E879" s="22"/>
      <c r="F879" s="22"/>
      <c r="G879" s="22"/>
      <c r="H879" s="22"/>
      <c r="I879" s="22"/>
      <c r="J879" s="22"/>
      <c r="K879" s="22"/>
      <c r="L879" s="22"/>
      <c r="M879" s="22"/>
      <c r="N879" s="22"/>
      <c r="O879" s="22"/>
      <c r="P879" s="22"/>
      <c r="Q879" s="22"/>
      <c r="R879" s="22"/>
    </row>
    <row r="880" spans="1:18" hidden="1" outlineLevel="1" x14ac:dyDescent="0.2">
      <c r="A880"/>
      <c r="B880"/>
      <c r="E880" s="22"/>
      <c r="F880" s="22"/>
      <c r="G880" s="22"/>
      <c r="H880" s="22"/>
      <c r="I880" s="22"/>
      <c r="J880" s="22"/>
      <c r="K880" s="22"/>
      <c r="L880" s="22"/>
      <c r="M880" s="22"/>
      <c r="N880" s="22"/>
      <c r="O880" s="22"/>
      <c r="P880" s="22"/>
      <c r="Q880" s="22"/>
      <c r="R880" s="22"/>
    </row>
    <row r="881" spans="1:18" hidden="1" outlineLevel="1" x14ac:dyDescent="0.2">
      <c r="A881"/>
      <c r="B881"/>
      <c r="E881" s="22"/>
      <c r="F881" s="22"/>
      <c r="G881" s="22"/>
      <c r="H881" s="22"/>
      <c r="I881" s="22"/>
      <c r="J881" s="22"/>
      <c r="K881" s="22"/>
      <c r="L881" s="22"/>
      <c r="M881" s="22"/>
      <c r="N881" s="22"/>
      <c r="O881" s="22"/>
      <c r="P881" s="22"/>
      <c r="Q881" s="22"/>
      <c r="R881" s="22"/>
    </row>
    <row r="882" spans="1:18" hidden="1" outlineLevel="1" x14ac:dyDescent="0.2">
      <c r="A882"/>
      <c r="B882"/>
      <c r="E882" s="22"/>
      <c r="F882" s="22"/>
      <c r="G882" s="22"/>
      <c r="H882" s="22"/>
      <c r="I882" s="22"/>
      <c r="J882" s="22"/>
      <c r="K882" s="22"/>
      <c r="L882" s="22"/>
      <c r="M882" s="22"/>
      <c r="N882" s="22"/>
      <c r="O882" s="22"/>
      <c r="P882" s="22"/>
      <c r="Q882" s="22"/>
      <c r="R882" s="22"/>
    </row>
    <row r="883" spans="1:18" hidden="1" outlineLevel="1" x14ac:dyDescent="0.2">
      <c r="A883"/>
      <c r="B883"/>
      <c r="E883" s="22"/>
      <c r="F883" s="22"/>
      <c r="G883" s="22"/>
      <c r="H883" s="22"/>
      <c r="I883" s="22"/>
      <c r="J883" s="22"/>
      <c r="K883" s="22"/>
      <c r="L883" s="22"/>
      <c r="M883" s="22"/>
      <c r="N883" s="22"/>
      <c r="O883" s="22"/>
      <c r="P883" s="22"/>
      <c r="Q883" s="22"/>
      <c r="R883" s="22"/>
    </row>
    <row r="884" spans="1:18" hidden="1" outlineLevel="1" x14ac:dyDescent="0.2">
      <c r="A884"/>
      <c r="B884"/>
      <c r="E884" s="22"/>
      <c r="F884" s="22"/>
      <c r="G884" s="22"/>
      <c r="H884" s="22"/>
      <c r="I884" s="22"/>
      <c r="J884" s="22"/>
      <c r="K884" s="22"/>
      <c r="L884" s="22"/>
      <c r="M884" s="22"/>
      <c r="N884" s="22"/>
      <c r="O884" s="22"/>
      <c r="P884" s="22"/>
      <c r="Q884" s="22"/>
      <c r="R884" s="22"/>
    </row>
    <row r="885" spans="1:18" hidden="1" outlineLevel="1" x14ac:dyDescent="0.2">
      <c r="A885"/>
      <c r="B885"/>
      <c r="E885" s="22"/>
      <c r="F885" s="22"/>
      <c r="G885" s="22"/>
      <c r="H885" s="22"/>
      <c r="I885" s="22"/>
      <c r="J885" s="22"/>
      <c r="K885" s="22"/>
      <c r="L885" s="22"/>
      <c r="M885" s="22"/>
      <c r="N885" s="22"/>
      <c r="O885" s="22"/>
      <c r="P885" s="22"/>
      <c r="Q885" s="22"/>
      <c r="R885" s="22"/>
    </row>
    <row r="886" spans="1:18" hidden="1" outlineLevel="1" x14ac:dyDescent="0.2">
      <c r="A886"/>
      <c r="B886"/>
      <c r="E886" s="22"/>
      <c r="F886" s="22"/>
      <c r="G886" s="22"/>
      <c r="H886" s="22"/>
      <c r="I886" s="22"/>
      <c r="J886" s="22"/>
      <c r="K886" s="22"/>
      <c r="L886" s="22"/>
      <c r="M886" s="22"/>
      <c r="N886" s="22"/>
      <c r="O886" s="22"/>
      <c r="P886" s="22"/>
      <c r="Q886" s="22"/>
      <c r="R886" s="22"/>
    </row>
    <row r="887" spans="1:18" hidden="1" outlineLevel="1" x14ac:dyDescent="0.2">
      <c r="A887"/>
      <c r="B887"/>
      <c r="E887" s="22"/>
      <c r="F887" s="22"/>
      <c r="G887" s="22"/>
      <c r="H887" s="22"/>
      <c r="I887" s="22"/>
      <c r="J887" s="22"/>
      <c r="K887" s="22"/>
      <c r="L887" s="22"/>
      <c r="M887" s="22"/>
      <c r="N887" s="22"/>
      <c r="O887" s="22"/>
      <c r="P887" s="22"/>
      <c r="Q887" s="22"/>
      <c r="R887" s="22"/>
    </row>
    <row r="888" spans="1:18" hidden="1" outlineLevel="1" x14ac:dyDescent="0.2">
      <c r="A888"/>
      <c r="B888"/>
      <c r="E888" s="22"/>
      <c r="F888" s="22"/>
      <c r="G888" s="22"/>
      <c r="H888" s="22"/>
      <c r="I888" s="22"/>
      <c r="J888" s="22"/>
      <c r="K888" s="22"/>
      <c r="L888" s="22"/>
      <c r="M888" s="22"/>
      <c r="N888" s="22"/>
      <c r="O888" s="22"/>
      <c r="P888" s="22"/>
      <c r="Q888" s="22"/>
      <c r="R888" s="22"/>
    </row>
    <row r="889" spans="1:18" hidden="1" outlineLevel="1" x14ac:dyDescent="0.2">
      <c r="A889"/>
      <c r="B889"/>
      <c r="E889" s="22"/>
      <c r="F889" s="22"/>
      <c r="G889" s="22"/>
      <c r="H889" s="22"/>
      <c r="I889" s="22"/>
      <c r="J889" s="22"/>
      <c r="K889" s="22"/>
      <c r="L889" s="22"/>
      <c r="M889" s="22"/>
      <c r="N889" s="22"/>
      <c r="O889" s="22"/>
      <c r="P889" s="22"/>
      <c r="Q889" s="22"/>
      <c r="R889" s="22"/>
    </row>
    <row r="890" spans="1:18" hidden="1" outlineLevel="1" x14ac:dyDescent="0.2">
      <c r="A890"/>
      <c r="B890"/>
      <c r="E890" s="22"/>
      <c r="F890" s="22"/>
      <c r="G890" s="22"/>
      <c r="H890" s="22"/>
      <c r="I890" s="22"/>
      <c r="J890" s="22"/>
      <c r="K890" s="22"/>
      <c r="L890" s="22"/>
      <c r="M890" s="22"/>
      <c r="N890" s="22"/>
      <c r="O890" s="22"/>
      <c r="P890" s="22"/>
      <c r="Q890" s="22"/>
      <c r="R890" s="22"/>
    </row>
    <row r="891" spans="1:18" hidden="1" outlineLevel="1" x14ac:dyDescent="0.2">
      <c r="A891"/>
      <c r="B891"/>
      <c r="E891" s="22"/>
      <c r="F891" s="22"/>
      <c r="G891" s="22"/>
      <c r="H891" s="22"/>
      <c r="I891" s="22"/>
      <c r="J891" s="22"/>
      <c r="K891" s="22"/>
      <c r="L891" s="22"/>
      <c r="M891" s="22"/>
      <c r="N891" s="22"/>
      <c r="O891" s="22"/>
      <c r="P891" s="22"/>
      <c r="Q891" s="22"/>
      <c r="R891" s="22"/>
    </row>
    <row r="892" spans="1:18" hidden="1" outlineLevel="1" x14ac:dyDescent="0.2">
      <c r="A892"/>
      <c r="B892"/>
      <c r="E892" s="22"/>
      <c r="F892" s="22"/>
      <c r="G892" s="22"/>
      <c r="H892" s="22"/>
      <c r="I892" s="22"/>
      <c r="J892" s="22"/>
      <c r="K892" s="22"/>
      <c r="L892" s="22"/>
      <c r="M892" s="22"/>
      <c r="N892" s="22"/>
      <c r="O892" s="22"/>
      <c r="P892" s="22"/>
      <c r="Q892" s="22"/>
      <c r="R892" s="22"/>
    </row>
    <row r="893" spans="1:18" hidden="1" outlineLevel="1" x14ac:dyDescent="0.2">
      <c r="A893"/>
      <c r="B893"/>
      <c r="E893" s="22"/>
      <c r="F893" s="22"/>
      <c r="G893" s="22"/>
      <c r="H893" s="22"/>
      <c r="I893" s="22"/>
      <c r="J893" s="22"/>
      <c r="K893" s="22"/>
      <c r="L893" s="22"/>
      <c r="M893" s="22"/>
      <c r="N893" s="22"/>
      <c r="O893" s="22"/>
      <c r="P893" s="22"/>
      <c r="Q893" s="22"/>
      <c r="R893" s="22"/>
    </row>
    <row r="894" spans="1:18" hidden="1" outlineLevel="1" x14ac:dyDescent="0.2">
      <c r="A894"/>
      <c r="B894"/>
      <c r="E894" s="22"/>
      <c r="F894" s="22"/>
      <c r="G894" s="22"/>
      <c r="H894" s="22"/>
      <c r="I894" s="22"/>
      <c r="J894" s="22"/>
      <c r="K894" s="22"/>
      <c r="L894" s="22"/>
      <c r="M894" s="22"/>
      <c r="N894" s="22"/>
      <c r="O894" s="22"/>
      <c r="P894" s="22"/>
      <c r="Q894" s="22"/>
      <c r="R894" s="22"/>
    </row>
    <row r="895" spans="1:18" hidden="1" outlineLevel="1" x14ac:dyDescent="0.2">
      <c r="A895"/>
      <c r="B895"/>
      <c r="E895" s="22"/>
      <c r="F895" s="22"/>
      <c r="G895" s="22"/>
      <c r="H895" s="22"/>
      <c r="I895" s="22"/>
      <c r="J895" s="22"/>
      <c r="K895" s="22"/>
      <c r="L895" s="22"/>
      <c r="M895" s="22"/>
      <c r="N895" s="22"/>
      <c r="O895" s="22"/>
      <c r="P895" s="22"/>
      <c r="Q895" s="22"/>
      <c r="R895" s="22"/>
    </row>
    <row r="896" spans="1:18" hidden="1" outlineLevel="1" x14ac:dyDescent="0.2">
      <c r="A896"/>
      <c r="B896"/>
      <c r="E896" s="22"/>
      <c r="F896" s="22"/>
      <c r="G896" s="22"/>
      <c r="H896" s="22"/>
      <c r="I896" s="22"/>
      <c r="J896" s="22"/>
      <c r="K896" s="22"/>
      <c r="L896" s="22"/>
      <c r="M896" s="22"/>
      <c r="N896" s="22"/>
      <c r="O896" s="22"/>
      <c r="P896" s="22"/>
      <c r="Q896" s="22"/>
      <c r="R896" s="22"/>
    </row>
    <row r="897" spans="1:21" hidden="1" outlineLevel="1" x14ac:dyDescent="0.2">
      <c r="A897" s="83"/>
      <c r="B897" s="95"/>
      <c r="C897" s="96"/>
      <c r="D897" s="97"/>
      <c r="E897" s="22"/>
      <c r="F897" s="22"/>
      <c r="G897" s="22"/>
      <c r="H897" s="22"/>
      <c r="I897" s="22"/>
      <c r="J897" s="22"/>
      <c r="K897" s="22"/>
      <c r="L897" s="22"/>
      <c r="M897" s="22"/>
      <c r="N897" s="22"/>
      <c r="O897" s="22"/>
      <c r="P897" s="22"/>
      <c r="Q897" s="22"/>
      <c r="R897" s="22"/>
    </row>
    <row r="898" spans="1:21" hidden="1" outlineLevel="1" x14ac:dyDescent="0.2">
      <c r="A898" s="83"/>
      <c r="B898" s="95"/>
      <c r="C898" s="96"/>
      <c r="D898" s="97"/>
      <c r="E898" s="22"/>
      <c r="F898" s="22"/>
      <c r="G898" s="22"/>
      <c r="H898" s="22"/>
      <c r="I898" s="22"/>
      <c r="J898" s="22"/>
      <c r="K898" s="22"/>
      <c r="L898" s="22"/>
      <c r="M898" s="22"/>
      <c r="N898" s="22"/>
      <c r="O898" s="22"/>
      <c r="P898" s="22"/>
      <c r="Q898" s="22"/>
      <c r="R898" s="22"/>
    </row>
    <row r="899" spans="1:21" hidden="1" outlineLevel="1" x14ac:dyDescent="0.2">
      <c r="A899" s="83"/>
      <c r="B899" s="95"/>
      <c r="C899" s="96"/>
      <c r="D899" s="97"/>
      <c r="E899" s="22"/>
      <c r="F899" s="22"/>
      <c r="G899" s="22"/>
      <c r="H899" s="22"/>
      <c r="I899" s="22"/>
      <c r="J899" s="22"/>
      <c r="K899" s="22"/>
      <c r="L899" s="22"/>
      <c r="M899" s="22"/>
      <c r="N899" s="22"/>
      <c r="O899" s="22"/>
      <c r="P899" s="22"/>
      <c r="Q899" s="22"/>
      <c r="R899" s="22"/>
    </row>
    <row r="900" spans="1:21" hidden="1" outlineLevel="1" x14ac:dyDescent="0.2">
      <c r="A900" s="83"/>
      <c r="B900" s="95"/>
      <c r="C900" s="96"/>
      <c r="D900" s="97"/>
      <c r="E900" s="22"/>
      <c r="F900" s="22"/>
      <c r="G900" s="22"/>
      <c r="H900" s="22"/>
      <c r="I900" s="22"/>
      <c r="J900" s="22"/>
      <c r="K900" s="22"/>
      <c r="L900" s="22"/>
      <c r="M900" s="22"/>
      <c r="N900" s="22"/>
      <c r="O900" s="22"/>
      <c r="P900" s="22"/>
      <c r="Q900" s="22"/>
      <c r="R900" s="22"/>
    </row>
    <row r="901" spans="1:21" hidden="1" outlineLevel="1" x14ac:dyDescent="0.2">
      <c r="A901" s="83"/>
      <c r="B901" s="95"/>
      <c r="C901" s="96"/>
      <c r="D901" s="97"/>
      <c r="E901" s="22"/>
      <c r="F901" s="22"/>
      <c r="G901" s="22"/>
      <c r="H901" s="22"/>
      <c r="I901" s="22"/>
      <c r="J901" s="22"/>
      <c r="K901" s="22"/>
      <c r="L901" s="22"/>
      <c r="M901" s="22"/>
      <c r="N901" s="22"/>
      <c r="O901" s="22"/>
      <c r="P901" s="22"/>
      <c r="Q901" s="22"/>
      <c r="R901" s="22"/>
    </row>
    <row r="902" spans="1:21" hidden="1" outlineLevel="1" x14ac:dyDescent="0.2">
      <c r="A902" s="83"/>
      <c r="B902" s="95"/>
      <c r="C902" s="96"/>
      <c r="D902" s="97"/>
      <c r="E902" s="22"/>
      <c r="F902" s="22"/>
      <c r="G902" s="22"/>
      <c r="H902" s="22"/>
      <c r="I902" s="22"/>
      <c r="J902" s="22"/>
      <c r="K902" s="22"/>
      <c r="L902" s="22"/>
      <c r="M902" s="22"/>
      <c r="N902" s="22"/>
      <c r="O902" s="22"/>
      <c r="P902" s="22"/>
      <c r="Q902" s="22"/>
      <c r="R902" s="22"/>
    </row>
    <row r="903" spans="1:21" hidden="1" outlineLevel="1" x14ac:dyDescent="0.2">
      <c r="A903" s="83"/>
      <c r="B903" s="95"/>
      <c r="C903" s="96"/>
      <c r="D903" s="97"/>
      <c r="E903" s="22"/>
      <c r="F903" s="22"/>
      <c r="G903" s="22"/>
      <c r="H903" s="22"/>
      <c r="I903" s="22"/>
      <c r="J903" s="22"/>
      <c r="K903" s="22"/>
      <c r="L903" s="22"/>
      <c r="M903" s="22"/>
      <c r="N903" s="22"/>
      <c r="O903" s="22"/>
      <c r="P903" s="22"/>
      <c r="Q903" s="22"/>
      <c r="R903" s="22"/>
    </row>
    <row r="904" spans="1:21" hidden="1" outlineLevel="1" x14ac:dyDescent="0.2">
      <c r="A904" s="83"/>
      <c r="B904" s="95"/>
      <c r="C904" s="96"/>
      <c r="D904" s="97"/>
      <c r="E904" s="22"/>
      <c r="F904" s="22"/>
      <c r="G904" s="22"/>
      <c r="H904" s="22"/>
      <c r="I904" s="22"/>
      <c r="J904" s="22"/>
      <c r="K904" s="22"/>
      <c r="L904" s="22"/>
      <c r="M904" s="22"/>
      <c r="N904" s="22"/>
      <c r="O904" s="22"/>
      <c r="P904" s="22"/>
      <c r="Q904" s="22"/>
      <c r="R904" s="22"/>
    </row>
    <row r="905" spans="1:21" hidden="1" outlineLevel="1" x14ac:dyDescent="0.2">
      <c r="A905" s="83"/>
      <c r="B905" s="95"/>
      <c r="C905" s="96"/>
      <c r="D905" s="97"/>
      <c r="E905" s="22"/>
      <c r="F905" s="22"/>
      <c r="G905" s="22"/>
      <c r="H905" s="22"/>
      <c r="I905" s="22"/>
      <c r="J905" s="22"/>
      <c r="K905" s="22"/>
      <c r="L905" s="22"/>
      <c r="M905" s="22"/>
      <c r="N905" s="22"/>
      <c r="O905" s="22"/>
      <c r="P905" s="22"/>
      <c r="Q905" s="22"/>
      <c r="R905" s="22"/>
    </row>
    <row r="906" spans="1:21" hidden="1" outlineLevel="1" x14ac:dyDescent="0.2">
      <c r="A906" s="83"/>
      <c r="B906" s="95"/>
      <c r="C906" s="96"/>
      <c r="D906" s="97"/>
      <c r="E906" s="22"/>
      <c r="F906" s="22"/>
      <c r="G906" s="22"/>
      <c r="H906" s="22"/>
      <c r="I906" s="22"/>
      <c r="J906" s="22"/>
      <c r="K906" s="22"/>
      <c r="L906" s="22"/>
      <c r="M906" s="22"/>
      <c r="N906" s="22"/>
      <c r="O906" s="22"/>
      <c r="P906" s="22"/>
      <c r="Q906" s="22"/>
      <c r="R906" s="22"/>
    </row>
    <row r="907" spans="1:21" hidden="1" outlineLevel="1" x14ac:dyDescent="0.2">
      <c r="A907" s="83"/>
      <c r="B907" s="95"/>
      <c r="C907" s="96"/>
      <c r="D907" s="97"/>
      <c r="E907" s="22"/>
      <c r="F907" s="22"/>
      <c r="G907" s="22"/>
      <c r="H907" s="22"/>
      <c r="I907" s="22"/>
      <c r="J907" s="22"/>
      <c r="K907" s="22"/>
      <c r="L907" s="22"/>
      <c r="M907" s="22"/>
      <c r="N907" s="22"/>
      <c r="O907" s="22"/>
      <c r="P907" s="22"/>
      <c r="Q907" s="22"/>
      <c r="R907" s="22"/>
    </row>
    <row r="908" spans="1:21" hidden="1" outlineLevel="1" x14ac:dyDescent="0.2">
      <c r="A908" s="83"/>
      <c r="B908" s="95"/>
      <c r="C908" s="96"/>
      <c r="D908" s="97"/>
      <c r="E908" s="22"/>
      <c r="F908" s="22"/>
      <c r="G908" s="22"/>
      <c r="H908" s="22"/>
      <c r="I908" s="22"/>
      <c r="J908" s="22"/>
      <c r="K908" s="22"/>
      <c r="L908" s="22"/>
      <c r="M908" s="22"/>
      <c r="N908" s="22"/>
      <c r="O908" s="22"/>
      <c r="P908" s="22"/>
      <c r="Q908" s="22"/>
      <c r="R908" s="22"/>
    </row>
    <row r="909" spans="1:21" hidden="1" outlineLevel="1" x14ac:dyDescent="0.2">
      <c r="A909" s="83"/>
      <c r="B909" s="95"/>
      <c r="C909" s="96"/>
      <c r="D909" s="97"/>
      <c r="E909" s="22"/>
      <c r="F909" s="22"/>
      <c r="G909" s="22"/>
      <c r="H909" s="22"/>
      <c r="I909" s="22"/>
      <c r="J909" s="22"/>
      <c r="K909" s="22"/>
      <c r="L909" s="22"/>
      <c r="M909" s="22"/>
      <c r="N909" s="22"/>
      <c r="O909" s="22"/>
      <c r="P909" s="22"/>
      <c r="Q909" s="22"/>
      <c r="R909" s="22"/>
    </row>
    <row r="910" spans="1:21" hidden="1" outlineLevel="1" x14ac:dyDescent="0.2">
      <c r="A910" s="83"/>
      <c r="B910" s="95"/>
      <c r="C910" s="96"/>
      <c r="D910" s="97"/>
      <c r="E910" s="22"/>
      <c r="F910" s="22"/>
      <c r="G910" s="22"/>
      <c r="H910" s="22"/>
      <c r="I910" s="22"/>
      <c r="J910" s="22"/>
      <c r="K910" s="22"/>
      <c r="L910" s="22"/>
      <c r="M910" s="22"/>
      <c r="N910" s="22"/>
      <c r="O910" s="22"/>
      <c r="P910" s="22"/>
      <c r="Q910" s="22"/>
      <c r="R910" s="22"/>
    </row>
    <row r="911" spans="1:21" collapsed="1" x14ac:dyDescent="0.2">
      <c r="A911" s="83"/>
      <c r="B911" s="95"/>
      <c r="C911" s="96"/>
      <c r="D911" s="97"/>
      <c r="E911" s="22"/>
      <c r="F911" s="22"/>
      <c r="G911" s="22"/>
      <c r="H911" s="22"/>
      <c r="I911" s="22"/>
      <c r="J911" s="22"/>
      <c r="K911" s="22"/>
      <c r="L911" s="22"/>
      <c r="M911" s="22"/>
      <c r="N911" s="22"/>
      <c r="O911" s="22"/>
      <c r="P911" s="22"/>
      <c r="Q911" s="22"/>
      <c r="R911" s="22"/>
      <c r="S911" s="22"/>
      <c r="T911" s="22"/>
      <c r="U911" s="22"/>
    </row>
    <row r="912" spans="1:21" x14ac:dyDescent="0.2">
      <c r="A912" s="47" t="s">
        <v>202</v>
      </c>
      <c r="B912" s="92" t="s">
        <v>202</v>
      </c>
      <c r="C912" s="93" t="s">
        <v>207</v>
      </c>
      <c r="D912" s="94" t="s">
        <v>208</v>
      </c>
    </row>
    <row r="913" spans="1:4" x14ac:dyDescent="0.2">
      <c r="A913" s="104" t="s">
        <v>167</v>
      </c>
      <c r="B913" s="21">
        <v>0.54285714285714282</v>
      </c>
      <c r="C913" s="27">
        <v>5.8508771929824563</v>
      </c>
      <c r="D913" s="14">
        <v>2398881.7368421052</v>
      </c>
    </row>
    <row r="914" spans="1:4" x14ac:dyDescent="0.2">
      <c r="A914" s="105" t="s">
        <v>68</v>
      </c>
      <c r="B914" s="21">
        <v>0.54285714285714282</v>
      </c>
      <c r="C914" s="27">
        <v>5.8508771929824563</v>
      </c>
      <c r="D914" s="14">
        <v>2398881.7368421052</v>
      </c>
    </row>
    <row r="915" spans="1:4" x14ac:dyDescent="0.2">
      <c r="A915" s="109" t="s">
        <v>111</v>
      </c>
      <c r="B915" s="21">
        <v>0.23809523809523808</v>
      </c>
      <c r="C915" s="27">
        <v>6</v>
      </c>
      <c r="D915" s="14">
        <v>2465287.92</v>
      </c>
    </row>
    <row r="916" spans="1:4" x14ac:dyDescent="0.2">
      <c r="A916" s="109" t="s">
        <v>145</v>
      </c>
      <c r="B916" s="21">
        <v>1.9047619047619049E-2</v>
      </c>
      <c r="C916" s="27">
        <v>4.25</v>
      </c>
      <c r="D916" s="14">
        <v>2753662.5</v>
      </c>
    </row>
    <row r="917" spans="1:4" x14ac:dyDescent="0.2">
      <c r="A917" s="109" t="s">
        <v>102</v>
      </c>
      <c r="B917" s="21">
        <v>0.1380952380952381</v>
      </c>
      <c r="C917" s="27">
        <v>6.2413793103448274</v>
      </c>
      <c r="D917" s="14">
        <v>2490873.6896551726</v>
      </c>
    </row>
    <row r="918" spans="1:4" x14ac:dyDescent="0.2">
      <c r="A918" s="109" t="s">
        <v>139</v>
      </c>
      <c r="B918" s="21">
        <v>1.4285714285714285E-2</v>
      </c>
      <c r="C918" s="27">
        <v>8</v>
      </c>
      <c r="D918" s="14">
        <v>1623521.3333333333</v>
      </c>
    </row>
    <row r="919" spans="1:4" x14ac:dyDescent="0.2">
      <c r="A919" s="109" t="s">
        <v>97</v>
      </c>
      <c r="B919" s="21">
        <v>0.13333333333333333</v>
      </c>
      <c r="C919" s="27">
        <v>5.1785714285714288</v>
      </c>
      <c r="D919" s="14">
        <v>2217413.25</v>
      </c>
    </row>
    <row r="920" spans="1:4" x14ac:dyDescent="0.2">
      <c r="A920" s="104" t="s">
        <v>166</v>
      </c>
      <c r="B920" s="21">
        <v>0.45714285714285713</v>
      </c>
      <c r="C920" s="27">
        <v>5.854166666666667</v>
      </c>
      <c r="D920" s="14">
        <v>2661917.375</v>
      </c>
    </row>
    <row r="921" spans="1:4" x14ac:dyDescent="0.2">
      <c r="A921" s="105" t="s">
        <v>68</v>
      </c>
      <c r="B921" s="21">
        <v>0.45714285714285713</v>
      </c>
      <c r="C921" s="27">
        <v>5.854166666666667</v>
      </c>
      <c r="D921" s="14">
        <v>2661917.375</v>
      </c>
    </row>
    <row r="922" spans="1:4" x14ac:dyDescent="0.2">
      <c r="A922" s="109" t="s">
        <v>111</v>
      </c>
      <c r="B922" s="21">
        <v>0.21904761904761905</v>
      </c>
      <c r="C922" s="27">
        <v>5.6086956521739131</v>
      </c>
      <c r="D922" s="14">
        <v>2567138.913043478</v>
      </c>
    </row>
    <row r="923" spans="1:4" x14ac:dyDescent="0.2">
      <c r="A923" s="109" t="s">
        <v>145</v>
      </c>
      <c r="B923" s="21">
        <v>1.9047619047619049E-2</v>
      </c>
      <c r="C923" s="27">
        <v>7.25</v>
      </c>
      <c r="D923" s="14">
        <v>2686885</v>
      </c>
    </row>
    <row r="924" spans="1:4" x14ac:dyDescent="0.2">
      <c r="A924" s="109" t="s">
        <v>102</v>
      </c>
      <c r="B924" s="21">
        <v>9.0476190476190474E-2</v>
      </c>
      <c r="C924" s="27">
        <v>6.2631578947368425</v>
      </c>
      <c r="D924" s="14">
        <v>2356099.8421052634</v>
      </c>
    </row>
    <row r="925" spans="1:4" x14ac:dyDescent="0.2">
      <c r="A925" s="109" t="s">
        <v>97</v>
      </c>
      <c r="B925" s="21">
        <v>0.12857142857142856</v>
      </c>
      <c r="C925" s="27">
        <v>5.7777777777777777</v>
      </c>
      <c r="D925" s="14">
        <v>3034897.8148148148</v>
      </c>
    </row>
    <row r="926" spans="1:4" x14ac:dyDescent="0.2">
      <c r="A926" s="80" t="s">
        <v>179</v>
      </c>
      <c r="B926" s="82">
        <v>1</v>
      </c>
      <c r="C926" s="90">
        <v>5.852380952380952</v>
      </c>
      <c r="D926" s="91">
        <v>2519126.6</v>
      </c>
    </row>
    <row r="927" spans="1:4" hidden="1" outlineLevel="1" x14ac:dyDescent="0.2">
      <c r="A927"/>
      <c r="B927"/>
    </row>
    <row r="928" spans="1:4" hidden="1" outlineLevel="1" x14ac:dyDescent="0.2">
      <c r="A928"/>
      <c r="B928"/>
    </row>
    <row r="929" spans="1:4" hidden="1" outlineLevel="1" x14ac:dyDescent="0.2">
      <c r="A929"/>
      <c r="B929"/>
    </row>
    <row r="930" spans="1:4" hidden="1" outlineLevel="1" x14ac:dyDescent="0.2">
      <c r="A930"/>
      <c r="B930"/>
    </row>
    <row r="931" spans="1:4" hidden="1" outlineLevel="1" x14ac:dyDescent="0.2">
      <c r="A931"/>
      <c r="B931"/>
    </row>
    <row r="932" spans="1:4" hidden="1" outlineLevel="1" x14ac:dyDescent="0.2">
      <c r="A932"/>
      <c r="B932"/>
    </row>
    <row r="933" spans="1:4" hidden="1" outlineLevel="1" x14ac:dyDescent="0.2">
      <c r="A933"/>
      <c r="B933"/>
    </row>
    <row r="934" spans="1:4" hidden="1" outlineLevel="1" x14ac:dyDescent="0.2">
      <c r="A934"/>
      <c r="B934"/>
    </row>
    <row r="935" spans="1:4" hidden="1" outlineLevel="1" x14ac:dyDescent="0.2">
      <c r="A935"/>
      <c r="B935"/>
    </row>
    <row r="936" spans="1:4" hidden="1" outlineLevel="1" x14ac:dyDescent="0.2">
      <c r="A936"/>
      <c r="B936"/>
    </row>
    <row r="937" spans="1:4" hidden="1" outlineLevel="1" x14ac:dyDescent="0.2">
      <c r="A937"/>
      <c r="B937"/>
    </row>
    <row r="938" spans="1:4" hidden="1" outlineLevel="1" x14ac:dyDescent="0.2">
      <c r="A938" s="83"/>
      <c r="B938" s="95"/>
      <c r="C938" s="96"/>
      <c r="D938" s="97"/>
    </row>
    <row r="939" spans="1:4" hidden="1" outlineLevel="1" x14ac:dyDescent="0.2">
      <c r="A939" s="83"/>
      <c r="B939" s="95"/>
      <c r="C939" s="96"/>
      <c r="D939" s="97"/>
    </row>
    <row r="940" spans="1:4" hidden="1" outlineLevel="1" x14ac:dyDescent="0.2">
      <c r="A940" s="83"/>
      <c r="B940" s="95"/>
      <c r="C940" s="96"/>
      <c r="D940" s="97"/>
    </row>
    <row r="941" spans="1:4" hidden="1" outlineLevel="1" x14ac:dyDescent="0.2">
      <c r="A941" s="83"/>
      <c r="B941" s="95"/>
      <c r="C941" s="96"/>
      <c r="D941" s="97"/>
    </row>
    <row r="942" spans="1:4" hidden="1" outlineLevel="1" x14ac:dyDescent="0.2">
      <c r="A942" s="83"/>
      <c r="B942" s="95"/>
      <c r="C942" s="96"/>
      <c r="D942" s="97"/>
    </row>
    <row r="943" spans="1:4" hidden="1" outlineLevel="1" x14ac:dyDescent="0.2">
      <c r="A943" s="83"/>
      <c r="B943" s="95"/>
      <c r="C943" s="96"/>
      <c r="D943" s="97"/>
    </row>
    <row r="944" spans="1:4" hidden="1" outlineLevel="1" x14ac:dyDescent="0.2">
      <c r="A944" s="83"/>
      <c r="B944" s="95"/>
      <c r="C944" s="96"/>
      <c r="D944" s="97"/>
    </row>
    <row r="945" spans="1:4" hidden="1" outlineLevel="1" x14ac:dyDescent="0.2">
      <c r="A945" s="83"/>
      <c r="B945" s="95"/>
      <c r="C945" s="96"/>
      <c r="D945" s="97"/>
    </row>
    <row r="946" spans="1:4" hidden="1" outlineLevel="1" x14ac:dyDescent="0.2">
      <c r="A946" s="83"/>
      <c r="B946" s="95"/>
      <c r="C946" s="96"/>
      <c r="D946" s="97"/>
    </row>
    <row r="947" spans="1:4" hidden="1" outlineLevel="1" x14ac:dyDescent="0.2">
      <c r="A947" s="83"/>
      <c r="B947" s="95"/>
      <c r="C947" s="96"/>
      <c r="D947" s="97"/>
    </row>
    <row r="948" spans="1:4" hidden="1" outlineLevel="1" x14ac:dyDescent="0.2">
      <c r="A948" s="83"/>
      <c r="B948" s="95"/>
      <c r="C948" s="96"/>
      <c r="D948" s="97"/>
    </row>
    <row r="949" spans="1:4" hidden="1" outlineLevel="1" x14ac:dyDescent="0.2">
      <c r="A949" s="83"/>
      <c r="B949" s="95"/>
      <c r="C949" s="96"/>
      <c r="D949" s="97"/>
    </row>
    <row r="950" spans="1:4" hidden="1" outlineLevel="1" x14ac:dyDescent="0.2">
      <c r="A950" s="83"/>
      <c r="B950" s="95"/>
      <c r="C950" s="96"/>
      <c r="D950" s="97"/>
    </row>
    <row r="951" spans="1:4" hidden="1" outlineLevel="1" x14ac:dyDescent="0.2">
      <c r="A951" s="83"/>
      <c r="B951" s="95"/>
      <c r="C951" s="96"/>
      <c r="D951" s="97"/>
    </row>
    <row r="952" spans="1:4" hidden="1" outlineLevel="1" x14ac:dyDescent="0.2">
      <c r="A952" s="83"/>
      <c r="B952" s="95"/>
      <c r="C952" s="96"/>
      <c r="D952" s="97"/>
    </row>
    <row r="953" spans="1:4" hidden="1" outlineLevel="1" x14ac:dyDescent="0.2">
      <c r="A953" s="83"/>
      <c r="B953" s="95"/>
      <c r="C953" s="96"/>
      <c r="D953" s="97"/>
    </row>
    <row r="954" spans="1:4" hidden="1" outlineLevel="1" x14ac:dyDescent="0.2">
      <c r="A954" s="83"/>
      <c r="B954" s="95"/>
      <c r="C954" s="96"/>
      <c r="D954" s="97"/>
    </row>
    <row r="955" spans="1:4" hidden="1" outlineLevel="1" x14ac:dyDescent="0.2">
      <c r="A955" s="83"/>
      <c r="B955" s="95"/>
      <c r="C955" s="96"/>
      <c r="D955" s="97"/>
    </row>
    <row r="956" spans="1:4" hidden="1" outlineLevel="1" x14ac:dyDescent="0.2">
      <c r="A956" s="83"/>
      <c r="B956" s="95"/>
      <c r="C956" s="96"/>
      <c r="D956" s="97"/>
    </row>
    <row r="957" spans="1:4" hidden="1" outlineLevel="1" x14ac:dyDescent="0.2">
      <c r="A957" s="83"/>
      <c r="B957" s="95"/>
      <c r="C957" s="96"/>
      <c r="D957" s="97"/>
    </row>
    <row r="958" spans="1:4" hidden="1" outlineLevel="1" x14ac:dyDescent="0.2">
      <c r="A958" s="83"/>
      <c r="B958" s="95"/>
      <c r="C958" s="96"/>
      <c r="D958" s="97"/>
    </row>
    <row r="959" spans="1:4" hidden="1" outlineLevel="1" x14ac:dyDescent="0.2">
      <c r="A959" s="83"/>
      <c r="B959" s="95"/>
      <c r="C959" s="96"/>
      <c r="D959" s="97"/>
    </row>
    <row r="960" spans="1:4" hidden="1" outlineLevel="1" x14ac:dyDescent="0.2">
      <c r="A960" s="83"/>
      <c r="B960" s="95"/>
      <c r="C960" s="96"/>
      <c r="D960" s="97"/>
    </row>
    <row r="961" spans="1:4" hidden="1" outlineLevel="1" x14ac:dyDescent="0.2">
      <c r="A961" s="83"/>
      <c r="B961" s="95"/>
      <c r="C961" s="96"/>
      <c r="D961" s="97"/>
    </row>
    <row r="962" spans="1:4" hidden="1" outlineLevel="1" x14ac:dyDescent="0.2">
      <c r="A962" s="83"/>
      <c r="B962" s="95"/>
      <c r="C962" s="96"/>
      <c r="D962" s="97"/>
    </row>
    <row r="963" spans="1:4" hidden="1" outlineLevel="1" x14ac:dyDescent="0.2">
      <c r="A963" s="83"/>
      <c r="B963" s="95"/>
      <c r="C963" s="96"/>
      <c r="D963" s="97"/>
    </row>
    <row r="964" spans="1:4" hidden="1" outlineLevel="1" x14ac:dyDescent="0.2">
      <c r="A964" s="83"/>
      <c r="B964" s="95"/>
      <c r="C964" s="96"/>
      <c r="D964" s="97"/>
    </row>
    <row r="965" spans="1:4" hidden="1" outlineLevel="1" x14ac:dyDescent="0.2">
      <c r="A965" s="83"/>
      <c r="B965" s="95"/>
      <c r="C965" s="96"/>
      <c r="D965" s="97"/>
    </row>
    <row r="966" spans="1:4" hidden="1" outlineLevel="1" x14ac:dyDescent="0.2">
      <c r="A966" s="83"/>
      <c r="B966" s="95"/>
      <c r="C966" s="96"/>
      <c r="D966" s="97"/>
    </row>
    <row r="967" spans="1:4" hidden="1" outlineLevel="1" x14ac:dyDescent="0.2">
      <c r="A967" s="83"/>
      <c r="B967" s="95"/>
      <c r="C967" s="96"/>
      <c r="D967" s="97"/>
    </row>
    <row r="968" spans="1:4" hidden="1" outlineLevel="1" x14ac:dyDescent="0.2">
      <c r="A968" s="83"/>
      <c r="B968" s="95"/>
      <c r="C968" s="96"/>
      <c r="D968" s="97"/>
    </row>
    <row r="969" spans="1:4" hidden="1" outlineLevel="1" x14ac:dyDescent="0.2">
      <c r="A969" s="83"/>
      <c r="B969" s="95"/>
      <c r="C969" s="96"/>
      <c r="D969" s="97"/>
    </row>
    <row r="970" spans="1:4" hidden="1" outlineLevel="1" x14ac:dyDescent="0.2">
      <c r="A970" s="83"/>
      <c r="B970" s="95"/>
      <c r="C970" s="96"/>
      <c r="D970" s="97"/>
    </row>
    <row r="971" spans="1:4" hidden="1" outlineLevel="1" x14ac:dyDescent="0.2">
      <c r="A971" s="83"/>
      <c r="B971" s="95"/>
      <c r="C971" s="96"/>
      <c r="D971" s="97"/>
    </row>
    <row r="972" spans="1:4" hidden="1" outlineLevel="1" x14ac:dyDescent="0.2">
      <c r="A972" s="83"/>
      <c r="B972" s="95"/>
      <c r="C972" s="96"/>
      <c r="D972" s="97"/>
    </row>
    <row r="973" spans="1:4" hidden="1" outlineLevel="1" x14ac:dyDescent="0.2">
      <c r="A973" s="83"/>
      <c r="B973" s="95"/>
      <c r="C973" s="96"/>
      <c r="D973" s="97"/>
    </row>
    <row r="974" spans="1:4" hidden="1" outlineLevel="1" x14ac:dyDescent="0.2">
      <c r="A974" s="83"/>
      <c r="B974" s="95"/>
      <c r="C974" s="96"/>
      <c r="D974" s="97"/>
    </row>
    <row r="975" spans="1:4" hidden="1" outlineLevel="1" x14ac:dyDescent="0.2">
      <c r="A975" s="83"/>
      <c r="B975" s="95"/>
      <c r="C975" s="96"/>
      <c r="D975" s="97"/>
    </row>
    <row r="976" spans="1:4" hidden="1" outlineLevel="1" x14ac:dyDescent="0.2">
      <c r="A976" s="83"/>
      <c r="B976" s="95"/>
      <c r="C976" s="96"/>
      <c r="D976" s="97"/>
    </row>
    <row r="977" spans="1:8" collapsed="1" x14ac:dyDescent="0.2">
      <c r="A977" s="83"/>
      <c r="B977" s="95"/>
      <c r="C977" s="96"/>
      <c r="D977" s="97"/>
      <c r="E977" s="22"/>
      <c r="F977" s="22"/>
      <c r="G977" s="22"/>
      <c r="H977" s="22"/>
    </row>
    <row r="978" spans="1:8" x14ac:dyDescent="0.2">
      <c r="A978" s="47" t="s">
        <v>203</v>
      </c>
      <c r="B978" s="92" t="s">
        <v>203</v>
      </c>
      <c r="C978" s="93" t="s">
        <v>207</v>
      </c>
      <c r="D978" s="94" t="s">
        <v>208</v>
      </c>
    </row>
    <row r="979" spans="1:8" x14ac:dyDescent="0.2">
      <c r="A979" s="104" t="s">
        <v>167</v>
      </c>
      <c r="B979" s="21">
        <v>0.54285714285714282</v>
      </c>
      <c r="C979" s="27">
        <v>5.8508771929824563</v>
      </c>
      <c r="D979" s="14">
        <v>2398881.7368421052</v>
      </c>
    </row>
    <row r="980" spans="1:8" x14ac:dyDescent="0.2">
      <c r="A980" s="105" t="s">
        <v>68</v>
      </c>
      <c r="B980" s="21">
        <v>0.54285714285714282</v>
      </c>
      <c r="C980" s="27">
        <v>5.8508771929824563</v>
      </c>
      <c r="D980" s="14">
        <v>2398881.7368421052</v>
      </c>
    </row>
    <row r="981" spans="1:8" x14ac:dyDescent="0.2">
      <c r="A981" s="109" t="s">
        <v>119</v>
      </c>
      <c r="B981" s="21">
        <v>0.19047619047619047</v>
      </c>
      <c r="C981" s="27">
        <v>6.5250000000000004</v>
      </c>
      <c r="D981" s="14">
        <v>2603649.1</v>
      </c>
    </row>
    <row r="982" spans="1:8" x14ac:dyDescent="0.2">
      <c r="A982" s="109" t="s">
        <v>112</v>
      </c>
      <c r="B982" s="21">
        <v>0.20476190476190476</v>
      </c>
      <c r="C982" s="27">
        <v>5.558139534883721</v>
      </c>
      <c r="D982" s="14">
        <v>2169810.7209302327</v>
      </c>
    </row>
    <row r="983" spans="1:8" x14ac:dyDescent="0.2">
      <c r="A983" s="109" t="s">
        <v>103</v>
      </c>
      <c r="B983" s="21">
        <v>7.6190476190476197E-2</v>
      </c>
      <c r="C983" s="27">
        <v>6.4375</v>
      </c>
      <c r="D983" s="14">
        <v>2516268</v>
      </c>
    </row>
    <row r="984" spans="1:8" x14ac:dyDescent="0.2">
      <c r="A984" s="109" t="s">
        <v>97</v>
      </c>
      <c r="B984" s="21">
        <v>7.1428571428571425E-2</v>
      </c>
      <c r="C984" s="27">
        <v>4.2666666666666666</v>
      </c>
      <c r="D984" s="14">
        <v>2384293.6666666665</v>
      </c>
    </row>
    <row r="985" spans="1:8" x14ac:dyDescent="0.2">
      <c r="A985" s="104" t="s">
        <v>166</v>
      </c>
      <c r="B985" s="24">
        <v>0.45714285714285713</v>
      </c>
      <c r="C985" s="106">
        <v>5.854166666666667</v>
      </c>
      <c r="D985" s="107">
        <v>2661917.375</v>
      </c>
    </row>
    <row r="986" spans="1:8" x14ac:dyDescent="0.2">
      <c r="A986" s="105" t="s">
        <v>68</v>
      </c>
      <c r="B986" s="21">
        <v>0.45714285714285713</v>
      </c>
      <c r="C986" s="27">
        <v>5.854166666666667</v>
      </c>
      <c r="D986" s="14">
        <v>2661917.375</v>
      </c>
    </row>
    <row r="987" spans="1:8" x14ac:dyDescent="0.2">
      <c r="A987" s="109" t="s">
        <v>119</v>
      </c>
      <c r="B987" s="21">
        <v>0.10476190476190476</v>
      </c>
      <c r="C987" s="27">
        <v>5.1818181818181817</v>
      </c>
      <c r="D987" s="14">
        <v>2446593.6363636362</v>
      </c>
    </row>
    <row r="988" spans="1:8" x14ac:dyDescent="0.2">
      <c r="A988" s="109" t="s">
        <v>112</v>
      </c>
      <c r="B988" s="21">
        <v>0.22380952380952382</v>
      </c>
      <c r="C988" s="27">
        <v>5.6595744680851068</v>
      </c>
      <c r="D988" s="14">
        <v>2788778.6382978722</v>
      </c>
    </row>
    <row r="989" spans="1:8" x14ac:dyDescent="0.2">
      <c r="A989" s="109" t="s">
        <v>103</v>
      </c>
      <c r="B989" s="21">
        <v>7.1428571428571425E-2</v>
      </c>
      <c r="C989" s="27">
        <v>6.333333333333333</v>
      </c>
      <c r="D989" s="14">
        <v>2474092.3333333335</v>
      </c>
    </row>
    <row r="990" spans="1:8" x14ac:dyDescent="0.2">
      <c r="A990" s="109" t="s">
        <v>97</v>
      </c>
      <c r="B990" s="21">
        <v>5.7142857142857141E-2</v>
      </c>
      <c r="C990" s="27">
        <v>7.25</v>
      </c>
      <c r="D990" s="14">
        <v>2794585.5833333335</v>
      </c>
    </row>
    <row r="991" spans="1:8" x14ac:dyDescent="0.2">
      <c r="A991" s="80" t="s">
        <v>179</v>
      </c>
      <c r="B991" s="82">
        <v>1</v>
      </c>
      <c r="C991" s="90">
        <v>5.852380952380952</v>
      </c>
      <c r="D991" s="91">
        <v>2519126.6</v>
      </c>
    </row>
    <row r="992" spans="1:8" hidden="1" outlineLevel="1" x14ac:dyDescent="0.2">
      <c r="A992"/>
      <c r="B992"/>
    </row>
    <row r="993" spans="1:4" hidden="1" outlineLevel="1" x14ac:dyDescent="0.2">
      <c r="A993"/>
      <c r="B993"/>
    </row>
    <row r="994" spans="1:4" hidden="1" outlineLevel="1" x14ac:dyDescent="0.2">
      <c r="A994"/>
      <c r="B994"/>
    </row>
    <row r="995" spans="1:4" hidden="1" outlineLevel="1" x14ac:dyDescent="0.2">
      <c r="A995"/>
      <c r="B995"/>
    </row>
    <row r="996" spans="1:4" hidden="1" outlineLevel="1" x14ac:dyDescent="0.2">
      <c r="A996"/>
      <c r="B996"/>
    </row>
    <row r="997" spans="1:4" hidden="1" outlineLevel="1" x14ac:dyDescent="0.2">
      <c r="A997"/>
      <c r="B997"/>
    </row>
    <row r="998" spans="1:4" hidden="1" outlineLevel="1" x14ac:dyDescent="0.2">
      <c r="A998"/>
      <c r="B998"/>
    </row>
    <row r="999" spans="1:4" hidden="1" outlineLevel="1" x14ac:dyDescent="0.2">
      <c r="A999"/>
      <c r="B999"/>
    </row>
    <row r="1000" spans="1:4" hidden="1" outlineLevel="1" x14ac:dyDescent="0.2">
      <c r="A1000"/>
      <c r="B1000"/>
    </row>
    <row r="1001" spans="1:4" hidden="1" outlineLevel="1" x14ac:dyDescent="0.2">
      <c r="A1001"/>
      <c r="B1001"/>
    </row>
    <row r="1002" spans="1:4" hidden="1" outlineLevel="1" x14ac:dyDescent="0.2">
      <c r="A1002"/>
      <c r="B1002"/>
    </row>
    <row r="1003" spans="1:4" hidden="1" outlineLevel="1" x14ac:dyDescent="0.2">
      <c r="A1003"/>
      <c r="B1003"/>
    </row>
    <row r="1004" spans="1:4" hidden="1" outlineLevel="1" x14ac:dyDescent="0.2">
      <c r="A1004"/>
      <c r="B1004"/>
    </row>
    <row r="1005" spans="1:4" hidden="1" outlineLevel="1" x14ac:dyDescent="0.2">
      <c r="A1005" s="83"/>
      <c r="B1005" s="95"/>
      <c r="C1005" s="96"/>
      <c r="D1005" s="97"/>
    </row>
    <row r="1006" spans="1:4" hidden="1" outlineLevel="1" x14ac:dyDescent="0.2">
      <c r="A1006" s="83"/>
      <c r="B1006" s="95"/>
      <c r="C1006" s="96"/>
      <c r="D1006" s="97"/>
    </row>
    <row r="1007" spans="1:4" hidden="1" outlineLevel="1" x14ac:dyDescent="0.2">
      <c r="A1007" s="83"/>
      <c r="B1007" s="95"/>
      <c r="C1007" s="96"/>
      <c r="D1007" s="97"/>
    </row>
    <row r="1008" spans="1:4" hidden="1" outlineLevel="1" x14ac:dyDescent="0.2">
      <c r="A1008" s="83"/>
      <c r="B1008" s="95"/>
      <c r="C1008" s="96"/>
      <c r="D1008" s="97"/>
    </row>
    <row r="1009" spans="1:4" hidden="1" outlineLevel="1" x14ac:dyDescent="0.2">
      <c r="A1009" s="83"/>
      <c r="B1009" s="95"/>
      <c r="C1009" s="96"/>
      <c r="D1009" s="97"/>
    </row>
    <row r="1010" spans="1:4" hidden="1" outlineLevel="1" x14ac:dyDescent="0.2">
      <c r="A1010" s="83"/>
      <c r="B1010" s="95"/>
      <c r="C1010" s="96"/>
      <c r="D1010" s="97"/>
    </row>
    <row r="1011" spans="1:4" hidden="1" outlineLevel="1" x14ac:dyDescent="0.2">
      <c r="A1011" s="83"/>
      <c r="B1011" s="95"/>
      <c r="C1011" s="96"/>
      <c r="D1011" s="97"/>
    </row>
    <row r="1012" spans="1:4" hidden="1" outlineLevel="1" x14ac:dyDescent="0.2">
      <c r="A1012" s="83"/>
      <c r="B1012" s="95"/>
      <c r="C1012" s="96"/>
      <c r="D1012" s="97"/>
    </row>
    <row r="1013" spans="1:4" hidden="1" outlineLevel="1" x14ac:dyDescent="0.2">
      <c r="A1013" s="83"/>
      <c r="B1013" s="95"/>
      <c r="C1013" s="96"/>
      <c r="D1013" s="97"/>
    </row>
    <row r="1014" spans="1:4" hidden="1" outlineLevel="1" x14ac:dyDescent="0.2">
      <c r="A1014" s="83"/>
      <c r="B1014" s="95"/>
      <c r="C1014" s="96"/>
      <c r="D1014" s="97"/>
    </row>
    <row r="1015" spans="1:4" hidden="1" outlineLevel="1" x14ac:dyDescent="0.2">
      <c r="A1015" s="83"/>
      <c r="B1015" s="95"/>
      <c r="C1015" s="96"/>
      <c r="D1015" s="97"/>
    </row>
    <row r="1016" spans="1:4" hidden="1" outlineLevel="1" x14ac:dyDescent="0.2">
      <c r="A1016" s="83"/>
      <c r="B1016" s="95"/>
      <c r="C1016" s="96"/>
      <c r="D1016" s="97"/>
    </row>
    <row r="1017" spans="1:4" hidden="1" outlineLevel="1" x14ac:dyDescent="0.2">
      <c r="A1017" s="83"/>
      <c r="B1017" s="95"/>
      <c r="C1017" s="96"/>
      <c r="D1017" s="97"/>
    </row>
    <row r="1018" spans="1:4" hidden="1" outlineLevel="1" x14ac:dyDescent="0.2">
      <c r="A1018" s="83"/>
      <c r="B1018" s="95"/>
      <c r="C1018" s="96"/>
      <c r="D1018" s="97"/>
    </row>
    <row r="1019" spans="1:4" hidden="1" outlineLevel="1" x14ac:dyDescent="0.2">
      <c r="A1019" s="83"/>
      <c r="B1019" s="95"/>
      <c r="C1019" s="96"/>
      <c r="D1019" s="97"/>
    </row>
    <row r="1020" spans="1:4" hidden="1" outlineLevel="1" x14ac:dyDescent="0.2">
      <c r="A1020" s="83"/>
      <c r="B1020" s="95"/>
      <c r="C1020" s="96"/>
      <c r="D1020" s="97"/>
    </row>
    <row r="1021" spans="1:4" hidden="1" outlineLevel="1" x14ac:dyDescent="0.2">
      <c r="A1021" s="83"/>
      <c r="B1021" s="95"/>
      <c r="C1021" s="96"/>
      <c r="D1021" s="97"/>
    </row>
    <row r="1022" spans="1:4" hidden="1" outlineLevel="1" x14ac:dyDescent="0.2">
      <c r="A1022" s="83"/>
      <c r="B1022" s="95"/>
      <c r="C1022" s="96"/>
      <c r="D1022" s="97"/>
    </row>
    <row r="1023" spans="1:4" hidden="1" outlineLevel="1" x14ac:dyDescent="0.2">
      <c r="A1023" s="83"/>
      <c r="B1023" s="95"/>
      <c r="C1023" s="96"/>
      <c r="D1023" s="97"/>
    </row>
    <row r="1024" spans="1:4" hidden="1" outlineLevel="1" x14ac:dyDescent="0.2">
      <c r="A1024" s="83"/>
      <c r="B1024" s="95"/>
      <c r="C1024" s="96"/>
      <c r="D1024" s="97"/>
    </row>
    <row r="1025" spans="1:4" hidden="1" outlineLevel="1" x14ac:dyDescent="0.2">
      <c r="A1025" s="83"/>
      <c r="B1025" s="95"/>
      <c r="C1025" s="96"/>
      <c r="D1025" s="97"/>
    </row>
    <row r="1026" spans="1:4" hidden="1" outlineLevel="1" x14ac:dyDescent="0.2">
      <c r="A1026" s="83"/>
      <c r="B1026" s="95"/>
      <c r="C1026" s="96"/>
      <c r="D1026" s="97"/>
    </row>
    <row r="1027" spans="1:4" hidden="1" outlineLevel="1" x14ac:dyDescent="0.2">
      <c r="A1027" s="83"/>
      <c r="B1027" s="95"/>
      <c r="C1027" s="96"/>
      <c r="D1027" s="97"/>
    </row>
    <row r="1028" spans="1:4" hidden="1" outlineLevel="1" x14ac:dyDescent="0.2">
      <c r="A1028" s="83"/>
      <c r="B1028" s="95"/>
      <c r="C1028" s="96"/>
      <c r="D1028" s="97"/>
    </row>
    <row r="1029" spans="1:4" hidden="1" outlineLevel="1" x14ac:dyDescent="0.2">
      <c r="A1029" s="83"/>
      <c r="B1029" s="95"/>
      <c r="C1029" s="96"/>
      <c r="D1029" s="97"/>
    </row>
    <row r="1030" spans="1:4" hidden="1" outlineLevel="1" x14ac:dyDescent="0.2">
      <c r="A1030" s="83"/>
      <c r="B1030" s="95"/>
      <c r="C1030" s="96"/>
      <c r="D1030" s="97"/>
    </row>
    <row r="1031" spans="1:4" hidden="1" outlineLevel="1" x14ac:dyDescent="0.2">
      <c r="A1031" s="83"/>
      <c r="B1031" s="95"/>
      <c r="C1031" s="96"/>
      <c r="D1031" s="97"/>
    </row>
    <row r="1032" spans="1:4" hidden="1" outlineLevel="1" x14ac:dyDescent="0.2">
      <c r="A1032" s="83"/>
      <c r="B1032" s="95"/>
      <c r="C1032" s="96"/>
      <c r="D1032" s="97"/>
    </row>
    <row r="1033" spans="1:4" hidden="1" outlineLevel="1" x14ac:dyDescent="0.2">
      <c r="A1033" s="83"/>
      <c r="B1033" s="95"/>
      <c r="C1033" s="96"/>
      <c r="D1033" s="97"/>
    </row>
    <row r="1034" spans="1:4" hidden="1" outlineLevel="1" x14ac:dyDescent="0.2">
      <c r="A1034" s="83"/>
      <c r="B1034" s="95"/>
      <c r="C1034" s="96"/>
      <c r="D1034" s="97"/>
    </row>
    <row r="1035" spans="1:4" hidden="1" outlineLevel="1" x14ac:dyDescent="0.2">
      <c r="A1035" s="83"/>
      <c r="B1035" s="95"/>
      <c r="C1035" s="96"/>
      <c r="D1035" s="97"/>
    </row>
    <row r="1036" spans="1:4" hidden="1" outlineLevel="1" x14ac:dyDescent="0.2">
      <c r="A1036" s="83"/>
      <c r="B1036" s="95"/>
      <c r="C1036" s="96"/>
      <c r="D1036" s="97"/>
    </row>
    <row r="1037" spans="1:4" hidden="1" outlineLevel="1" x14ac:dyDescent="0.2">
      <c r="A1037" s="83"/>
      <c r="B1037" s="95"/>
      <c r="C1037" s="96"/>
      <c r="D1037" s="97"/>
    </row>
    <row r="1038" spans="1:4" hidden="1" outlineLevel="1" x14ac:dyDescent="0.2">
      <c r="A1038" s="83"/>
      <c r="B1038" s="95"/>
      <c r="C1038" s="96"/>
      <c r="D1038" s="97"/>
    </row>
    <row r="1039" spans="1:4" hidden="1" outlineLevel="1" x14ac:dyDescent="0.2">
      <c r="A1039" s="83"/>
      <c r="B1039" s="95"/>
      <c r="C1039" s="96"/>
      <c r="D1039" s="97"/>
    </row>
    <row r="1040" spans="1:4" hidden="1" outlineLevel="1" x14ac:dyDescent="0.2">
      <c r="A1040" s="83"/>
      <c r="B1040" s="95"/>
      <c r="C1040" s="96"/>
      <c r="D1040" s="97"/>
    </row>
    <row r="1041" spans="1:7" hidden="1" outlineLevel="1" x14ac:dyDescent="0.2">
      <c r="A1041" s="83"/>
      <c r="B1041" s="95"/>
      <c r="C1041" s="96"/>
      <c r="D1041" s="97"/>
    </row>
    <row r="1042" spans="1:7" collapsed="1" x14ac:dyDescent="0.2">
      <c r="A1042" s="83"/>
      <c r="B1042" s="95"/>
      <c r="C1042" s="96"/>
      <c r="D1042" s="97"/>
      <c r="E1042" s="22"/>
      <c r="F1042" s="22"/>
      <c r="G1042" s="22"/>
    </row>
    <row r="1043" spans="1:7" x14ac:dyDescent="0.2">
      <c r="A1043" s="47" t="s">
        <v>204</v>
      </c>
      <c r="B1043" s="92" t="s">
        <v>204</v>
      </c>
      <c r="C1043" s="93" t="s">
        <v>207</v>
      </c>
      <c r="D1043" s="94" t="s">
        <v>208</v>
      </c>
    </row>
    <row r="1044" spans="1:7" x14ac:dyDescent="0.2">
      <c r="A1044" s="104" t="s">
        <v>167</v>
      </c>
      <c r="B1044" s="21">
        <v>0.54285714285714282</v>
      </c>
      <c r="C1044" s="27">
        <v>5.8508771929824563</v>
      </c>
      <c r="D1044" s="14">
        <v>2398881.7368421052</v>
      </c>
    </row>
    <row r="1045" spans="1:7" x14ac:dyDescent="0.2">
      <c r="A1045" s="105" t="s">
        <v>68</v>
      </c>
      <c r="B1045" s="21">
        <v>0.54285714285714282</v>
      </c>
      <c r="C1045" s="27">
        <v>5.8508771929824563</v>
      </c>
      <c r="D1045" s="14">
        <v>2398881.7368421052</v>
      </c>
    </row>
    <row r="1046" spans="1:7" x14ac:dyDescent="0.2">
      <c r="A1046" s="109" t="s">
        <v>188</v>
      </c>
      <c r="B1046" s="21">
        <v>2.8571428571428571E-2</v>
      </c>
      <c r="C1046" s="27">
        <v>6.666666666666667</v>
      </c>
      <c r="D1046" s="14">
        <v>2028274.3333333333</v>
      </c>
    </row>
    <row r="1047" spans="1:7" x14ac:dyDescent="0.2">
      <c r="A1047" s="109" t="s">
        <v>189</v>
      </c>
      <c r="B1047" s="21">
        <v>0.12380952380952381</v>
      </c>
      <c r="C1047" s="27">
        <v>5.0769230769230766</v>
      </c>
      <c r="D1047" s="14">
        <v>2357387.6153846155</v>
      </c>
    </row>
    <row r="1048" spans="1:7" x14ac:dyDescent="0.2">
      <c r="A1048" s="109" t="s">
        <v>190</v>
      </c>
      <c r="B1048" s="21">
        <v>0.11428571428571428</v>
      </c>
      <c r="C1048" s="27">
        <v>7.291666666666667</v>
      </c>
      <c r="D1048" s="14">
        <v>2109742.9583333335</v>
      </c>
    </row>
    <row r="1049" spans="1:7" x14ac:dyDescent="0.2">
      <c r="A1049" s="109" t="s">
        <v>191</v>
      </c>
      <c r="B1049" s="21">
        <v>7.1428571428571425E-2</v>
      </c>
      <c r="C1049" s="27">
        <v>5.2666666666666666</v>
      </c>
      <c r="D1049" s="14">
        <v>2296817.1333333333</v>
      </c>
    </row>
    <row r="1050" spans="1:7" x14ac:dyDescent="0.2">
      <c r="A1050" s="109" t="s">
        <v>192</v>
      </c>
      <c r="B1050" s="21">
        <v>5.7142857142857141E-2</v>
      </c>
      <c r="C1050" s="27">
        <v>4.083333333333333</v>
      </c>
      <c r="D1050" s="14">
        <v>2807808.9166666665</v>
      </c>
    </row>
    <row r="1051" spans="1:7" x14ac:dyDescent="0.2">
      <c r="A1051" s="109" t="s">
        <v>193</v>
      </c>
      <c r="B1051" s="21">
        <v>0.14761904761904762</v>
      </c>
      <c r="C1051" s="27">
        <v>6.193548387096774</v>
      </c>
      <c r="D1051" s="14">
        <v>2620354.8064516131</v>
      </c>
    </row>
    <row r="1052" spans="1:7" x14ac:dyDescent="0.2">
      <c r="A1052" s="104" t="s">
        <v>166</v>
      </c>
      <c r="B1052" s="21">
        <v>0.45714285714285713</v>
      </c>
      <c r="C1052" s="27">
        <v>5.854166666666667</v>
      </c>
      <c r="D1052" s="14">
        <v>2661917.375</v>
      </c>
    </row>
    <row r="1053" spans="1:7" x14ac:dyDescent="0.2">
      <c r="A1053" s="105" t="s">
        <v>68</v>
      </c>
      <c r="B1053" s="21">
        <v>0.45714285714285713</v>
      </c>
      <c r="C1053" s="27">
        <v>5.854166666666667</v>
      </c>
      <c r="D1053" s="14">
        <v>2661917.375</v>
      </c>
    </row>
    <row r="1054" spans="1:7" x14ac:dyDescent="0.2">
      <c r="A1054" s="109" t="s">
        <v>188</v>
      </c>
      <c r="B1054" s="21">
        <v>2.8571428571428571E-2</v>
      </c>
      <c r="C1054" s="27">
        <v>6.5</v>
      </c>
      <c r="D1054" s="14">
        <v>2923420.3333333335</v>
      </c>
    </row>
    <row r="1055" spans="1:7" x14ac:dyDescent="0.2">
      <c r="A1055" s="109" t="s">
        <v>189</v>
      </c>
      <c r="B1055" s="21">
        <v>8.0952380952380956E-2</v>
      </c>
      <c r="C1055" s="27">
        <v>5.7058823529411766</v>
      </c>
      <c r="D1055" s="14">
        <v>2467443.1764705884</v>
      </c>
    </row>
    <row r="1056" spans="1:7" x14ac:dyDescent="0.2">
      <c r="A1056" s="109" t="s">
        <v>190</v>
      </c>
      <c r="B1056" s="21">
        <v>0.12380952380952381</v>
      </c>
      <c r="C1056" s="27">
        <v>5.5384615384615383</v>
      </c>
      <c r="D1056" s="14">
        <v>2635539.3846153845</v>
      </c>
    </row>
    <row r="1057" spans="1:4" x14ac:dyDescent="0.2">
      <c r="A1057" s="109" t="s">
        <v>191</v>
      </c>
      <c r="B1057" s="21">
        <v>7.1428571428571425E-2</v>
      </c>
      <c r="C1057" s="27">
        <v>5.333333333333333</v>
      </c>
      <c r="D1057" s="14">
        <v>1843360.5333333334</v>
      </c>
    </row>
    <row r="1058" spans="1:4" x14ac:dyDescent="0.2">
      <c r="A1058" s="109" t="s">
        <v>192</v>
      </c>
      <c r="B1058" s="21">
        <v>3.8095238095238099E-2</v>
      </c>
      <c r="C1058" s="27">
        <v>6.75</v>
      </c>
      <c r="D1058" s="14">
        <v>3661172.25</v>
      </c>
    </row>
    <row r="1059" spans="1:4" x14ac:dyDescent="0.2">
      <c r="A1059" s="109" t="s">
        <v>193</v>
      </c>
      <c r="B1059" s="21">
        <v>0.11428571428571428</v>
      </c>
      <c r="C1059" s="27">
        <v>6.166666666666667</v>
      </c>
      <c r="D1059" s="14">
        <v>2941383.4166666665</v>
      </c>
    </row>
    <row r="1060" spans="1:4" x14ac:dyDescent="0.2">
      <c r="A1060" s="80" t="s">
        <v>179</v>
      </c>
      <c r="B1060" s="82">
        <v>1</v>
      </c>
      <c r="C1060" s="90">
        <v>5.852380952380952</v>
      </c>
      <c r="D1060" s="91">
        <v>2519126.6</v>
      </c>
    </row>
    <row r="1061" spans="1:4" hidden="1" outlineLevel="1" x14ac:dyDescent="0.2">
      <c r="A1061"/>
      <c r="B1061"/>
    </row>
    <row r="1062" spans="1:4" hidden="1" outlineLevel="1" x14ac:dyDescent="0.2">
      <c r="A1062"/>
      <c r="B1062"/>
    </row>
    <row r="1063" spans="1:4" hidden="1" outlineLevel="1" x14ac:dyDescent="0.2">
      <c r="A1063"/>
      <c r="B1063"/>
    </row>
    <row r="1064" spans="1:4" hidden="1" outlineLevel="1" x14ac:dyDescent="0.2">
      <c r="A1064"/>
      <c r="B1064"/>
    </row>
    <row r="1065" spans="1:4" hidden="1" outlineLevel="1" x14ac:dyDescent="0.2">
      <c r="A1065"/>
      <c r="B1065"/>
    </row>
    <row r="1066" spans="1:4" hidden="1" outlineLevel="1" x14ac:dyDescent="0.2">
      <c r="A1066"/>
      <c r="B1066"/>
    </row>
    <row r="1067" spans="1:4" hidden="1" outlineLevel="1" x14ac:dyDescent="0.2">
      <c r="A1067"/>
      <c r="B1067"/>
    </row>
    <row r="1068" spans="1:4" hidden="1" outlineLevel="1" x14ac:dyDescent="0.2">
      <c r="A1068"/>
      <c r="B1068"/>
    </row>
    <row r="1069" spans="1:4" hidden="1" outlineLevel="1" x14ac:dyDescent="0.2">
      <c r="A1069"/>
      <c r="B1069"/>
    </row>
    <row r="1070" spans="1:4" hidden="1" outlineLevel="1" x14ac:dyDescent="0.2">
      <c r="A1070"/>
      <c r="B1070"/>
    </row>
    <row r="1071" spans="1:4" hidden="1" outlineLevel="1" x14ac:dyDescent="0.2">
      <c r="A1071"/>
      <c r="B1071"/>
    </row>
    <row r="1072" spans="1:4" hidden="1" outlineLevel="1" x14ac:dyDescent="0.2">
      <c r="A1072"/>
      <c r="B1072"/>
    </row>
    <row r="1073" spans="1:4" hidden="1" outlineLevel="1" x14ac:dyDescent="0.2">
      <c r="A1073"/>
      <c r="B1073"/>
    </row>
    <row r="1074" spans="1:4" hidden="1" outlineLevel="1" x14ac:dyDescent="0.2">
      <c r="A1074"/>
      <c r="B1074"/>
    </row>
    <row r="1075" spans="1:4" hidden="1" outlineLevel="1" x14ac:dyDescent="0.2">
      <c r="A1075"/>
      <c r="B1075"/>
    </row>
    <row r="1076" spans="1:4" hidden="1" outlineLevel="1" x14ac:dyDescent="0.2">
      <c r="A1076"/>
      <c r="B1076"/>
    </row>
    <row r="1077" spans="1:4" hidden="1" outlineLevel="1" x14ac:dyDescent="0.2">
      <c r="A1077"/>
      <c r="B1077"/>
    </row>
    <row r="1078" spans="1:4" hidden="1" outlineLevel="1" x14ac:dyDescent="0.2">
      <c r="A1078" s="83"/>
      <c r="B1078" s="95"/>
      <c r="C1078" s="96"/>
      <c r="D1078" s="97"/>
    </row>
    <row r="1079" spans="1:4" hidden="1" outlineLevel="1" x14ac:dyDescent="0.2">
      <c r="A1079" s="83"/>
      <c r="B1079" s="95"/>
      <c r="C1079" s="96"/>
      <c r="D1079" s="97"/>
    </row>
    <row r="1080" spans="1:4" hidden="1" outlineLevel="1" x14ac:dyDescent="0.2">
      <c r="A1080" s="83"/>
      <c r="B1080" s="95"/>
      <c r="C1080" s="96"/>
      <c r="D1080" s="97"/>
    </row>
    <row r="1081" spans="1:4" hidden="1" outlineLevel="1" x14ac:dyDescent="0.2">
      <c r="A1081" s="83"/>
      <c r="B1081" s="95"/>
      <c r="C1081" s="96"/>
      <c r="D1081" s="97"/>
    </row>
    <row r="1082" spans="1:4" hidden="1" outlineLevel="1" x14ac:dyDescent="0.2">
      <c r="A1082" s="83"/>
      <c r="B1082" s="95"/>
      <c r="C1082" s="96"/>
      <c r="D1082" s="97"/>
    </row>
    <row r="1083" spans="1:4" hidden="1" outlineLevel="1" x14ac:dyDescent="0.2">
      <c r="A1083" s="83"/>
      <c r="B1083" s="95"/>
      <c r="C1083" s="96"/>
      <c r="D1083" s="97"/>
    </row>
    <row r="1084" spans="1:4" hidden="1" outlineLevel="1" x14ac:dyDescent="0.2">
      <c r="A1084" s="83"/>
      <c r="B1084" s="95"/>
      <c r="C1084" s="96"/>
      <c r="D1084" s="97"/>
    </row>
    <row r="1085" spans="1:4" hidden="1" outlineLevel="1" x14ac:dyDescent="0.2">
      <c r="A1085" s="83"/>
      <c r="B1085" s="95"/>
      <c r="C1085" s="96"/>
      <c r="D1085" s="97"/>
    </row>
    <row r="1086" spans="1:4" hidden="1" outlineLevel="1" x14ac:dyDescent="0.2">
      <c r="A1086" s="83"/>
      <c r="B1086" s="95"/>
      <c r="C1086" s="96"/>
      <c r="D1086" s="97"/>
    </row>
    <row r="1087" spans="1:4" hidden="1" outlineLevel="1" x14ac:dyDescent="0.2">
      <c r="A1087" s="83"/>
      <c r="B1087" s="95"/>
      <c r="C1087" s="96"/>
      <c r="D1087" s="97"/>
    </row>
    <row r="1088" spans="1:4" hidden="1" outlineLevel="1" x14ac:dyDescent="0.2">
      <c r="A1088" s="83"/>
      <c r="B1088" s="95"/>
      <c r="C1088" s="96"/>
      <c r="D1088" s="97"/>
    </row>
    <row r="1089" spans="1:4" hidden="1" outlineLevel="1" x14ac:dyDescent="0.2">
      <c r="A1089" s="83"/>
      <c r="B1089" s="95"/>
      <c r="C1089" s="96"/>
      <c r="D1089" s="97"/>
    </row>
    <row r="1090" spans="1:4" hidden="1" outlineLevel="1" x14ac:dyDescent="0.2">
      <c r="A1090" s="83"/>
      <c r="B1090" s="95"/>
      <c r="C1090" s="96"/>
      <c r="D1090" s="97"/>
    </row>
    <row r="1091" spans="1:4" hidden="1" outlineLevel="1" x14ac:dyDescent="0.2">
      <c r="A1091" s="83"/>
      <c r="B1091" s="95"/>
      <c r="C1091" s="96"/>
      <c r="D1091" s="97"/>
    </row>
    <row r="1092" spans="1:4" hidden="1" outlineLevel="1" x14ac:dyDescent="0.2">
      <c r="A1092" s="83"/>
      <c r="B1092" s="95"/>
      <c r="C1092" s="96"/>
      <c r="D1092" s="97"/>
    </row>
    <row r="1093" spans="1:4" hidden="1" outlineLevel="1" x14ac:dyDescent="0.2">
      <c r="A1093" s="83"/>
      <c r="B1093" s="95"/>
      <c r="C1093" s="96"/>
      <c r="D1093" s="97"/>
    </row>
    <row r="1094" spans="1:4" hidden="1" outlineLevel="1" x14ac:dyDescent="0.2">
      <c r="A1094" s="83"/>
      <c r="B1094" s="95"/>
      <c r="C1094" s="96"/>
      <c r="D1094" s="97"/>
    </row>
    <row r="1095" spans="1:4" hidden="1" outlineLevel="1" x14ac:dyDescent="0.2">
      <c r="A1095" s="83"/>
      <c r="B1095" s="95"/>
      <c r="C1095" s="96"/>
      <c r="D1095" s="97"/>
    </row>
    <row r="1096" spans="1:4" hidden="1" outlineLevel="1" x14ac:dyDescent="0.2">
      <c r="A1096" s="83"/>
      <c r="B1096" s="95"/>
      <c r="C1096" s="96"/>
      <c r="D1096" s="97"/>
    </row>
    <row r="1097" spans="1:4" hidden="1" outlineLevel="1" x14ac:dyDescent="0.2">
      <c r="A1097" s="83"/>
      <c r="B1097" s="95"/>
      <c r="C1097" s="96"/>
      <c r="D1097" s="97"/>
    </row>
    <row r="1098" spans="1:4" hidden="1" outlineLevel="1" x14ac:dyDescent="0.2">
      <c r="A1098" s="83"/>
      <c r="B1098" s="95"/>
      <c r="C1098" s="96"/>
      <c r="D1098" s="97"/>
    </row>
    <row r="1099" spans="1:4" hidden="1" outlineLevel="1" x14ac:dyDescent="0.2">
      <c r="A1099" s="83"/>
      <c r="B1099" s="95"/>
      <c r="C1099" s="96"/>
      <c r="D1099" s="97"/>
    </row>
    <row r="1100" spans="1:4" hidden="1" outlineLevel="1" x14ac:dyDescent="0.2">
      <c r="A1100" s="83"/>
      <c r="B1100" s="95"/>
      <c r="C1100" s="96"/>
      <c r="D1100" s="97"/>
    </row>
    <row r="1101" spans="1:4" hidden="1" outlineLevel="1" x14ac:dyDescent="0.2">
      <c r="A1101" s="83"/>
      <c r="B1101" s="95"/>
      <c r="C1101" s="96"/>
      <c r="D1101" s="97"/>
    </row>
    <row r="1102" spans="1:4" hidden="1" outlineLevel="1" x14ac:dyDescent="0.2">
      <c r="A1102" s="83"/>
      <c r="B1102" s="95"/>
      <c r="C1102" s="96"/>
      <c r="D1102" s="97"/>
    </row>
    <row r="1103" spans="1:4" hidden="1" outlineLevel="1" x14ac:dyDescent="0.2">
      <c r="A1103" s="83"/>
      <c r="B1103" s="95"/>
      <c r="C1103" s="96"/>
      <c r="D1103" s="97"/>
    </row>
    <row r="1104" spans="1:4" hidden="1" outlineLevel="1" x14ac:dyDescent="0.2">
      <c r="A1104" s="83"/>
      <c r="B1104" s="95"/>
      <c r="C1104" s="96"/>
      <c r="D1104" s="97"/>
    </row>
    <row r="1105" spans="1:9" hidden="1" outlineLevel="1" x14ac:dyDescent="0.2">
      <c r="A1105" s="83"/>
      <c r="B1105" s="95"/>
      <c r="C1105" s="96"/>
      <c r="D1105" s="97"/>
    </row>
    <row r="1106" spans="1:9" hidden="1" outlineLevel="1" x14ac:dyDescent="0.2">
      <c r="A1106" s="83"/>
      <c r="B1106" s="95"/>
      <c r="C1106" s="96"/>
      <c r="D1106" s="97"/>
    </row>
    <row r="1107" spans="1:9" hidden="1" outlineLevel="1" x14ac:dyDescent="0.2">
      <c r="A1107" s="83"/>
      <c r="B1107" s="95"/>
      <c r="C1107" s="96"/>
      <c r="D1107" s="97"/>
    </row>
    <row r="1108" spans="1:9" hidden="1" outlineLevel="1" x14ac:dyDescent="0.2">
      <c r="A1108" s="83"/>
      <c r="B1108" s="95"/>
      <c r="C1108" s="96"/>
      <c r="D1108" s="97"/>
    </row>
    <row r="1109" spans="1:9" hidden="1" outlineLevel="1" x14ac:dyDescent="0.2">
      <c r="A1109" s="83"/>
      <c r="B1109" s="95"/>
      <c r="C1109" s="96"/>
      <c r="D1109" s="97"/>
    </row>
    <row r="1110" spans="1:9" hidden="1" outlineLevel="1" x14ac:dyDescent="0.2">
      <c r="A1110" s="83"/>
      <c r="B1110" s="95"/>
      <c r="C1110" s="96"/>
      <c r="D1110" s="97"/>
    </row>
    <row r="1111" spans="1:9" collapsed="1" x14ac:dyDescent="0.2">
      <c r="A1111" s="83"/>
      <c r="B1111" s="95"/>
      <c r="C1111" s="96"/>
      <c r="D1111" s="97"/>
      <c r="E1111" s="22"/>
      <c r="F1111" s="22"/>
      <c r="G1111" s="22"/>
      <c r="H1111" s="26"/>
      <c r="I1111" s="22"/>
    </row>
    <row r="1112" spans="1:9" x14ac:dyDescent="0.2">
      <c r="A1112" s="47" t="s">
        <v>205</v>
      </c>
      <c r="B1112" s="92" t="s">
        <v>205</v>
      </c>
      <c r="C1112" s="93" t="s">
        <v>207</v>
      </c>
      <c r="D1112" s="94" t="s">
        <v>208</v>
      </c>
    </row>
    <row r="1113" spans="1:9" x14ac:dyDescent="0.2">
      <c r="A1113" s="104" t="s">
        <v>167</v>
      </c>
      <c r="B1113" s="24">
        <v>0.54285714285714282</v>
      </c>
      <c r="C1113" s="106">
        <v>5.8508771929824563</v>
      </c>
      <c r="D1113" s="107">
        <v>2398881.7368421052</v>
      </c>
    </row>
    <row r="1114" spans="1:9" x14ac:dyDescent="0.2">
      <c r="A1114" s="105" t="s">
        <v>68</v>
      </c>
      <c r="B1114" s="24">
        <v>0.54285714285714282</v>
      </c>
      <c r="C1114" s="106">
        <v>5.8508771929824563</v>
      </c>
      <c r="D1114" s="107">
        <v>2398881.7368421052</v>
      </c>
    </row>
    <row r="1115" spans="1:9" x14ac:dyDescent="0.2">
      <c r="A1115" s="109" t="s">
        <v>94</v>
      </c>
      <c r="B1115" s="24">
        <v>0.2904761904761905</v>
      </c>
      <c r="C1115" s="106">
        <v>6.1967213114754101</v>
      </c>
      <c r="D1115" s="107">
        <v>2586086.3934426229</v>
      </c>
    </row>
    <row r="1116" spans="1:9" x14ac:dyDescent="0.2">
      <c r="A1116" s="109" t="s">
        <v>110</v>
      </c>
      <c r="B1116" s="24">
        <v>4.2857142857142858E-2</v>
      </c>
      <c r="C1116" s="106">
        <v>3.5555555555555554</v>
      </c>
      <c r="D1116" s="107">
        <v>2170894.3333333335</v>
      </c>
    </row>
    <row r="1117" spans="1:9" x14ac:dyDescent="0.2">
      <c r="A1117" s="109" t="s">
        <v>115</v>
      </c>
      <c r="B1117" s="24">
        <v>1.9047619047619049E-2</v>
      </c>
      <c r="C1117" s="106">
        <v>4.25</v>
      </c>
      <c r="D1117" s="107">
        <v>1425482.75</v>
      </c>
    </row>
    <row r="1118" spans="1:9" x14ac:dyDescent="0.2">
      <c r="A1118" s="109" t="s">
        <v>122</v>
      </c>
      <c r="B1118" s="24">
        <v>2.3809523809523808E-2</v>
      </c>
      <c r="C1118" s="106">
        <v>3.8</v>
      </c>
      <c r="D1118" s="107">
        <v>2967591</v>
      </c>
    </row>
    <row r="1119" spans="1:9" x14ac:dyDescent="0.2">
      <c r="A1119" s="109" t="s">
        <v>123</v>
      </c>
      <c r="B1119" s="24">
        <v>1.9047619047619049E-2</v>
      </c>
      <c r="C1119" s="106">
        <v>8</v>
      </c>
      <c r="D1119" s="107">
        <v>1350150.25</v>
      </c>
    </row>
    <row r="1120" spans="1:9" x14ac:dyDescent="0.2">
      <c r="A1120" s="109" t="s">
        <v>124</v>
      </c>
      <c r="B1120" s="24">
        <v>4.7619047619047623E-3</v>
      </c>
      <c r="C1120" s="106">
        <v>6</v>
      </c>
      <c r="D1120" s="107">
        <v>273990</v>
      </c>
    </row>
    <row r="1121" spans="1:4" x14ac:dyDescent="0.2">
      <c r="A1121" s="109" t="s">
        <v>131</v>
      </c>
      <c r="B1121" s="24">
        <v>4.2857142857142858E-2</v>
      </c>
      <c r="C1121" s="106">
        <v>7.666666666666667</v>
      </c>
      <c r="D1121" s="107">
        <v>1341822.2222222222</v>
      </c>
    </row>
    <row r="1122" spans="1:4" x14ac:dyDescent="0.2">
      <c r="A1122" s="109" t="s">
        <v>137</v>
      </c>
      <c r="B1122" s="24">
        <v>2.8571428571428571E-2</v>
      </c>
      <c r="C1122" s="106">
        <v>4.166666666666667</v>
      </c>
      <c r="D1122" s="107">
        <v>2915655.8333333335</v>
      </c>
    </row>
    <row r="1123" spans="1:4" x14ac:dyDescent="0.2">
      <c r="A1123" s="109" t="s">
        <v>138</v>
      </c>
      <c r="B1123" s="24">
        <v>4.7619047619047623E-3</v>
      </c>
      <c r="C1123" s="106">
        <v>10</v>
      </c>
      <c r="D1123" s="107">
        <v>2991370</v>
      </c>
    </row>
    <row r="1124" spans="1:4" x14ac:dyDescent="0.2">
      <c r="A1124" s="109" t="s">
        <v>141</v>
      </c>
      <c r="B1124" s="24">
        <v>4.7619047619047623E-3</v>
      </c>
      <c r="C1124" s="106">
        <v>10</v>
      </c>
      <c r="D1124" s="107">
        <v>2361649</v>
      </c>
    </row>
    <row r="1125" spans="1:4" x14ac:dyDescent="0.2">
      <c r="A1125" s="109" t="s">
        <v>147</v>
      </c>
      <c r="B1125" s="24">
        <v>1.4285714285714285E-2</v>
      </c>
      <c r="C1125" s="106">
        <v>7</v>
      </c>
      <c r="D1125" s="107">
        <v>3139874.6666666665</v>
      </c>
    </row>
    <row r="1126" spans="1:4" x14ac:dyDescent="0.2">
      <c r="A1126" s="109" t="s">
        <v>149</v>
      </c>
      <c r="B1126" s="24">
        <v>9.5238095238095247E-3</v>
      </c>
      <c r="C1126" s="106">
        <v>4</v>
      </c>
      <c r="D1126" s="107">
        <v>3627724</v>
      </c>
    </row>
    <row r="1127" spans="1:4" x14ac:dyDescent="0.2">
      <c r="A1127" s="109" t="s">
        <v>156</v>
      </c>
      <c r="B1127" s="24">
        <v>4.7619047619047623E-3</v>
      </c>
      <c r="C1127" s="106">
        <v>4</v>
      </c>
      <c r="D1127" s="107">
        <v>4999251</v>
      </c>
    </row>
    <row r="1128" spans="1:4" x14ac:dyDescent="0.2">
      <c r="A1128" s="109" t="s">
        <v>158</v>
      </c>
      <c r="B1128" s="24">
        <v>9.5238095238095247E-3</v>
      </c>
      <c r="C1128" s="106">
        <v>6.5</v>
      </c>
      <c r="D1128" s="107">
        <v>2462106.5</v>
      </c>
    </row>
    <row r="1129" spans="1:4" x14ac:dyDescent="0.2">
      <c r="A1129" s="109" t="s">
        <v>159</v>
      </c>
      <c r="B1129" s="24">
        <v>4.7619047619047623E-3</v>
      </c>
      <c r="C1129" s="106">
        <v>1</v>
      </c>
      <c r="D1129" s="107">
        <v>2376427</v>
      </c>
    </row>
    <row r="1130" spans="1:4" x14ac:dyDescent="0.2">
      <c r="A1130" s="109" t="s">
        <v>160</v>
      </c>
      <c r="B1130" s="24">
        <v>9.5238095238095247E-3</v>
      </c>
      <c r="C1130" s="106">
        <v>4.5</v>
      </c>
      <c r="D1130" s="107">
        <v>1249402</v>
      </c>
    </row>
    <row r="1131" spans="1:4" x14ac:dyDescent="0.2">
      <c r="A1131" s="109" t="s">
        <v>162</v>
      </c>
      <c r="B1131" s="24">
        <v>9.5238095238095247E-3</v>
      </c>
      <c r="C1131" s="106">
        <v>6.5</v>
      </c>
      <c r="D1131" s="107">
        <v>1785800.5</v>
      </c>
    </row>
    <row r="1132" spans="1:4" x14ac:dyDescent="0.2">
      <c r="A1132" s="104" t="s">
        <v>166</v>
      </c>
      <c r="B1132" s="24">
        <v>0.45714285714285713</v>
      </c>
      <c r="C1132" s="106">
        <v>5.854166666666667</v>
      </c>
      <c r="D1132" s="107">
        <v>2661917.375</v>
      </c>
    </row>
    <row r="1133" spans="1:4" x14ac:dyDescent="0.2">
      <c r="A1133" s="105" t="s">
        <v>68</v>
      </c>
      <c r="B1133" s="24">
        <v>0.45714285714285713</v>
      </c>
      <c r="C1133" s="106">
        <v>5.854166666666667</v>
      </c>
      <c r="D1133" s="107">
        <v>2661917.375</v>
      </c>
    </row>
    <row r="1134" spans="1:4" x14ac:dyDescent="0.2">
      <c r="A1134" s="109" t="s">
        <v>94</v>
      </c>
      <c r="B1134" s="24">
        <v>0.25714285714285712</v>
      </c>
      <c r="C1134" s="106">
        <v>6.2592592592592595</v>
      </c>
      <c r="D1134" s="107">
        <v>2522497.7037037038</v>
      </c>
    </row>
    <row r="1135" spans="1:4" x14ac:dyDescent="0.2">
      <c r="A1135" s="109" t="s">
        <v>110</v>
      </c>
      <c r="B1135" s="24">
        <v>2.3809523809523808E-2</v>
      </c>
      <c r="C1135" s="106">
        <v>3.8</v>
      </c>
      <c r="D1135" s="107">
        <v>2582475.6</v>
      </c>
    </row>
    <row r="1136" spans="1:4" x14ac:dyDescent="0.2">
      <c r="A1136" s="109" t="s">
        <v>115</v>
      </c>
      <c r="B1136" s="24">
        <v>2.3809523809523808E-2</v>
      </c>
      <c r="C1136" s="106">
        <v>5.4</v>
      </c>
      <c r="D1136" s="107">
        <v>2334892</v>
      </c>
    </row>
    <row r="1137" spans="1:4" x14ac:dyDescent="0.2">
      <c r="A1137" s="109" t="s">
        <v>122</v>
      </c>
      <c r="B1137" s="24">
        <v>3.3333333333333333E-2</v>
      </c>
      <c r="C1137" s="106">
        <v>6.8571428571428568</v>
      </c>
      <c r="D1137" s="107">
        <v>3584037.4285714286</v>
      </c>
    </row>
    <row r="1138" spans="1:4" x14ac:dyDescent="0.2">
      <c r="A1138" s="109" t="s">
        <v>123</v>
      </c>
      <c r="B1138" s="24">
        <v>4.7619047619047623E-3</v>
      </c>
      <c r="C1138" s="106">
        <v>3</v>
      </c>
      <c r="D1138" s="107">
        <v>514296</v>
      </c>
    </row>
    <row r="1139" spans="1:4" x14ac:dyDescent="0.2">
      <c r="A1139" s="109" t="s">
        <v>124</v>
      </c>
      <c r="B1139" s="24">
        <v>1.9047619047619049E-2</v>
      </c>
      <c r="C1139" s="106">
        <v>5.25</v>
      </c>
      <c r="D1139" s="107">
        <v>3208188</v>
      </c>
    </row>
    <row r="1140" spans="1:4" x14ac:dyDescent="0.2">
      <c r="A1140" s="109" t="s">
        <v>131</v>
      </c>
      <c r="B1140" s="24">
        <v>1.4285714285714285E-2</v>
      </c>
      <c r="C1140" s="106">
        <v>5</v>
      </c>
      <c r="D1140" s="107">
        <v>1281770.6666666667</v>
      </c>
    </row>
    <row r="1141" spans="1:4" x14ac:dyDescent="0.2">
      <c r="A1141" s="109" t="s">
        <v>134</v>
      </c>
      <c r="B1141" s="24">
        <v>9.5238095238095247E-3</v>
      </c>
      <c r="C1141" s="106">
        <v>8</v>
      </c>
      <c r="D1141" s="107">
        <v>2007674</v>
      </c>
    </row>
    <row r="1142" spans="1:4" x14ac:dyDescent="0.2">
      <c r="A1142" s="109" t="s">
        <v>137</v>
      </c>
      <c r="B1142" s="24">
        <v>2.8571428571428571E-2</v>
      </c>
      <c r="C1142" s="106">
        <v>6</v>
      </c>
      <c r="D1142" s="107">
        <v>3576364.6666666665</v>
      </c>
    </row>
    <row r="1143" spans="1:4" x14ac:dyDescent="0.2">
      <c r="A1143" s="109" t="s">
        <v>138</v>
      </c>
      <c r="B1143" s="24">
        <v>4.7619047619047623E-3</v>
      </c>
      <c r="C1143" s="106">
        <v>8</v>
      </c>
      <c r="D1143" s="107">
        <v>2151380</v>
      </c>
    </row>
    <row r="1144" spans="1:4" x14ac:dyDescent="0.2">
      <c r="A1144" s="109" t="s">
        <v>147</v>
      </c>
      <c r="B1144" s="24">
        <v>9.5238095238095247E-3</v>
      </c>
      <c r="C1144" s="106">
        <v>3</v>
      </c>
      <c r="D1144" s="107">
        <v>3847143</v>
      </c>
    </row>
    <row r="1145" spans="1:4" x14ac:dyDescent="0.2">
      <c r="A1145" s="109" t="s">
        <v>155</v>
      </c>
      <c r="B1145" s="24">
        <v>9.5238095238095247E-3</v>
      </c>
      <c r="C1145" s="106">
        <v>4.5</v>
      </c>
      <c r="D1145" s="107">
        <v>2358570.5</v>
      </c>
    </row>
    <row r="1146" spans="1:4" x14ac:dyDescent="0.2">
      <c r="A1146" s="109" t="s">
        <v>158</v>
      </c>
      <c r="B1146" s="24">
        <v>4.7619047619047623E-3</v>
      </c>
      <c r="C1146" s="106">
        <v>4</v>
      </c>
      <c r="D1146" s="107">
        <v>3358149</v>
      </c>
    </row>
    <row r="1147" spans="1:4" x14ac:dyDescent="0.2">
      <c r="A1147" s="109" t="s">
        <v>159</v>
      </c>
      <c r="B1147" s="24">
        <v>9.5238095238095247E-3</v>
      </c>
      <c r="C1147" s="106">
        <v>4</v>
      </c>
      <c r="D1147" s="107">
        <v>2678345</v>
      </c>
    </row>
    <row r="1148" spans="1:4" x14ac:dyDescent="0.2">
      <c r="A1148" s="109" t="s">
        <v>162</v>
      </c>
      <c r="B1148" s="24">
        <v>4.7619047619047623E-3</v>
      </c>
      <c r="C1148" s="106">
        <v>4</v>
      </c>
      <c r="D1148" s="107">
        <v>3710550</v>
      </c>
    </row>
    <row r="1149" spans="1:4" x14ac:dyDescent="0.2">
      <c r="A1149" s="80" t="s">
        <v>179</v>
      </c>
      <c r="B1149" s="82">
        <v>1</v>
      </c>
      <c r="C1149" s="90">
        <v>5.852380952380952</v>
      </c>
      <c r="D1149" s="91">
        <v>2519126.6</v>
      </c>
    </row>
    <row r="1150" spans="1:4" x14ac:dyDescent="0.2">
      <c r="A1150" s="103"/>
      <c r="B1150" s="103"/>
      <c r="C1150" s="103"/>
      <c r="D1150" s="103"/>
    </row>
    <row r="1151" spans="1:4" hidden="1" outlineLevel="1" x14ac:dyDescent="0.2">
      <c r="A1151"/>
      <c r="B1151"/>
    </row>
    <row r="1152" spans="1:4" hidden="1" outlineLevel="1" x14ac:dyDescent="0.2">
      <c r="A1152"/>
      <c r="B1152"/>
    </row>
    <row r="1153" spans="1:2" hidden="1" outlineLevel="1" x14ac:dyDescent="0.2">
      <c r="A1153"/>
      <c r="B1153"/>
    </row>
    <row r="1154" spans="1:2" hidden="1" outlineLevel="1" x14ac:dyDescent="0.2">
      <c r="A1154"/>
      <c r="B1154"/>
    </row>
    <row r="1155" spans="1:2" hidden="1" outlineLevel="1" x14ac:dyDescent="0.2">
      <c r="A1155"/>
      <c r="B1155"/>
    </row>
    <row r="1156" spans="1:2" hidden="1" outlineLevel="1" x14ac:dyDescent="0.2">
      <c r="A1156"/>
      <c r="B1156"/>
    </row>
    <row r="1157" spans="1:2" hidden="1" outlineLevel="1" x14ac:dyDescent="0.2">
      <c r="A1157"/>
      <c r="B1157"/>
    </row>
    <row r="1158" spans="1:2" hidden="1" outlineLevel="1" x14ac:dyDescent="0.2">
      <c r="A1158"/>
      <c r="B1158"/>
    </row>
    <row r="1159" spans="1:2" hidden="1" outlineLevel="1" x14ac:dyDescent="0.2">
      <c r="A1159"/>
      <c r="B1159"/>
    </row>
    <row r="1160" spans="1:2" hidden="1" outlineLevel="1" x14ac:dyDescent="0.2">
      <c r="A1160"/>
      <c r="B1160"/>
    </row>
    <row r="1161" spans="1:2" hidden="1" outlineLevel="1" x14ac:dyDescent="0.2">
      <c r="A1161"/>
      <c r="B1161"/>
    </row>
    <row r="1162" spans="1:2" hidden="1" outlineLevel="1" x14ac:dyDescent="0.2">
      <c r="A1162"/>
      <c r="B1162"/>
    </row>
    <row r="1163" spans="1:2" hidden="1" outlineLevel="1" x14ac:dyDescent="0.2">
      <c r="A1163"/>
      <c r="B1163"/>
    </row>
    <row r="1164" spans="1:2" hidden="1" outlineLevel="1" x14ac:dyDescent="0.2">
      <c r="A1164"/>
      <c r="B1164"/>
    </row>
    <row r="1165" spans="1:2" hidden="1" outlineLevel="1" x14ac:dyDescent="0.2">
      <c r="A1165"/>
      <c r="B1165"/>
    </row>
    <row r="1166" spans="1:2" hidden="1" outlineLevel="1" x14ac:dyDescent="0.2">
      <c r="A1166"/>
      <c r="B1166"/>
    </row>
    <row r="1167" spans="1:2" hidden="1" outlineLevel="1" x14ac:dyDescent="0.2">
      <c r="A1167"/>
      <c r="B1167"/>
    </row>
    <row r="1168" spans="1:2" hidden="1" outlineLevel="1" x14ac:dyDescent="0.2">
      <c r="A1168"/>
      <c r="B1168"/>
    </row>
    <row r="1169" spans="1:4" hidden="1" outlineLevel="1" x14ac:dyDescent="0.2">
      <c r="A1169"/>
      <c r="B1169"/>
    </row>
    <row r="1170" spans="1:4" hidden="1" outlineLevel="1" x14ac:dyDescent="0.2">
      <c r="A1170"/>
      <c r="B1170"/>
    </row>
    <row r="1171" spans="1:4" hidden="1" outlineLevel="1" x14ac:dyDescent="0.2">
      <c r="A1171"/>
      <c r="B1171"/>
    </row>
    <row r="1172" spans="1:4" hidden="1" outlineLevel="1" x14ac:dyDescent="0.2">
      <c r="A1172"/>
      <c r="B1172"/>
    </row>
    <row r="1173" spans="1:4" hidden="1" outlineLevel="1" x14ac:dyDescent="0.2">
      <c r="A1173"/>
      <c r="B1173"/>
    </row>
    <row r="1174" spans="1:4" hidden="1" outlineLevel="1" x14ac:dyDescent="0.2">
      <c r="A1174"/>
      <c r="B1174"/>
    </row>
    <row r="1175" spans="1:4" hidden="1" outlineLevel="1" x14ac:dyDescent="0.2">
      <c r="A1175"/>
      <c r="B1175"/>
    </row>
    <row r="1176" spans="1:4" hidden="1" outlineLevel="1" x14ac:dyDescent="0.2">
      <c r="A1176"/>
      <c r="B1176"/>
    </row>
    <row r="1177" spans="1:4" hidden="1" outlineLevel="1" x14ac:dyDescent="0.2">
      <c r="A1177"/>
      <c r="B1177"/>
    </row>
    <row r="1178" spans="1:4" hidden="1" outlineLevel="1" x14ac:dyDescent="0.2">
      <c r="A1178"/>
      <c r="B1178"/>
    </row>
    <row r="1179" spans="1:4" hidden="1" outlineLevel="1" x14ac:dyDescent="0.2">
      <c r="A1179"/>
      <c r="B1179"/>
    </row>
    <row r="1180" spans="1:4" hidden="1" outlineLevel="1" x14ac:dyDescent="0.2">
      <c r="A1180"/>
      <c r="B1180"/>
    </row>
    <row r="1181" spans="1:4" hidden="1" outlineLevel="1" x14ac:dyDescent="0.2">
      <c r="A1181"/>
      <c r="B1181"/>
    </row>
    <row r="1182" spans="1:4" hidden="1" outlineLevel="1" x14ac:dyDescent="0.2">
      <c r="A1182"/>
      <c r="B1182"/>
    </row>
    <row r="1183" spans="1:4" hidden="1" outlineLevel="1" x14ac:dyDescent="0.2">
      <c r="A1183" s="83"/>
      <c r="B1183" s="95"/>
      <c r="C1183" s="96"/>
      <c r="D1183" s="97"/>
    </row>
    <row r="1184" spans="1:4" hidden="1" outlineLevel="1" x14ac:dyDescent="0.2">
      <c r="A1184" s="83"/>
      <c r="B1184" s="95"/>
      <c r="C1184" s="96"/>
      <c r="D1184" s="97"/>
    </row>
    <row r="1185" spans="1:4" hidden="1" outlineLevel="1" x14ac:dyDescent="0.2">
      <c r="A1185" s="83"/>
      <c r="B1185" s="95"/>
      <c r="C1185" s="96"/>
      <c r="D1185" s="97"/>
    </row>
    <row r="1186" spans="1:4" hidden="1" outlineLevel="1" x14ac:dyDescent="0.2">
      <c r="A1186" s="83"/>
      <c r="B1186" s="95"/>
      <c r="C1186" s="96"/>
      <c r="D1186" s="97"/>
    </row>
    <row r="1187" spans="1:4" hidden="1" outlineLevel="1" x14ac:dyDescent="0.2">
      <c r="A1187" s="83"/>
      <c r="B1187" s="95"/>
      <c r="C1187" s="96"/>
      <c r="D1187" s="97"/>
    </row>
    <row r="1188" spans="1:4" hidden="1" outlineLevel="1" x14ac:dyDescent="0.2">
      <c r="A1188" s="83"/>
      <c r="B1188" s="95"/>
      <c r="C1188" s="96"/>
      <c r="D1188" s="97"/>
    </row>
    <row r="1189" spans="1:4" hidden="1" outlineLevel="1" x14ac:dyDescent="0.2">
      <c r="A1189" s="83"/>
      <c r="B1189" s="95"/>
      <c r="C1189" s="96"/>
      <c r="D1189" s="97"/>
    </row>
    <row r="1190" spans="1:4" hidden="1" outlineLevel="1" x14ac:dyDescent="0.2">
      <c r="A1190" s="83"/>
      <c r="B1190" s="95"/>
      <c r="C1190" s="96"/>
      <c r="D1190" s="97"/>
    </row>
    <row r="1191" spans="1:4" hidden="1" outlineLevel="1" x14ac:dyDescent="0.2">
      <c r="A1191" s="83"/>
      <c r="B1191" s="95"/>
      <c r="C1191" s="96"/>
      <c r="D1191" s="97"/>
    </row>
    <row r="1192" spans="1:4" hidden="1" outlineLevel="1" x14ac:dyDescent="0.2">
      <c r="A1192" s="83"/>
      <c r="B1192" s="95"/>
      <c r="C1192" s="96"/>
      <c r="D1192" s="97"/>
    </row>
    <row r="1193" spans="1:4" hidden="1" outlineLevel="1" x14ac:dyDescent="0.2">
      <c r="A1193" s="83"/>
      <c r="B1193" s="95"/>
      <c r="C1193" s="96"/>
      <c r="D1193" s="97"/>
    </row>
    <row r="1194" spans="1:4" hidden="1" outlineLevel="1" x14ac:dyDescent="0.2">
      <c r="A1194" s="83"/>
      <c r="B1194" s="95"/>
      <c r="C1194" s="96"/>
      <c r="D1194" s="97"/>
    </row>
    <row r="1195" spans="1:4" hidden="1" outlineLevel="1" x14ac:dyDescent="0.2">
      <c r="A1195" s="83"/>
      <c r="B1195" s="95"/>
      <c r="C1195" s="96"/>
      <c r="D1195" s="97"/>
    </row>
    <row r="1196" spans="1:4" hidden="1" outlineLevel="1" x14ac:dyDescent="0.2">
      <c r="A1196" s="83"/>
      <c r="B1196" s="95"/>
      <c r="C1196" s="96"/>
      <c r="D1196" s="97"/>
    </row>
    <row r="1197" spans="1:4" hidden="1" outlineLevel="1" x14ac:dyDescent="0.2">
      <c r="A1197" s="83"/>
      <c r="B1197" s="95"/>
      <c r="C1197" s="96"/>
      <c r="D1197" s="97"/>
    </row>
    <row r="1198" spans="1:4" hidden="1" outlineLevel="1" x14ac:dyDescent="0.2">
      <c r="A1198" s="83"/>
      <c r="B1198" s="95"/>
      <c r="C1198" s="96"/>
      <c r="D1198" s="97"/>
    </row>
    <row r="1199" spans="1:4" hidden="1" outlineLevel="1" x14ac:dyDescent="0.2">
      <c r="A1199" s="83"/>
      <c r="B1199" s="95"/>
      <c r="C1199" s="96"/>
      <c r="D1199" s="97"/>
    </row>
    <row r="1200" spans="1:4" hidden="1" outlineLevel="1" x14ac:dyDescent="0.2">
      <c r="A1200" s="83"/>
      <c r="B1200" s="95"/>
      <c r="C1200" s="96"/>
      <c r="D1200" s="97"/>
    </row>
    <row r="1201" spans="1:8" s="51" customFormat="1" ht="35" customHeight="1" collapsed="1" x14ac:dyDescent="0.2">
      <c r="A1201" s="50" t="s">
        <v>209</v>
      </c>
    </row>
    <row r="1202" spans="1:8" x14ac:dyDescent="0.2">
      <c r="A1202" s="47" t="s">
        <v>200</v>
      </c>
      <c r="B1202" s="47" t="s">
        <v>178</v>
      </c>
      <c r="C1202" s="88"/>
      <c r="D1202" s="88"/>
      <c r="E1202" s="88"/>
      <c r="F1202" s="88"/>
      <c r="G1202" s="88"/>
      <c r="H1202" s="88"/>
    </row>
    <row r="1203" spans="1:8" ht="16" x14ac:dyDescent="0.2">
      <c r="A1203" s="88" t="s">
        <v>178</v>
      </c>
      <c r="B1203" s="47" t="s">
        <v>97</v>
      </c>
      <c r="C1203" s="47" t="s">
        <v>161</v>
      </c>
      <c r="D1203" s="47" t="s">
        <v>150</v>
      </c>
      <c r="E1203" s="47" t="s">
        <v>144</v>
      </c>
      <c r="F1203" s="47" t="s">
        <v>153</v>
      </c>
      <c r="G1203" s="47" t="s">
        <v>107</v>
      </c>
      <c r="H1203" s="89" t="s">
        <v>179</v>
      </c>
    </row>
    <row r="1204" spans="1:8" x14ac:dyDescent="0.2">
      <c r="A1204" s="104" t="s">
        <v>167</v>
      </c>
      <c r="B1204" s="24">
        <v>0.7142857142857143</v>
      </c>
      <c r="C1204" s="24">
        <v>0</v>
      </c>
      <c r="D1204" s="24">
        <v>0.66666666666666663</v>
      </c>
      <c r="E1204" s="24">
        <v>1</v>
      </c>
      <c r="F1204" s="24">
        <v>0.6</v>
      </c>
      <c r="G1204" s="24">
        <v>0.5268817204301075</v>
      </c>
      <c r="H1204" s="24">
        <v>0.54285714285714282</v>
      </c>
    </row>
    <row r="1205" spans="1:8" x14ac:dyDescent="0.2">
      <c r="A1205" s="105" t="s">
        <v>68</v>
      </c>
      <c r="B1205" s="24">
        <v>0.7142857142857143</v>
      </c>
      <c r="C1205" s="24">
        <v>0</v>
      </c>
      <c r="D1205" s="24">
        <v>0.66666666666666663</v>
      </c>
      <c r="E1205" s="24">
        <v>1</v>
      </c>
      <c r="F1205" s="24">
        <v>0.6</v>
      </c>
      <c r="G1205" s="24">
        <v>0.5268817204301075</v>
      </c>
      <c r="H1205" s="24">
        <v>0.54285714285714282</v>
      </c>
    </row>
    <row r="1206" spans="1:8" ht="16" x14ac:dyDescent="0.2">
      <c r="A1206" s="108" t="s">
        <v>126</v>
      </c>
      <c r="B1206" s="24">
        <v>7.1428571428571425E-2</v>
      </c>
      <c r="C1206" s="24">
        <v>0</v>
      </c>
      <c r="D1206" s="24">
        <v>0</v>
      </c>
      <c r="E1206" s="24">
        <v>0</v>
      </c>
      <c r="F1206" s="24">
        <v>0.2</v>
      </c>
      <c r="G1206" s="24">
        <v>5.3763440860215058E-3</v>
      </c>
      <c r="H1206" s="24">
        <v>1.4285714285714285E-2</v>
      </c>
    </row>
    <row r="1207" spans="1:8" ht="16" x14ac:dyDescent="0.2">
      <c r="A1207" s="108" t="s">
        <v>113</v>
      </c>
      <c r="B1207" s="24">
        <v>7.1428571428571425E-2</v>
      </c>
      <c r="C1207" s="24">
        <v>0</v>
      </c>
      <c r="D1207" s="24">
        <v>0</v>
      </c>
      <c r="E1207" s="24">
        <v>0</v>
      </c>
      <c r="F1207" s="24">
        <v>0</v>
      </c>
      <c r="G1207" s="24">
        <v>1.0752688172043012E-2</v>
      </c>
      <c r="H1207" s="24">
        <v>1.4285714285714285E-2</v>
      </c>
    </row>
    <row r="1208" spans="1:8" ht="16" x14ac:dyDescent="0.2">
      <c r="A1208" s="108" t="s">
        <v>132</v>
      </c>
      <c r="B1208" s="24">
        <v>7.1428571428571425E-2</v>
      </c>
      <c r="C1208" s="24">
        <v>0</v>
      </c>
      <c r="D1208" s="24">
        <v>0</v>
      </c>
      <c r="E1208" s="24">
        <v>0</v>
      </c>
      <c r="F1208" s="24">
        <v>0</v>
      </c>
      <c r="G1208" s="24">
        <v>4.8387096774193547E-2</v>
      </c>
      <c r="H1208" s="24">
        <v>4.7619047619047616E-2</v>
      </c>
    </row>
    <row r="1209" spans="1:8" ht="16" x14ac:dyDescent="0.2">
      <c r="A1209" s="108" t="s">
        <v>121</v>
      </c>
      <c r="B1209" s="24">
        <v>0</v>
      </c>
      <c r="C1209" s="24">
        <v>0</v>
      </c>
      <c r="D1209" s="24">
        <v>0.33333333333333331</v>
      </c>
      <c r="E1209" s="24">
        <v>0</v>
      </c>
      <c r="F1209" s="24">
        <v>0.2</v>
      </c>
      <c r="G1209" s="24">
        <v>5.3763440860215055E-2</v>
      </c>
      <c r="H1209" s="24">
        <v>5.7142857142857141E-2</v>
      </c>
    </row>
    <row r="1210" spans="1:8" ht="16" x14ac:dyDescent="0.2">
      <c r="A1210" s="108" t="s">
        <v>154</v>
      </c>
      <c r="B1210" s="24">
        <v>0</v>
      </c>
      <c r="C1210" s="24">
        <v>0</v>
      </c>
      <c r="D1210" s="24">
        <v>0</v>
      </c>
      <c r="E1210" s="24">
        <v>0</v>
      </c>
      <c r="F1210" s="24">
        <v>0</v>
      </c>
      <c r="G1210" s="24">
        <v>5.3763440860215058E-3</v>
      </c>
      <c r="H1210" s="24">
        <v>4.7619047619047623E-3</v>
      </c>
    </row>
    <row r="1211" spans="1:8" ht="16" x14ac:dyDescent="0.2">
      <c r="A1211" s="108" t="s">
        <v>127</v>
      </c>
      <c r="B1211" s="24">
        <v>0</v>
      </c>
      <c r="C1211" s="24">
        <v>0</v>
      </c>
      <c r="D1211" s="24">
        <v>0</v>
      </c>
      <c r="E1211" s="24">
        <v>0</v>
      </c>
      <c r="F1211" s="24">
        <v>0</v>
      </c>
      <c r="G1211" s="24">
        <v>1.0752688172043012E-2</v>
      </c>
      <c r="H1211" s="24">
        <v>9.5238095238095247E-3</v>
      </c>
    </row>
    <row r="1212" spans="1:8" ht="16" x14ac:dyDescent="0.2">
      <c r="A1212" s="108" t="s">
        <v>140</v>
      </c>
      <c r="B1212" s="24">
        <v>0</v>
      </c>
      <c r="C1212" s="24">
        <v>0</v>
      </c>
      <c r="D1212" s="24">
        <v>0</v>
      </c>
      <c r="E1212" s="24">
        <v>0</v>
      </c>
      <c r="F1212" s="24">
        <v>0</v>
      </c>
      <c r="G1212" s="24">
        <v>5.3763440860215058E-3</v>
      </c>
      <c r="H1212" s="24">
        <v>4.7619047619047623E-3</v>
      </c>
    </row>
    <row r="1213" spans="1:8" ht="16" x14ac:dyDescent="0.2">
      <c r="A1213" s="108" t="s">
        <v>109</v>
      </c>
      <c r="B1213" s="24">
        <v>0.14285714285714285</v>
      </c>
      <c r="C1213" s="24">
        <v>0</v>
      </c>
      <c r="D1213" s="24">
        <v>0.33333333333333331</v>
      </c>
      <c r="E1213" s="24">
        <v>0</v>
      </c>
      <c r="F1213" s="24">
        <v>0</v>
      </c>
      <c r="G1213" s="24">
        <v>3.7634408602150539E-2</v>
      </c>
      <c r="H1213" s="24">
        <v>4.7619047619047616E-2</v>
      </c>
    </row>
    <row r="1214" spans="1:8" ht="16" x14ac:dyDescent="0.2">
      <c r="A1214" s="108" t="s">
        <v>136</v>
      </c>
      <c r="B1214" s="24">
        <v>7.1428571428571425E-2</v>
      </c>
      <c r="C1214" s="24">
        <v>0</v>
      </c>
      <c r="D1214" s="24">
        <v>0</v>
      </c>
      <c r="E1214" s="24">
        <v>0</v>
      </c>
      <c r="F1214" s="24">
        <v>0</v>
      </c>
      <c r="G1214" s="24">
        <v>2.1505376344086023E-2</v>
      </c>
      <c r="H1214" s="24">
        <v>2.3809523809523808E-2</v>
      </c>
    </row>
    <row r="1215" spans="1:8" ht="16" x14ac:dyDescent="0.2">
      <c r="A1215" s="108" t="s">
        <v>116</v>
      </c>
      <c r="B1215" s="24">
        <v>0</v>
      </c>
      <c r="C1215" s="24">
        <v>0</v>
      </c>
      <c r="D1215" s="24">
        <v>0</v>
      </c>
      <c r="E1215" s="24">
        <v>0</v>
      </c>
      <c r="F1215" s="24">
        <v>0</v>
      </c>
      <c r="G1215" s="24">
        <v>4.3010752688172046E-2</v>
      </c>
      <c r="H1215" s="24">
        <v>3.8095238095238099E-2</v>
      </c>
    </row>
    <row r="1216" spans="1:8" ht="16" x14ac:dyDescent="0.2">
      <c r="A1216" s="108" t="s">
        <v>142</v>
      </c>
      <c r="B1216" s="24">
        <v>0</v>
      </c>
      <c r="C1216" s="24">
        <v>0</v>
      </c>
      <c r="D1216" s="24">
        <v>0</v>
      </c>
      <c r="E1216" s="24">
        <v>0</v>
      </c>
      <c r="F1216" s="24">
        <v>0</v>
      </c>
      <c r="G1216" s="24">
        <v>1.6129032258064516E-2</v>
      </c>
      <c r="H1216" s="24">
        <v>1.4285714285714285E-2</v>
      </c>
    </row>
    <row r="1217" spans="1:8" ht="16" x14ac:dyDescent="0.2">
      <c r="A1217" s="108" t="s">
        <v>128</v>
      </c>
      <c r="B1217" s="24">
        <v>7.1428571428571425E-2</v>
      </c>
      <c r="C1217" s="24">
        <v>0</v>
      </c>
      <c r="D1217" s="24">
        <v>0</v>
      </c>
      <c r="E1217" s="24">
        <v>0</v>
      </c>
      <c r="F1217" s="24">
        <v>0.2</v>
      </c>
      <c r="G1217" s="24">
        <v>6.9892473118279563E-2</v>
      </c>
      <c r="H1217" s="24">
        <v>7.1428571428571425E-2</v>
      </c>
    </row>
    <row r="1218" spans="1:8" ht="32" x14ac:dyDescent="0.2">
      <c r="A1218" s="108" t="s">
        <v>98</v>
      </c>
      <c r="B1218" s="24">
        <v>0.21428571428571427</v>
      </c>
      <c r="C1218" s="24">
        <v>0</v>
      </c>
      <c r="D1218" s="24">
        <v>0</v>
      </c>
      <c r="E1218" s="24">
        <v>1</v>
      </c>
      <c r="F1218" s="24">
        <v>0</v>
      </c>
      <c r="G1218" s="24">
        <v>0.19892473118279569</v>
      </c>
      <c r="H1218" s="24">
        <v>0.19523809523809524</v>
      </c>
    </row>
    <row r="1219" spans="1:8" x14ac:dyDescent="0.2">
      <c r="A1219" s="104" t="s">
        <v>166</v>
      </c>
      <c r="B1219" s="24">
        <v>0.2857142857142857</v>
      </c>
      <c r="C1219" s="24">
        <v>1</v>
      </c>
      <c r="D1219" s="24">
        <v>0.33333333333333331</v>
      </c>
      <c r="E1219" s="24">
        <v>0</v>
      </c>
      <c r="F1219" s="24">
        <v>0.4</v>
      </c>
      <c r="G1219" s="24">
        <v>0.4731182795698925</v>
      </c>
      <c r="H1219" s="24">
        <v>0.45714285714285713</v>
      </c>
    </row>
    <row r="1220" spans="1:8" x14ac:dyDescent="0.2">
      <c r="A1220" s="105" t="s">
        <v>68</v>
      </c>
      <c r="B1220" s="24">
        <v>0.2857142857142857</v>
      </c>
      <c r="C1220" s="24">
        <v>1</v>
      </c>
      <c r="D1220" s="24">
        <v>0.33333333333333331</v>
      </c>
      <c r="E1220" s="24">
        <v>0</v>
      </c>
      <c r="F1220" s="24">
        <v>0.4</v>
      </c>
      <c r="G1220" s="24">
        <v>0.4731182795698925</v>
      </c>
      <c r="H1220" s="24">
        <v>0.45714285714285713</v>
      </c>
    </row>
    <row r="1221" spans="1:8" ht="16" x14ac:dyDescent="0.2">
      <c r="A1221" s="108" t="s">
        <v>126</v>
      </c>
      <c r="B1221" s="24">
        <v>0</v>
      </c>
      <c r="C1221" s="24">
        <v>0</v>
      </c>
      <c r="D1221" s="24">
        <v>0</v>
      </c>
      <c r="E1221" s="24">
        <v>0</v>
      </c>
      <c r="F1221" s="24">
        <v>0</v>
      </c>
      <c r="G1221" s="24">
        <v>5.3763440860215058E-3</v>
      </c>
      <c r="H1221" s="24">
        <v>4.7619047619047623E-3</v>
      </c>
    </row>
    <row r="1222" spans="1:8" ht="16" x14ac:dyDescent="0.2">
      <c r="A1222" s="108" t="s">
        <v>113</v>
      </c>
      <c r="B1222" s="24">
        <v>7.1428571428571425E-2</v>
      </c>
      <c r="C1222" s="24">
        <v>0</v>
      </c>
      <c r="D1222" s="24">
        <v>0</v>
      </c>
      <c r="E1222" s="24">
        <v>0</v>
      </c>
      <c r="F1222" s="24">
        <v>0</v>
      </c>
      <c r="G1222" s="24">
        <v>1.0752688172043012E-2</v>
      </c>
      <c r="H1222" s="24">
        <v>1.4285714285714285E-2</v>
      </c>
    </row>
    <row r="1223" spans="1:8" ht="16" x14ac:dyDescent="0.2">
      <c r="A1223" s="108" t="s">
        <v>132</v>
      </c>
      <c r="B1223" s="24">
        <v>0</v>
      </c>
      <c r="C1223" s="24">
        <v>0</v>
      </c>
      <c r="D1223" s="24">
        <v>0</v>
      </c>
      <c r="E1223" s="24">
        <v>0</v>
      </c>
      <c r="F1223" s="24">
        <v>0</v>
      </c>
      <c r="G1223" s="24">
        <v>5.3763440860215055E-2</v>
      </c>
      <c r="H1223" s="24">
        <v>4.7619047619047616E-2</v>
      </c>
    </row>
    <row r="1224" spans="1:8" ht="16" x14ac:dyDescent="0.2">
      <c r="A1224" s="108" t="s">
        <v>121</v>
      </c>
      <c r="B1224" s="24">
        <v>0</v>
      </c>
      <c r="C1224" s="24">
        <v>0</v>
      </c>
      <c r="D1224" s="24">
        <v>0</v>
      </c>
      <c r="E1224" s="24">
        <v>0</v>
      </c>
      <c r="F1224" s="24">
        <v>0</v>
      </c>
      <c r="G1224" s="24">
        <v>6.4516129032258063E-2</v>
      </c>
      <c r="H1224" s="24">
        <v>5.7142857142857141E-2</v>
      </c>
    </row>
    <row r="1225" spans="1:8" ht="16" x14ac:dyDescent="0.2">
      <c r="A1225" s="108" t="s">
        <v>146</v>
      </c>
      <c r="B1225" s="24">
        <v>0</v>
      </c>
      <c r="C1225" s="24">
        <v>0</v>
      </c>
      <c r="D1225" s="24">
        <v>0</v>
      </c>
      <c r="E1225" s="24">
        <v>0</v>
      </c>
      <c r="F1225" s="24">
        <v>0</v>
      </c>
      <c r="G1225" s="24">
        <v>1.6129032258064516E-2</v>
      </c>
      <c r="H1225" s="24">
        <v>1.4285714285714285E-2</v>
      </c>
    </row>
    <row r="1226" spans="1:8" ht="16" x14ac:dyDescent="0.2">
      <c r="A1226" s="108" t="s">
        <v>140</v>
      </c>
      <c r="B1226" s="24">
        <v>0</v>
      </c>
      <c r="C1226" s="24">
        <v>0</v>
      </c>
      <c r="D1226" s="24">
        <v>0</v>
      </c>
      <c r="E1226" s="24">
        <v>0</v>
      </c>
      <c r="F1226" s="24">
        <v>0</v>
      </c>
      <c r="G1226" s="24">
        <v>5.3763440860215058E-3</v>
      </c>
      <c r="H1226" s="24">
        <v>4.7619047619047623E-3</v>
      </c>
    </row>
    <row r="1227" spans="1:8" ht="16" x14ac:dyDescent="0.2">
      <c r="A1227" s="108" t="s">
        <v>109</v>
      </c>
      <c r="B1227" s="24">
        <v>0</v>
      </c>
      <c r="C1227" s="24">
        <v>0</v>
      </c>
      <c r="D1227" s="24">
        <v>0</v>
      </c>
      <c r="E1227" s="24">
        <v>0</v>
      </c>
      <c r="F1227" s="24">
        <v>0.2</v>
      </c>
      <c r="G1227" s="24">
        <v>4.3010752688172046E-2</v>
      </c>
      <c r="H1227" s="24">
        <v>4.2857142857142858E-2</v>
      </c>
    </row>
    <row r="1228" spans="1:8" ht="16" x14ac:dyDescent="0.2">
      <c r="A1228" s="108" t="s">
        <v>136</v>
      </c>
      <c r="B1228" s="24">
        <v>0</v>
      </c>
      <c r="C1228" s="24">
        <v>0</v>
      </c>
      <c r="D1228" s="24">
        <v>0</v>
      </c>
      <c r="E1228" s="24">
        <v>0</v>
      </c>
      <c r="F1228" s="24">
        <v>0</v>
      </c>
      <c r="G1228" s="24">
        <v>5.3763440860215058E-3</v>
      </c>
      <c r="H1228" s="24">
        <v>4.7619047619047623E-3</v>
      </c>
    </row>
    <row r="1229" spans="1:8" ht="16" x14ac:dyDescent="0.2">
      <c r="A1229" s="108" t="s">
        <v>133</v>
      </c>
      <c r="B1229" s="24">
        <v>7.1428571428571425E-2</v>
      </c>
      <c r="C1229" s="24">
        <v>0</v>
      </c>
      <c r="D1229" s="24">
        <v>0</v>
      </c>
      <c r="E1229" s="24">
        <v>0</v>
      </c>
      <c r="F1229" s="24">
        <v>0</v>
      </c>
      <c r="G1229" s="24">
        <v>1.0752688172043012E-2</v>
      </c>
      <c r="H1229" s="24">
        <v>1.4285714285714285E-2</v>
      </c>
    </row>
    <row r="1230" spans="1:8" ht="16" x14ac:dyDescent="0.2">
      <c r="A1230" s="108" t="s">
        <v>116</v>
      </c>
      <c r="B1230" s="24">
        <v>0</v>
      </c>
      <c r="C1230" s="24">
        <v>0</v>
      </c>
      <c r="D1230" s="24">
        <v>0</v>
      </c>
      <c r="E1230" s="24">
        <v>0</v>
      </c>
      <c r="F1230" s="24">
        <v>0</v>
      </c>
      <c r="G1230" s="24">
        <v>3.2258064516129031E-2</v>
      </c>
      <c r="H1230" s="24">
        <v>2.8571428571428571E-2</v>
      </c>
    </row>
    <row r="1231" spans="1:8" ht="16" x14ac:dyDescent="0.2">
      <c r="A1231" s="108" t="s">
        <v>142</v>
      </c>
      <c r="B1231" s="24">
        <v>0</v>
      </c>
      <c r="C1231" s="24">
        <v>0</v>
      </c>
      <c r="D1231" s="24">
        <v>0</v>
      </c>
      <c r="E1231" s="24">
        <v>0</v>
      </c>
      <c r="F1231" s="24">
        <v>0</v>
      </c>
      <c r="G1231" s="24">
        <v>5.3763440860215058E-3</v>
      </c>
      <c r="H1231" s="24">
        <v>4.7619047619047623E-3</v>
      </c>
    </row>
    <row r="1232" spans="1:8" ht="16" x14ac:dyDescent="0.2">
      <c r="A1232" s="108" t="s">
        <v>128</v>
      </c>
      <c r="B1232" s="24">
        <v>7.1428571428571425E-2</v>
      </c>
      <c r="C1232" s="24">
        <v>0</v>
      </c>
      <c r="D1232" s="24">
        <v>0.33333333333333331</v>
      </c>
      <c r="E1232" s="24">
        <v>0</v>
      </c>
      <c r="F1232" s="24">
        <v>0</v>
      </c>
      <c r="G1232" s="24">
        <v>9.1397849462365593E-2</v>
      </c>
      <c r="H1232" s="24">
        <v>9.0476190476190474E-2</v>
      </c>
    </row>
    <row r="1233" spans="1:8" ht="32" x14ac:dyDescent="0.2">
      <c r="A1233" s="108" t="s">
        <v>151</v>
      </c>
      <c r="B1233" s="24">
        <v>0</v>
      </c>
      <c r="C1233" s="24">
        <v>0</v>
      </c>
      <c r="D1233" s="24">
        <v>0</v>
      </c>
      <c r="E1233" s="24">
        <v>0</v>
      </c>
      <c r="F1233" s="24">
        <v>0</v>
      </c>
      <c r="G1233" s="24">
        <v>5.3763440860215058E-3</v>
      </c>
      <c r="H1233" s="24">
        <v>4.7619047619047623E-3</v>
      </c>
    </row>
    <row r="1234" spans="1:8" ht="32" x14ac:dyDescent="0.2">
      <c r="A1234" s="108" t="s">
        <v>98</v>
      </c>
      <c r="B1234" s="24">
        <v>7.1428571428571425E-2</v>
      </c>
      <c r="C1234" s="24">
        <v>1</v>
      </c>
      <c r="D1234" s="24">
        <v>0</v>
      </c>
      <c r="E1234" s="24">
        <v>0</v>
      </c>
      <c r="F1234" s="24">
        <v>0.2</v>
      </c>
      <c r="G1234" s="24">
        <v>0.12365591397849462</v>
      </c>
      <c r="H1234" s="24">
        <v>0.12380952380952381</v>
      </c>
    </row>
    <row r="1235" spans="1:8" x14ac:dyDescent="0.2">
      <c r="A1235" s="80" t="s">
        <v>179</v>
      </c>
      <c r="B1235" s="82">
        <v>1</v>
      </c>
      <c r="C1235" s="82">
        <v>1</v>
      </c>
      <c r="D1235" s="82">
        <v>1</v>
      </c>
      <c r="E1235" s="82">
        <v>1</v>
      </c>
      <c r="F1235" s="82">
        <v>1</v>
      </c>
      <c r="G1235" s="82">
        <v>1</v>
      </c>
      <c r="H1235" s="82">
        <v>1</v>
      </c>
    </row>
    <row r="1236" spans="1:8" hidden="1" outlineLevel="1" x14ac:dyDescent="0.2">
      <c r="A1236"/>
      <c r="B1236"/>
    </row>
    <row r="1237" spans="1:8" hidden="1" outlineLevel="1" x14ac:dyDescent="0.2">
      <c r="A1237"/>
      <c r="B1237"/>
    </row>
    <row r="1238" spans="1:8" hidden="1" outlineLevel="1" x14ac:dyDescent="0.2">
      <c r="A1238"/>
      <c r="B1238"/>
    </row>
    <row r="1239" spans="1:8" hidden="1" outlineLevel="1" x14ac:dyDescent="0.2">
      <c r="A1239"/>
      <c r="B1239"/>
    </row>
    <row r="1240" spans="1:8" hidden="1" outlineLevel="1" x14ac:dyDescent="0.2">
      <c r="A1240"/>
      <c r="B1240"/>
    </row>
    <row r="1241" spans="1:8" hidden="1" outlineLevel="1" x14ac:dyDescent="0.2">
      <c r="A1241"/>
      <c r="B1241"/>
    </row>
    <row r="1242" spans="1:8" hidden="1" outlineLevel="1" x14ac:dyDescent="0.2">
      <c r="A1242"/>
      <c r="B1242"/>
    </row>
    <row r="1243" spans="1:8" hidden="1" outlineLevel="1" x14ac:dyDescent="0.2">
      <c r="A1243"/>
      <c r="B1243"/>
    </row>
    <row r="1244" spans="1:8" hidden="1" outlineLevel="1" x14ac:dyDescent="0.2">
      <c r="A1244"/>
      <c r="B1244"/>
    </row>
    <row r="1245" spans="1:8" hidden="1" outlineLevel="1" x14ac:dyDescent="0.2">
      <c r="A1245"/>
      <c r="B1245"/>
    </row>
    <row r="1246" spans="1:8" hidden="1" outlineLevel="1" x14ac:dyDescent="0.2">
      <c r="A1246"/>
      <c r="B1246"/>
    </row>
    <row r="1247" spans="1:8" hidden="1" outlineLevel="1" x14ac:dyDescent="0.2">
      <c r="A1247"/>
      <c r="B1247"/>
    </row>
    <row r="1248" spans="1:8" hidden="1" outlineLevel="1" x14ac:dyDescent="0.2">
      <c r="A1248"/>
      <c r="B1248"/>
    </row>
    <row r="1249" spans="1:2" hidden="1" outlineLevel="1" x14ac:dyDescent="0.2">
      <c r="A1249"/>
      <c r="B1249"/>
    </row>
    <row r="1250" spans="1:2" hidden="1" outlineLevel="1" x14ac:dyDescent="0.2">
      <c r="A1250"/>
      <c r="B1250"/>
    </row>
    <row r="1251" spans="1:2" hidden="1" outlineLevel="1" x14ac:dyDescent="0.2">
      <c r="A1251"/>
      <c r="B1251"/>
    </row>
    <row r="1252" spans="1:2" hidden="1" outlineLevel="1" x14ac:dyDescent="0.2">
      <c r="A1252"/>
      <c r="B1252"/>
    </row>
    <row r="1253" spans="1:2" hidden="1" outlineLevel="1" x14ac:dyDescent="0.2">
      <c r="A1253"/>
      <c r="B1253"/>
    </row>
    <row r="1254" spans="1:2" hidden="1" outlineLevel="1" x14ac:dyDescent="0.2">
      <c r="A1254"/>
      <c r="B1254"/>
    </row>
    <row r="1255" spans="1:2" hidden="1" outlineLevel="1" x14ac:dyDescent="0.2">
      <c r="A1255"/>
      <c r="B1255"/>
    </row>
    <row r="1256" spans="1:2" hidden="1" outlineLevel="1" x14ac:dyDescent="0.2">
      <c r="A1256"/>
      <c r="B1256"/>
    </row>
    <row r="1257" spans="1:2" hidden="1" outlineLevel="1" x14ac:dyDescent="0.2">
      <c r="A1257"/>
      <c r="B1257"/>
    </row>
    <row r="1258" spans="1:2" hidden="1" outlineLevel="1" x14ac:dyDescent="0.2">
      <c r="A1258"/>
      <c r="B1258"/>
    </row>
    <row r="1259" spans="1:2" hidden="1" outlineLevel="1" x14ac:dyDescent="0.2">
      <c r="A1259"/>
      <c r="B1259"/>
    </row>
    <row r="1260" spans="1:2" hidden="1" outlineLevel="1" x14ac:dyDescent="0.2">
      <c r="A1260"/>
      <c r="B1260"/>
    </row>
    <row r="1261" spans="1:2" hidden="1" outlineLevel="1" x14ac:dyDescent="0.2">
      <c r="A1261"/>
      <c r="B1261"/>
    </row>
    <row r="1262" spans="1:2" hidden="1" outlineLevel="1" x14ac:dyDescent="0.2">
      <c r="A1262"/>
      <c r="B1262"/>
    </row>
    <row r="1263" spans="1:2" hidden="1" outlineLevel="1" x14ac:dyDescent="0.2">
      <c r="A1263"/>
      <c r="B1263"/>
    </row>
    <row r="1264" spans="1:2" hidden="1" outlineLevel="1" x14ac:dyDescent="0.2">
      <c r="A1264"/>
      <c r="B1264"/>
    </row>
    <row r="1265" spans="1:8" hidden="1" outlineLevel="1" x14ac:dyDescent="0.2">
      <c r="A1265"/>
      <c r="B1265"/>
    </row>
    <row r="1266" spans="1:8" hidden="1" outlineLevel="1" x14ac:dyDescent="0.2">
      <c r="A1266"/>
      <c r="B1266"/>
    </row>
    <row r="1267" spans="1:8" hidden="1" outlineLevel="1" x14ac:dyDescent="0.2">
      <c r="A1267"/>
      <c r="B1267"/>
    </row>
    <row r="1268" spans="1:8" hidden="1" outlineLevel="1" x14ac:dyDescent="0.2">
      <c r="A1268"/>
      <c r="B1268"/>
    </row>
    <row r="1269" spans="1:8" hidden="1" outlineLevel="1" x14ac:dyDescent="0.2">
      <c r="A1269"/>
      <c r="B1269"/>
    </row>
    <row r="1270" spans="1:8" hidden="1" outlineLevel="1" x14ac:dyDescent="0.2">
      <c r="A1270"/>
      <c r="B1270"/>
    </row>
    <row r="1271" spans="1:8" hidden="1" outlineLevel="1" x14ac:dyDescent="0.2">
      <c r="A1271"/>
      <c r="B1271"/>
    </row>
    <row r="1272" spans="1:8" hidden="1" outlineLevel="1" x14ac:dyDescent="0.2">
      <c r="A1272" s="83"/>
      <c r="B1272" s="95"/>
      <c r="C1272" s="95"/>
      <c r="D1272" s="95"/>
      <c r="E1272" s="95"/>
      <c r="F1272" s="95"/>
      <c r="G1272" s="95"/>
      <c r="H1272" s="95"/>
    </row>
    <row r="1273" spans="1:8" hidden="1" outlineLevel="1" x14ac:dyDescent="0.2">
      <c r="A1273" s="83"/>
      <c r="B1273" s="95"/>
      <c r="C1273" s="95"/>
      <c r="D1273" s="95"/>
      <c r="E1273" s="95"/>
      <c r="F1273" s="95"/>
      <c r="G1273" s="95"/>
      <c r="H1273" s="95"/>
    </row>
    <row r="1274" spans="1:8" hidden="1" outlineLevel="1" x14ac:dyDescent="0.2">
      <c r="A1274" s="83"/>
      <c r="B1274" s="95"/>
      <c r="C1274" s="95"/>
      <c r="D1274" s="95"/>
      <c r="E1274" s="95"/>
      <c r="F1274" s="95"/>
      <c r="G1274" s="95"/>
      <c r="H1274" s="95"/>
    </row>
    <row r="1275" spans="1:8" hidden="1" outlineLevel="1" x14ac:dyDescent="0.2">
      <c r="A1275" s="83"/>
      <c r="B1275" s="95"/>
      <c r="C1275" s="95"/>
      <c r="D1275" s="95"/>
      <c r="E1275" s="95"/>
      <c r="F1275" s="95"/>
      <c r="G1275" s="95"/>
      <c r="H1275" s="95"/>
    </row>
    <row r="1276" spans="1:8" hidden="1" outlineLevel="1" x14ac:dyDescent="0.2">
      <c r="A1276" s="83"/>
      <c r="B1276" s="95"/>
      <c r="C1276" s="95"/>
      <c r="D1276" s="95"/>
      <c r="E1276" s="95"/>
      <c r="F1276" s="95"/>
      <c r="G1276" s="95"/>
      <c r="H1276" s="95"/>
    </row>
    <row r="1277" spans="1:8" hidden="1" outlineLevel="1" x14ac:dyDescent="0.2">
      <c r="A1277" s="83"/>
      <c r="B1277" s="95"/>
      <c r="C1277" s="95"/>
      <c r="D1277" s="95"/>
      <c r="E1277" s="95"/>
      <c r="F1277" s="95"/>
      <c r="G1277" s="95"/>
      <c r="H1277" s="95"/>
    </row>
    <row r="1278" spans="1:8" hidden="1" outlineLevel="1" x14ac:dyDescent="0.2">
      <c r="A1278" s="83"/>
      <c r="B1278" s="95"/>
      <c r="C1278" s="95"/>
      <c r="D1278" s="95"/>
      <c r="E1278" s="95"/>
      <c r="F1278" s="95"/>
      <c r="G1278" s="95"/>
      <c r="H1278" s="95"/>
    </row>
    <row r="1279" spans="1:8" hidden="1" outlineLevel="1" x14ac:dyDescent="0.2">
      <c r="A1279" s="83"/>
      <c r="B1279" s="95"/>
      <c r="C1279" s="95"/>
      <c r="D1279" s="95"/>
      <c r="E1279" s="95"/>
      <c r="F1279" s="95"/>
      <c r="G1279" s="95"/>
      <c r="H1279" s="95"/>
    </row>
    <row r="1280" spans="1:8" hidden="1" outlineLevel="1" x14ac:dyDescent="0.2">
      <c r="A1280" s="83"/>
      <c r="B1280" s="95"/>
      <c r="C1280" s="95"/>
      <c r="D1280" s="95"/>
      <c r="E1280" s="95"/>
      <c r="F1280" s="95"/>
      <c r="G1280" s="95"/>
      <c r="H1280" s="95"/>
    </row>
    <row r="1281" spans="1:8" hidden="1" outlineLevel="1" x14ac:dyDescent="0.2">
      <c r="A1281" s="83"/>
      <c r="B1281" s="95"/>
      <c r="C1281" s="95"/>
      <c r="D1281" s="95"/>
      <c r="E1281" s="95"/>
      <c r="F1281" s="95"/>
      <c r="G1281" s="95"/>
      <c r="H1281" s="95"/>
    </row>
    <row r="1282" spans="1:8" hidden="1" outlineLevel="1" x14ac:dyDescent="0.2">
      <c r="A1282" s="83"/>
      <c r="B1282" s="95"/>
      <c r="C1282" s="95"/>
      <c r="D1282" s="95"/>
      <c r="E1282" s="95"/>
      <c r="F1282" s="95"/>
      <c r="G1282" s="95"/>
      <c r="H1282" s="95"/>
    </row>
    <row r="1283" spans="1:8" hidden="1" outlineLevel="1" x14ac:dyDescent="0.2">
      <c r="A1283" s="83"/>
      <c r="B1283" s="95"/>
      <c r="C1283" s="95"/>
      <c r="D1283" s="95"/>
      <c r="E1283" s="95"/>
      <c r="F1283" s="95"/>
      <c r="G1283" s="95"/>
      <c r="H1283" s="95"/>
    </row>
    <row r="1284" spans="1:8" hidden="1" outlineLevel="1" x14ac:dyDescent="0.2">
      <c r="A1284" s="83"/>
      <c r="B1284" s="95"/>
      <c r="C1284" s="95"/>
      <c r="D1284" s="95"/>
      <c r="E1284" s="95"/>
      <c r="F1284" s="95"/>
      <c r="G1284" s="95"/>
      <c r="H1284" s="95"/>
    </row>
    <row r="1285" spans="1:8" hidden="1" outlineLevel="1" x14ac:dyDescent="0.2">
      <c r="A1285" s="83"/>
      <c r="B1285" s="95"/>
      <c r="C1285" s="95"/>
      <c r="D1285" s="95"/>
      <c r="E1285" s="95"/>
      <c r="F1285" s="95"/>
      <c r="G1285" s="95"/>
      <c r="H1285" s="95"/>
    </row>
    <row r="1286" spans="1:8" collapsed="1" x14ac:dyDescent="0.2">
      <c r="A1286" s="98" t="s">
        <v>210</v>
      </c>
      <c r="B1286" s="95"/>
      <c r="C1286" s="95"/>
      <c r="D1286" s="95"/>
      <c r="E1286" s="95"/>
      <c r="F1286" s="95"/>
      <c r="G1286" s="95"/>
      <c r="H1286" s="95"/>
    </row>
    <row r="1287" spans="1:8" ht="16" x14ac:dyDescent="0.2">
      <c r="A1287" s="88" t="s">
        <v>202</v>
      </c>
      <c r="B1287" s="47" t="s">
        <v>178</v>
      </c>
      <c r="C1287" s="88"/>
      <c r="D1287" s="88"/>
      <c r="E1287" s="88"/>
      <c r="F1287" s="88"/>
      <c r="G1287" s="88"/>
      <c r="H1287" s="88"/>
    </row>
    <row r="1288" spans="1:8" ht="16" x14ac:dyDescent="0.2">
      <c r="A1288" s="88" t="s">
        <v>178</v>
      </c>
      <c r="B1288" s="47" t="s">
        <v>97</v>
      </c>
      <c r="C1288" s="47" t="s">
        <v>161</v>
      </c>
      <c r="D1288" s="47" t="s">
        <v>150</v>
      </c>
      <c r="E1288" s="47" t="s">
        <v>144</v>
      </c>
      <c r="F1288" s="47" t="s">
        <v>153</v>
      </c>
      <c r="G1288" s="47" t="s">
        <v>107</v>
      </c>
      <c r="H1288" s="89" t="s">
        <v>179</v>
      </c>
    </row>
    <row r="1289" spans="1:8" x14ac:dyDescent="0.2">
      <c r="A1289" s="104" t="s">
        <v>167</v>
      </c>
      <c r="B1289" s="24">
        <v>0.7142857142857143</v>
      </c>
      <c r="C1289" s="24">
        <v>0</v>
      </c>
      <c r="D1289" s="24">
        <v>0.66666666666666663</v>
      </c>
      <c r="E1289" s="24">
        <v>1</v>
      </c>
      <c r="F1289" s="24">
        <v>0.6</v>
      </c>
      <c r="G1289" s="24">
        <v>0.5268817204301075</v>
      </c>
      <c r="H1289" s="24">
        <v>0.54285714285714282</v>
      </c>
    </row>
    <row r="1290" spans="1:8" x14ac:dyDescent="0.2">
      <c r="A1290" s="105" t="s">
        <v>68</v>
      </c>
      <c r="B1290" s="24">
        <v>0.7142857142857143</v>
      </c>
      <c r="C1290" s="24">
        <v>0</v>
      </c>
      <c r="D1290" s="24">
        <v>0.66666666666666663</v>
      </c>
      <c r="E1290" s="24">
        <v>1</v>
      </c>
      <c r="F1290" s="24">
        <v>0.6</v>
      </c>
      <c r="G1290" s="24">
        <v>0.5268817204301075</v>
      </c>
      <c r="H1290" s="24">
        <v>0.54285714285714282</v>
      </c>
    </row>
    <row r="1291" spans="1:8" x14ac:dyDescent="0.2">
      <c r="A1291" s="109" t="s">
        <v>111</v>
      </c>
      <c r="B1291" s="24">
        <v>0.14285714285714285</v>
      </c>
      <c r="C1291" s="24">
        <v>0</v>
      </c>
      <c r="D1291" s="24">
        <v>0</v>
      </c>
      <c r="E1291" s="24">
        <v>1</v>
      </c>
      <c r="F1291" s="24">
        <v>0.2</v>
      </c>
      <c r="G1291" s="24">
        <v>0.24731182795698925</v>
      </c>
      <c r="H1291" s="24">
        <v>0.23809523809523808</v>
      </c>
    </row>
    <row r="1292" spans="1:8" x14ac:dyDescent="0.2">
      <c r="A1292" s="109" t="s">
        <v>145</v>
      </c>
      <c r="B1292" s="24">
        <v>0</v>
      </c>
      <c r="C1292" s="24">
        <v>0</v>
      </c>
      <c r="D1292" s="24">
        <v>0.33333333333333331</v>
      </c>
      <c r="E1292" s="24">
        <v>0</v>
      </c>
      <c r="F1292" s="24">
        <v>0</v>
      </c>
      <c r="G1292" s="24">
        <v>1.6129032258064516E-2</v>
      </c>
      <c r="H1292" s="24">
        <v>1.9047619047619049E-2</v>
      </c>
    </row>
    <row r="1293" spans="1:8" x14ac:dyDescent="0.2">
      <c r="A1293" s="109" t="s">
        <v>102</v>
      </c>
      <c r="B1293" s="24">
        <v>0.14285714285714285</v>
      </c>
      <c r="C1293" s="24">
        <v>0</v>
      </c>
      <c r="D1293" s="24">
        <v>0.33333333333333331</v>
      </c>
      <c r="E1293" s="24">
        <v>0</v>
      </c>
      <c r="F1293" s="24">
        <v>0</v>
      </c>
      <c r="G1293" s="24">
        <v>0.13978494623655913</v>
      </c>
      <c r="H1293" s="24">
        <v>0.1380952380952381</v>
      </c>
    </row>
    <row r="1294" spans="1:8" x14ac:dyDescent="0.2">
      <c r="A1294" s="109" t="s">
        <v>139</v>
      </c>
      <c r="B1294" s="24">
        <v>0.21428571428571427</v>
      </c>
      <c r="C1294" s="24">
        <v>0</v>
      </c>
      <c r="D1294" s="24">
        <v>0</v>
      </c>
      <c r="E1294" s="24">
        <v>0</v>
      </c>
      <c r="F1294" s="24">
        <v>0</v>
      </c>
      <c r="G1294" s="24">
        <v>0</v>
      </c>
      <c r="H1294" s="24">
        <v>1.4285714285714285E-2</v>
      </c>
    </row>
    <row r="1295" spans="1:8" x14ac:dyDescent="0.2">
      <c r="A1295" s="109" t="s">
        <v>97</v>
      </c>
      <c r="B1295" s="24">
        <v>0.21428571428571427</v>
      </c>
      <c r="C1295" s="24">
        <v>0</v>
      </c>
      <c r="D1295" s="24">
        <v>0</v>
      </c>
      <c r="E1295" s="24">
        <v>0</v>
      </c>
      <c r="F1295" s="24">
        <v>0.4</v>
      </c>
      <c r="G1295" s="24">
        <v>0.12365591397849462</v>
      </c>
      <c r="H1295" s="24">
        <v>0.13333333333333333</v>
      </c>
    </row>
    <row r="1296" spans="1:8" x14ac:dyDescent="0.2">
      <c r="A1296" s="104" t="s">
        <v>166</v>
      </c>
      <c r="B1296" s="24">
        <v>0.2857142857142857</v>
      </c>
      <c r="C1296" s="24">
        <v>1</v>
      </c>
      <c r="D1296" s="24">
        <v>0.33333333333333331</v>
      </c>
      <c r="E1296" s="24">
        <v>0</v>
      </c>
      <c r="F1296" s="24">
        <v>0.4</v>
      </c>
      <c r="G1296" s="24">
        <v>0.4731182795698925</v>
      </c>
      <c r="H1296" s="24">
        <v>0.45714285714285713</v>
      </c>
    </row>
    <row r="1297" spans="1:8" x14ac:dyDescent="0.2">
      <c r="A1297" s="105" t="s">
        <v>68</v>
      </c>
      <c r="B1297" s="24">
        <v>0.2857142857142857</v>
      </c>
      <c r="C1297" s="24">
        <v>1</v>
      </c>
      <c r="D1297" s="24">
        <v>0.33333333333333331</v>
      </c>
      <c r="E1297" s="24">
        <v>0</v>
      </c>
      <c r="F1297" s="24">
        <v>0.4</v>
      </c>
      <c r="G1297" s="24">
        <v>0.4731182795698925</v>
      </c>
      <c r="H1297" s="24">
        <v>0.45714285714285713</v>
      </c>
    </row>
    <row r="1298" spans="1:8" x14ac:dyDescent="0.2">
      <c r="A1298" s="109" t="s">
        <v>111</v>
      </c>
      <c r="B1298" s="24">
        <v>7.1428571428571425E-2</v>
      </c>
      <c r="C1298" s="24">
        <v>0</v>
      </c>
      <c r="D1298" s="24">
        <v>0</v>
      </c>
      <c r="E1298" s="24">
        <v>0</v>
      </c>
      <c r="F1298" s="24">
        <v>0.4</v>
      </c>
      <c r="G1298" s="24">
        <v>0.23118279569892472</v>
      </c>
      <c r="H1298" s="24">
        <v>0.21904761904761905</v>
      </c>
    </row>
    <row r="1299" spans="1:8" x14ac:dyDescent="0.2">
      <c r="A1299" s="109" t="s">
        <v>145</v>
      </c>
      <c r="B1299" s="24">
        <v>0</v>
      </c>
      <c r="C1299" s="24">
        <v>0</v>
      </c>
      <c r="D1299" s="24">
        <v>0</v>
      </c>
      <c r="E1299" s="24">
        <v>0</v>
      </c>
      <c r="F1299" s="24">
        <v>0</v>
      </c>
      <c r="G1299" s="24">
        <v>2.1505376344086023E-2</v>
      </c>
      <c r="H1299" s="24">
        <v>1.9047619047619049E-2</v>
      </c>
    </row>
    <row r="1300" spans="1:8" x14ac:dyDescent="0.2">
      <c r="A1300" s="109" t="s">
        <v>102</v>
      </c>
      <c r="B1300" s="24">
        <v>7.1428571428571425E-2</v>
      </c>
      <c r="C1300" s="24">
        <v>0</v>
      </c>
      <c r="D1300" s="24">
        <v>0</v>
      </c>
      <c r="E1300" s="24">
        <v>0</v>
      </c>
      <c r="F1300" s="24">
        <v>0</v>
      </c>
      <c r="G1300" s="24">
        <v>9.6774193548387094E-2</v>
      </c>
      <c r="H1300" s="24">
        <v>9.0476190476190474E-2</v>
      </c>
    </row>
    <row r="1301" spans="1:8" x14ac:dyDescent="0.2">
      <c r="A1301" s="109" t="s">
        <v>97</v>
      </c>
      <c r="B1301" s="24">
        <v>0.14285714285714285</v>
      </c>
      <c r="C1301" s="24">
        <v>1</v>
      </c>
      <c r="D1301" s="24">
        <v>0.33333333333333331</v>
      </c>
      <c r="E1301" s="24">
        <v>0</v>
      </c>
      <c r="F1301" s="24">
        <v>0</v>
      </c>
      <c r="G1301" s="24">
        <v>0.12365591397849462</v>
      </c>
      <c r="H1301" s="24">
        <v>0.12857142857142856</v>
      </c>
    </row>
    <row r="1302" spans="1:8" x14ac:dyDescent="0.2">
      <c r="A1302" s="80" t="s">
        <v>179</v>
      </c>
      <c r="B1302" s="82">
        <v>1</v>
      </c>
      <c r="C1302" s="82">
        <v>1</v>
      </c>
      <c r="D1302" s="82">
        <v>1</v>
      </c>
      <c r="E1302" s="82">
        <v>1</v>
      </c>
      <c r="F1302" s="82">
        <v>1</v>
      </c>
      <c r="G1302" s="82">
        <v>1</v>
      </c>
      <c r="H1302" s="82">
        <v>1</v>
      </c>
    </row>
    <row r="1303" spans="1:8" hidden="1" outlineLevel="1" x14ac:dyDescent="0.2">
      <c r="A1303"/>
      <c r="B1303"/>
    </row>
    <row r="1304" spans="1:8" hidden="1" outlineLevel="1" x14ac:dyDescent="0.2">
      <c r="A1304"/>
      <c r="B1304"/>
    </row>
    <row r="1305" spans="1:8" hidden="1" outlineLevel="1" x14ac:dyDescent="0.2">
      <c r="A1305"/>
      <c r="B1305"/>
    </row>
    <row r="1306" spans="1:8" hidden="1" outlineLevel="1" x14ac:dyDescent="0.2">
      <c r="A1306"/>
      <c r="B1306"/>
    </row>
    <row r="1307" spans="1:8" hidden="1" outlineLevel="1" x14ac:dyDescent="0.2">
      <c r="A1307"/>
      <c r="B1307"/>
    </row>
    <row r="1308" spans="1:8" hidden="1" outlineLevel="1" x14ac:dyDescent="0.2">
      <c r="A1308"/>
      <c r="B1308"/>
    </row>
    <row r="1309" spans="1:8" hidden="1" outlineLevel="1" x14ac:dyDescent="0.2">
      <c r="A1309"/>
      <c r="B1309"/>
    </row>
    <row r="1310" spans="1:8" hidden="1" outlineLevel="1" x14ac:dyDescent="0.2">
      <c r="A1310"/>
      <c r="B1310"/>
    </row>
    <row r="1311" spans="1:8" hidden="1" outlineLevel="1" x14ac:dyDescent="0.2">
      <c r="A1311"/>
      <c r="B1311"/>
    </row>
    <row r="1312" spans="1:8" hidden="1" outlineLevel="1" x14ac:dyDescent="0.2">
      <c r="A1312"/>
      <c r="B1312"/>
    </row>
    <row r="1313" spans="1:8" hidden="1" outlineLevel="1" x14ac:dyDescent="0.2">
      <c r="A1313"/>
      <c r="B1313"/>
    </row>
    <row r="1314" spans="1:8" hidden="1" outlineLevel="1" x14ac:dyDescent="0.2">
      <c r="A1314" s="83"/>
      <c r="B1314" s="95"/>
      <c r="C1314" s="95"/>
      <c r="D1314" s="95"/>
      <c r="E1314" s="95"/>
      <c r="F1314" s="95"/>
      <c r="G1314" s="95"/>
      <c r="H1314" s="95"/>
    </row>
    <row r="1315" spans="1:8" hidden="1" outlineLevel="1" x14ac:dyDescent="0.2">
      <c r="A1315" s="83"/>
      <c r="B1315" s="95"/>
      <c r="C1315" s="95"/>
      <c r="D1315" s="95"/>
      <c r="E1315" s="95"/>
      <c r="F1315" s="95"/>
      <c r="G1315" s="95"/>
      <c r="H1315" s="95"/>
    </row>
    <row r="1316" spans="1:8" hidden="1" outlineLevel="1" x14ac:dyDescent="0.2">
      <c r="A1316" s="83"/>
      <c r="B1316" s="95"/>
      <c r="C1316" s="95"/>
      <c r="D1316" s="95"/>
      <c r="E1316" s="95"/>
      <c r="F1316" s="95"/>
      <c r="G1316" s="95"/>
      <c r="H1316" s="95"/>
    </row>
    <row r="1317" spans="1:8" hidden="1" outlineLevel="1" x14ac:dyDescent="0.2">
      <c r="A1317" s="83"/>
      <c r="B1317" s="95"/>
      <c r="C1317" s="95"/>
      <c r="D1317" s="95"/>
      <c r="E1317" s="95"/>
      <c r="F1317" s="95"/>
      <c r="G1317" s="95"/>
      <c r="H1317" s="95"/>
    </row>
    <row r="1318" spans="1:8" hidden="1" outlineLevel="1" x14ac:dyDescent="0.2">
      <c r="A1318" s="83"/>
      <c r="B1318" s="95"/>
      <c r="C1318" s="95"/>
      <c r="D1318" s="95"/>
      <c r="E1318" s="95"/>
      <c r="F1318" s="95"/>
      <c r="G1318" s="95"/>
      <c r="H1318" s="95"/>
    </row>
    <row r="1319" spans="1:8" hidden="1" outlineLevel="1" x14ac:dyDescent="0.2">
      <c r="A1319" s="83"/>
      <c r="B1319" s="95"/>
      <c r="C1319" s="95"/>
      <c r="D1319" s="95"/>
      <c r="E1319" s="95"/>
      <c r="F1319" s="95"/>
      <c r="G1319" s="95"/>
      <c r="H1319" s="95"/>
    </row>
    <row r="1320" spans="1:8" hidden="1" outlineLevel="1" x14ac:dyDescent="0.2">
      <c r="A1320" s="83"/>
      <c r="B1320" s="95"/>
      <c r="C1320" s="95"/>
      <c r="D1320" s="95"/>
      <c r="E1320" s="95"/>
      <c r="F1320" s="95"/>
      <c r="G1320" s="95"/>
      <c r="H1320" s="95"/>
    </row>
    <row r="1321" spans="1:8" hidden="1" outlineLevel="1" x14ac:dyDescent="0.2">
      <c r="A1321" s="83"/>
      <c r="B1321" s="95"/>
      <c r="C1321" s="95"/>
      <c r="D1321" s="95"/>
      <c r="E1321" s="95"/>
      <c r="F1321" s="95"/>
      <c r="G1321" s="95"/>
      <c r="H1321" s="95"/>
    </row>
    <row r="1322" spans="1:8" hidden="1" outlineLevel="1" x14ac:dyDescent="0.2">
      <c r="A1322" s="83"/>
      <c r="B1322" s="95"/>
      <c r="C1322" s="95"/>
      <c r="D1322" s="95"/>
      <c r="E1322" s="95"/>
      <c r="F1322" s="95"/>
      <c r="G1322" s="95"/>
      <c r="H1322" s="95"/>
    </row>
    <row r="1323" spans="1:8" hidden="1" outlineLevel="1" x14ac:dyDescent="0.2">
      <c r="A1323" s="83"/>
      <c r="B1323" s="95"/>
      <c r="C1323" s="95"/>
      <c r="D1323" s="95"/>
      <c r="E1323" s="95"/>
      <c r="F1323" s="95"/>
      <c r="G1323" s="95"/>
      <c r="H1323" s="95"/>
    </row>
    <row r="1324" spans="1:8" hidden="1" outlineLevel="1" x14ac:dyDescent="0.2">
      <c r="A1324" s="83"/>
      <c r="B1324" s="95"/>
      <c r="C1324" s="95"/>
      <c r="D1324" s="95"/>
      <c r="E1324" s="95"/>
      <c r="F1324" s="95"/>
      <c r="G1324" s="95"/>
      <c r="H1324" s="95"/>
    </row>
    <row r="1325" spans="1:8" hidden="1" outlineLevel="1" x14ac:dyDescent="0.2">
      <c r="A1325" s="83"/>
      <c r="B1325" s="95"/>
      <c r="C1325" s="95"/>
      <c r="D1325" s="95"/>
      <c r="E1325" s="95"/>
      <c r="F1325" s="95"/>
      <c r="G1325" s="95"/>
      <c r="H1325" s="95"/>
    </row>
    <row r="1326" spans="1:8" hidden="1" outlineLevel="1" x14ac:dyDescent="0.2">
      <c r="A1326" s="83"/>
      <c r="B1326" s="95"/>
      <c r="C1326" s="95"/>
      <c r="D1326" s="95"/>
      <c r="E1326" s="95"/>
      <c r="F1326" s="95"/>
      <c r="G1326" s="95"/>
      <c r="H1326" s="95"/>
    </row>
    <row r="1327" spans="1:8" hidden="1" outlineLevel="1" x14ac:dyDescent="0.2">
      <c r="A1327" s="83"/>
      <c r="B1327" s="95"/>
      <c r="C1327" s="95"/>
      <c r="D1327" s="95"/>
      <c r="E1327" s="95"/>
      <c r="F1327" s="95"/>
      <c r="G1327" s="95"/>
      <c r="H1327" s="95"/>
    </row>
    <row r="1328" spans="1:8" hidden="1" outlineLevel="1" x14ac:dyDescent="0.2">
      <c r="A1328" s="83"/>
      <c r="B1328" s="95"/>
      <c r="C1328" s="95"/>
      <c r="D1328" s="95"/>
      <c r="E1328" s="95"/>
      <c r="F1328" s="95"/>
      <c r="G1328" s="95"/>
      <c r="H1328" s="95"/>
    </row>
    <row r="1329" spans="1:8" hidden="1" outlineLevel="1" x14ac:dyDescent="0.2">
      <c r="A1329" s="83"/>
      <c r="B1329" s="95"/>
      <c r="C1329" s="95"/>
      <c r="D1329" s="95"/>
      <c r="E1329" s="95"/>
      <c r="F1329" s="95"/>
      <c r="G1329" s="95"/>
      <c r="H1329" s="95"/>
    </row>
    <row r="1330" spans="1:8" hidden="1" outlineLevel="1" x14ac:dyDescent="0.2">
      <c r="A1330" s="83"/>
      <c r="B1330" s="95"/>
      <c r="C1330" s="95"/>
      <c r="D1330" s="95"/>
      <c r="E1330" s="95"/>
      <c r="F1330" s="95"/>
      <c r="G1330" s="95"/>
      <c r="H1330" s="95"/>
    </row>
    <row r="1331" spans="1:8" hidden="1" outlineLevel="1" x14ac:dyDescent="0.2">
      <c r="A1331" s="83"/>
      <c r="B1331" s="95"/>
      <c r="C1331" s="95"/>
      <c r="D1331" s="95"/>
      <c r="E1331" s="95"/>
      <c r="F1331" s="95"/>
      <c r="G1331" s="95"/>
      <c r="H1331" s="95"/>
    </row>
    <row r="1332" spans="1:8" hidden="1" outlineLevel="1" x14ac:dyDescent="0.2">
      <c r="A1332" s="83"/>
      <c r="B1332" s="95"/>
      <c r="C1332" s="95"/>
      <c r="D1332" s="95"/>
      <c r="E1332" s="95"/>
      <c r="F1332" s="95"/>
      <c r="G1332" s="95"/>
      <c r="H1332" s="95"/>
    </row>
    <row r="1333" spans="1:8" hidden="1" outlineLevel="1" x14ac:dyDescent="0.2">
      <c r="A1333" s="83"/>
      <c r="B1333" s="95"/>
      <c r="C1333" s="95"/>
      <c r="D1333" s="95"/>
      <c r="E1333" s="95"/>
      <c r="F1333" s="95"/>
      <c r="G1333" s="95"/>
      <c r="H1333" s="95"/>
    </row>
    <row r="1334" spans="1:8" hidden="1" outlineLevel="1" x14ac:dyDescent="0.2">
      <c r="A1334" s="83"/>
      <c r="B1334" s="95"/>
      <c r="C1334" s="95"/>
      <c r="D1334" s="95"/>
      <c r="E1334" s="95"/>
      <c r="F1334" s="95"/>
      <c r="G1334" s="95"/>
      <c r="H1334" s="95"/>
    </row>
    <row r="1335" spans="1:8" hidden="1" outlineLevel="1" x14ac:dyDescent="0.2">
      <c r="A1335" s="83"/>
      <c r="B1335" s="95"/>
      <c r="C1335" s="95"/>
      <c r="D1335" s="95"/>
      <c r="E1335" s="95"/>
      <c r="F1335" s="95"/>
      <c r="G1335" s="95"/>
      <c r="H1335" s="95"/>
    </row>
    <row r="1336" spans="1:8" hidden="1" outlineLevel="1" x14ac:dyDescent="0.2">
      <c r="A1336" s="83"/>
      <c r="B1336" s="95"/>
      <c r="C1336" s="95"/>
      <c r="D1336" s="95"/>
      <c r="E1336" s="95"/>
      <c r="F1336" s="95"/>
      <c r="G1336" s="95"/>
      <c r="H1336" s="95"/>
    </row>
    <row r="1337" spans="1:8" hidden="1" outlineLevel="1" x14ac:dyDescent="0.2">
      <c r="A1337" s="83"/>
      <c r="B1337" s="95"/>
      <c r="C1337" s="95"/>
      <c r="D1337" s="95"/>
      <c r="E1337" s="95"/>
      <c r="F1337" s="95"/>
      <c r="G1337" s="95"/>
      <c r="H1337" s="95"/>
    </row>
    <row r="1338" spans="1:8" hidden="1" outlineLevel="1" x14ac:dyDescent="0.2">
      <c r="A1338" s="83"/>
      <c r="B1338" s="95"/>
      <c r="C1338" s="95"/>
      <c r="D1338" s="95"/>
      <c r="E1338" s="95"/>
      <c r="F1338" s="95"/>
      <c r="G1338" s="95"/>
      <c r="H1338" s="95"/>
    </row>
    <row r="1339" spans="1:8" hidden="1" outlineLevel="1" x14ac:dyDescent="0.2">
      <c r="A1339" s="83"/>
      <c r="B1339" s="95"/>
      <c r="C1339" s="95"/>
      <c r="D1339" s="95"/>
      <c r="E1339" s="95"/>
      <c r="F1339" s="95"/>
      <c r="G1339" s="95"/>
      <c r="H1339" s="95"/>
    </row>
    <row r="1340" spans="1:8" hidden="1" outlineLevel="1" x14ac:dyDescent="0.2">
      <c r="A1340" s="83"/>
      <c r="B1340" s="95"/>
      <c r="C1340" s="95"/>
      <c r="D1340" s="95"/>
      <c r="E1340" s="95"/>
      <c r="F1340" s="95"/>
      <c r="G1340" s="95"/>
      <c r="H1340" s="95"/>
    </row>
    <row r="1341" spans="1:8" hidden="1" outlineLevel="1" x14ac:dyDescent="0.2">
      <c r="A1341" s="83"/>
      <c r="B1341" s="95"/>
      <c r="C1341" s="95"/>
      <c r="D1341" s="95"/>
      <c r="E1341" s="95"/>
      <c r="F1341" s="95"/>
      <c r="G1341" s="95"/>
      <c r="H1341" s="95"/>
    </row>
    <row r="1342" spans="1:8" hidden="1" outlineLevel="1" x14ac:dyDescent="0.2">
      <c r="A1342" s="83"/>
      <c r="B1342" s="95"/>
      <c r="C1342" s="95"/>
      <c r="D1342" s="95"/>
      <c r="E1342" s="95"/>
      <c r="F1342" s="95"/>
      <c r="G1342" s="95"/>
      <c r="H1342" s="95"/>
    </row>
    <row r="1343" spans="1:8" hidden="1" outlineLevel="1" x14ac:dyDescent="0.2">
      <c r="A1343" s="83"/>
      <c r="B1343" s="95"/>
      <c r="C1343" s="95"/>
      <c r="D1343" s="95"/>
      <c r="E1343" s="95"/>
      <c r="F1343" s="95"/>
      <c r="G1343" s="95"/>
      <c r="H1343" s="95"/>
    </row>
    <row r="1344" spans="1:8" hidden="1" outlineLevel="1" x14ac:dyDescent="0.2">
      <c r="A1344" s="83"/>
      <c r="B1344" s="95"/>
      <c r="C1344" s="95"/>
      <c r="D1344" s="95"/>
      <c r="E1344" s="95"/>
      <c r="F1344" s="95"/>
      <c r="G1344" s="95"/>
      <c r="H1344" s="95"/>
    </row>
    <row r="1345" spans="1:8" hidden="1" outlineLevel="1" x14ac:dyDescent="0.2">
      <c r="A1345" s="83"/>
      <c r="B1345" s="95"/>
      <c r="C1345" s="95"/>
      <c r="D1345" s="95"/>
      <c r="E1345" s="95"/>
      <c r="F1345" s="95"/>
      <c r="G1345" s="95"/>
      <c r="H1345" s="95"/>
    </row>
    <row r="1346" spans="1:8" hidden="1" outlineLevel="1" x14ac:dyDescent="0.2">
      <c r="A1346" s="83"/>
      <c r="B1346" s="95"/>
      <c r="C1346" s="95"/>
      <c r="D1346" s="95"/>
      <c r="E1346" s="95"/>
      <c r="F1346" s="95"/>
      <c r="G1346" s="95"/>
      <c r="H1346" s="95"/>
    </row>
    <row r="1347" spans="1:8" hidden="1" outlineLevel="1" x14ac:dyDescent="0.2">
      <c r="A1347" s="83"/>
      <c r="B1347" s="95"/>
      <c r="C1347" s="95"/>
      <c r="D1347" s="95"/>
      <c r="E1347" s="95"/>
      <c r="F1347" s="95"/>
      <c r="G1347" s="95"/>
      <c r="H1347" s="95"/>
    </row>
    <row r="1348" spans="1:8" hidden="1" outlineLevel="1" x14ac:dyDescent="0.2">
      <c r="A1348" s="83"/>
      <c r="B1348" s="95"/>
      <c r="C1348" s="95"/>
      <c r="D1348" s="95"/>
      <c r="E1348" s="95"/>
      <c r="F1348" s="95"/>
      <c r="G1348" s="95"/>
      <c r="H1348" s="95"/>
    </row>
    <row r="1349" spans="1:8" hidden="1" outlineLevel="1" x14ac:dyDescent="0.2">
      <c r="A1349" s="83"/>
      <c r="B1349" s="95"/>
      <c r="C1349" s="95"/>
      <c r="D1349" s="95"/>
      <c r="E1349" s="95"/>
      <c r="F1349" s="95"/>
      <c r="G1349" s="95"/>
      <c r="H1349" s="95"/>
    </row>
    <row r="1350" spans="1:8" hidden="1" outlineLevel="1" x14ac:dyDescent="0.2">
      <c r="A1350" s="83"/>
      <c r="B1350" s="95"/>
      <c r="C1350" s="95"/>
      <c r="D1350" s="95"/>
      <c r="E1350" s="95"/>
      <c r="F1350" s="95"/>
      <c r="G1350" s="95"/>
      <c r="H1350" s="95"/>
    </row>
    <row r="1351" spans="1:8" hidden="1" outlineLevel="1" x14ac:dyDescent="0.2">
      <c r="A1351" s="83"/>
      <c r="B1351" s="95"/>
      <c r="C1351" s="95"/>
      <c r="D1351" s="95"/>
      <c r="E1351" s="95"/>
      <c r="F1351" s="95"/>
      <c r="G1351" s="95"/>
      <c r="H1351" s="95"/>
    </row>
    <row r="1352" spans="1:8" hidden="1" outlineLevel="1" x14ac:dyDescent="0.2">
      <c r="A1352" s="83"/>
      <c r="B1352" s="95"/>
      <c r="C1352" s="95"/>
      <c r="D1352" s="95"/>
      <c r="E1352" s="95"/>
      <c r="F1352" s="95"/>
      <c r="G1352" s="95"/>
      <c r="H1352" s="95"/>
    </row>
    <row r="1353" spans="1:8" collapsed="1" x14ac:dyDescent="0.2">
      <c r="A1353" s="98"/>
      <c r="B1353" s="95"/>
      <c r="C1353" s="95"/>
      <c r="D1353" s="95"/>
      <c r="E1353" s="95"/>
      <c r="F1353" s="95"/>
      <c r="G1353" s="95"/>
      <c r="H1353" s="95"/>
    </row>
    <row r="1354" spans="1:8" ht="16" x14ac:dyDescent="0.2">
      <c r="A1354" s="88" t="s">
        <v>203</v>
      </c>
      <c r="B1354" s="47" t="s">
        <v>178</v>
      </c>
      <c r="C1354" s="88"/>
      <c r="D1354" s="88"/>
      <c r="E1354" s="88"/>
      <c r="F1354" s="88"/>
      <c r="G1354" s="88"/>
      <c r="H1354" s="88"/>
    </row>
    <row r="1355" spans="1:8" ht="16" x14ac:dyDescent="0.2">
      <c r="A1355" s="88" t="s">
        <v>178</v>
      </c>
      <c r="B1355" s="47" t="s">
        <v>97</v>
      </c>
      <c r="C1355" s="47" t="s">
        <v>161</v>
      </c>
      <c r="D1355" s="47" t="s">
        <v>150</v>
      </c>
      <c r="E1355" s="47" t="s">
        <v>144</v>
      </c>
      <c r="F1355" s="47" t="s">
        <v>153</v>
      </c>
      <c r="G1355" s="47" t="s">
        <v>107</v>
      </c>
      <c r="H1355" s="89" t="s">
        <v>179</v>
      </c>
    </row>
    <row r="1356" spans="1:8" x14ac:dyDescent="0.2">
      <c r="A1356" s="19" t="s">
        <v>167</v>
      </c>
      <c r="B1356" s="21">
        <v>0.7142857142857143</v>
      </c>
      <c r="C1356" s="21">
        <v>0</v>
      </c>
      <c r="D1356" s="21">
        <v>0.66666666666666663</v>
      </c>
      <c r="E1356" s="21">
        <v>1</v>
      </c>
      <c r="F1356" s="21">
        <v>0.6</v>
      </c>
      <c r="G1356" s="21">
        <v>0.5268817204301075</v>
      </c>
      <c r="H1356" s="21">
        <v>0.54285714285714282</v>
      </c>
    </row>
    <row r="1357" spans="1:8" x14ac:dyDescent="0.2">
      <c r="A1357" s="105" t="s">
        <v>68</v>
      </c>
      <c r="B1357" s="21">
        <v>0.7142857142857143</v>
      </c>
      <c r="C1357" s="21">
        <v>0</v>
      </c>
      <c r="D1357" s="21">
        <v>0.66666666666666663</v>
      </c>
      <c r="E1357" s="21">
        <v>1</v>
      </c>
      <c r="F1357" s="21">
        <v>0.6</v>
      </c>
      <c r="G1357" s="21">
        <v>0.5268817204301075</v>
      </c>
      <c r="H1357" s="21">
        <v>0.54285714285714282</v>
      </c>
    </row>
    <row r="1358" spans="1:8" x14ac:dyDescent="0.2">
      <c r="A1358" s="109" t="s">
        <v>119</v>
      </c>
      <c r="B1358" s="21">
        <v>0.14285714285714285</v>
      </c>
      <c r="C1358" s="21">
        <v>0</v>
      </c>
      <c r="D1358" s="21">
        <v>0</v>
      </c>
      <c r="E1358" s="21">
        <v>0</v>
      </c>
      <c r="F1358" s="21">
        <v>0</v>
      </c>
      <c r="G1358" s="21">
        <v>0.20430107526881722</v>
      </c>
      <c r="H1358" s="21">
        <v>0.19047619047619047</v>
      </c>
    </row>
    <row r="1359" spans="1:8" x14ac:dyDescent="0.2">
      <c r="A1359" s="109" t="s">
        <v>112</v>
      </c>
      <c r="B1359" s="21">
        <v>7.1428571428571425E-2</v>
      </c>
      <c r="C1359" s="21">
        <v>0</v>
      </c>
      <c r="D1359" s="21">
        <v>0</v>
      </c>
      <c r="E1359" s="21">
        <v>1</v>
      </c>
      <c r="F1359" s="21">
        <v>0.2</v>
      </c>
      <c r="G1359" s="21">
        <v>0.21505376344086022</v>
      </c>
      <c r="H1359" s="21">
        <v>0.20476190476190476</v>
      </c>
    </row>
    <row r="1360" spans="1:8" x14ac:dyDescent="0.2">
      <c r="A1360" s="109" t="s">
        <v>103</v>
      </c>
      <c r="B1360" s="21">
        <v>0.42857142857142855</v>
      </c>
      <c r="C1360" s="21">
        <v>0</v>
      </c>
      <c r="D1360" s="21">
        <v>0.33333333333333331</v>
      </c>
      <c r="E1360" s="21">
        <v>0</v>
      </c>
      <c r="F1360" s="21">
        <v>0</v>
      </c>
      <c r="G1360" s="21">
        <v>4.8387096774193547E-2</v>
      </c>
      <c r="H1360" s="21">
        <v>7.6190476190476197E-2</v>
      </c>
    </row>
    <row r="1361" spans="1:8" x14ac:dyDescent="0.2">
      <c r="A1361" s="109" t="s">
        <v>97</v>
      </c>
      <c r="B1361" s="21">
        <v>7.1428571428571425E-2</v>
      </c>
      <c r="C1361" s="21">
        <v>0</v>
      </c>
      <c r="D1361" s="21">
        <v>0.33333333333333331</v>
      </c>
      <c r="E1361" s="21">
        <v>0</v>
      </c>
      <c r="F1361" s="21">
        <v>0.4</v>
      </c>
      <c r="G1361" s="21">
        <v>5.9139784946236562E-2</v>
      </c>
      <c r="H1361" s="21">
        <v>7.1428571428571425E-2</v>
      </c>
    </row>
    <row r="1362" spans="1:8" x14ac:dyDescent="0.2">
      <c r="A1362" s="104" t="s">
        <v>166</v>
      </c>
      <c r="B1362" s="24">
        <v>0.2857142857142857</v>
      </c>
      <c r="C1362" s="24">
        <v>1</v>
      </c>
      <c r="D1362" s="24">
        <v>0.33333333333333331</v>
      </c>
      <c r="E1362" s="24">
        <v>0</v>
      </c>
      <c r="F1362" s="24">
        <v>0.4</v>
      </c>
      <c r="G1362" s="24">
        <v>0.4731182795698925</v>
      </c>
      <c r="H1362" s="24">
        <v>0.45714285714285713</v>
      </c>
    </row>
    <row r="1363" spans="1:8" x14ac:dyDescent="0.2">
      <c r="A1363" s="105" t="s">
        <v>68</v>
      </c>
      <c r="B1363" s="21">
        <v>0.2857142857142857</v>
      </c>
      <c r="C1363" s="21">
        <v>1</v>
      </c>
      <c r="D1363" s="21">
        <v>0.33333333333333331</v>
      </c>
      <c r="E1363" s="21">
        <v>0</v>
      </c>
      <c r="F1363" s="21">
        <v>0.4</v>
      </c>
      <c r="G1363" s="21">
        <v>0.4731182795698925</v>
      </c>
      <c r="H1363" s="21">
        <v>0.45714285714285713</v>
      </c>
    </row>
    <row r="1364" spans="1:8" x14ac:dyDescent="0.2">
      <c r="A1364" s="109" t="s">
        <v>119</v>
      </c>
      <c r="B1364" s="21">
        <v>0</v>
      </c>
      <c r="C1364" s="21">
        <v>0</v>
      </c>
      <c r="D1364" s="21">
        <v>0</v>
      </c>
      <c r="E1364" s="21">
        <v>0</v>
      </c>
      <c r="F1364" s="21">
        <v>0.2</v>
      </c>
      <c r="G1364" s="21">
        <v>0.11290322580645161</v>
      </c>
      <c r="H1364" s="21">
        <v>0.10476190476190476</v>
      </c>
    </row>
    <row r="1365" spans="1:8" x14ac:dyDescent="0.2">
      <c r="A1365" s="109" t="s">
        <v>112</v>
      </c>
      <c r="B1365" s="21">
        <v>0.21428571428571427</v>
      </c>
      <c r="C1365" s="21">
        <v>1</v>
      </c>
      <c r="D1365" s="21">
        <v>0</v>
      </c>
      <c r="E1365" s="21">
        <v>0</v>
      </c>
      <c r="F1365" s="21">
        <v>0.2</v>
      </c>
      <c r="G1365" s="21">
        <v>0.22580645161290322</v>
      </c>
      <c r="H1365" s="21">
        <v>0.22380952380952382</v>
      </c>
    </row>
    <row r="1366" spans="1:8" x14ac:dyDescent="0.2">
      <c r="A1366" s="109" t="s">
        <v>103</v>
      </c>
      <c r="B1366" s="21">
        <v>0</v>
      </c>
      <c r="C1366" s="21">
        <v>0</v>
      </c>
      <c r="D1366" s="21">
        <v>0</v>
      </c>
      <c r="E1366" s="21">
        <v>0</v>
      </c>
      <c r="F1366" s="21">
        <v>0</v>
      </c>
      <c r="G1366" s="21">
        <v>8.0645161290322578E-2</v>
      </c>
      <c r="H1366" s="21">
        <v>7.1428571428571425E-2</v>
      </c>
    </row>
    <row r="1367" spans="1:8" x14ac:dyDescent="0.2">
      <c r="A1367" s="109" t="s">
        <v>97</v>
      </c>
      <c r="B1367" s="21">
        <v>7.1428571428571425E-2</v>
      </c>
      <c r="C1367" s="21">
        <v>0</v>
      </c>
      <c r="D1367" s="21">
        <v>0.33333333333333331</v>
      </c>
      <c r="E1367" s="21">
        <v>0</v>
      </c>
      <c r="F1367" s="21">
        <v>0</v>
      </c>
      <c r="G1367" s="21">
        <v>5.3763440860215055E-2</v>
      </c>
      <c r="H1367" s="21">
        <v>5.7142857142857141E-2</v>
      </c>
    </row>
    <row r="1368" spans="1:8" x14ac:dyDescent="0.2">
      <c r="A1368" s="80" t="s">
        <v>179</v>
      </c>
      <c r="B1368" s="82">
        <v>1</v>
      </c>
      <c r="C1368" s="82">
        <v>1</v>
      </c>
      <c r="D1368" s="82">
        <v>1</v>
      </c>
      <c r="E1368" s="82">
        <v>1</v>
      </c>
      <c r="F1368" s="82">
        <v>1</v>
      </c>
      <c r="G1368" s="82">
        <v>1</v>
      </c>
      <c r="H1368" s="82">
        <v>1</v>
      </c>
    </row>
    <row r="1369" spans="1:8" hidden="1" outlineLevel="1" x14ac:dyDescent="0.2">
      <c r="A1369"/>
      <c r="B1369"/>
    </row>
    <row r="1370" spans="1:8" hidden="1" outlineLevel="1" x14ac:dyDescent="0.2">
      <c r="A1370"/>
      <c r="B1370"/>
    </row>
    <row r="1371" spans="1:8" hidden="1" outlineLevel="1" x14ac:dyDescent="0.2">
      <c r="A1371"/>
      <c r="B1371"/>
    </row>
    <row r="1372" spans="1:8" hidden="1" outlineLevel="1" x14ac:dyDescent="0.2">
      <c r="A1372"/>
      <c r="B1372"/>
    </row>
    <row r="1373" spans="1:8" hidden="1" outlineLevel="1" x14ac:dyDescent="0.2">
      <c r="A1373"/>
      <c r="B1373"/>
    </row>
    <row r="1374" spans="1:8" hidden="1" outlineLevel="1" x14ac:dyDescent="0.2">
      <c r="A1374"/>
      <c r="B1374"/>
    </row>
    <row r="1375" spans="1:8" hidden="1" outlineLevel="1" x14ac:dyDescent="0.2">
      <c r="A1375"/>
      <c r="B1375"/>
    </row>
    <row r="1376" spans="1:8" hidden="1" outlineLevel="1" x14ac:dyDescent="0.2">
      <c r="A1376"/>
      <c r="B1376"/>
    </row>
    <row r="1377" spans="1:8" hidden="1" outlineLevel="1" x14ac:dyDescent="0.2">
      <c r="A1377"/>
      <c r="B1377"/>
    </row>
    <row r="1378" spans="1:8" hidden="1" outlineLevel="1" x14ac:dyDescent="0.2">
      <c r="A1378"/>
      <c r="B1378"/>
    </row>
    <row r="1379" spans="1:8" hidden="1" outlineLevel="1" x14ac:dyDescent="0.2">
      <c r="A1379"/>
      <c r="B1379"/>
    </row>
    <row r="1380" spans="1:8" hidden="1" outlineLevel="1" x14ac:dyDescent="0.2">
      <c r="A1380"/>
      <c r="B1380"/>
    </row>
    <row r="1381" spans="1:8" hidden="1" outlineLevel="1" x14ac:dyDescent="0.2">
      <c r="A1381"/>
      <c r="B1381"/>
    </row>
    <row r="1382" spans="1:8" hidden="1" outlineLevel="1" x14ac:dyDescent="0.2">
      <c r="A1382" s="83"/>
      <c r="B1382" s="95"/>
      <c r="C1382" s="95"/>
      <c r="D1382" s="95"/>
      <c r="E1382" s="95"/>
      <c r="F1382" s="95"/>
      <c r="G1382" s="95"/>
      <c r="H1382" s="95"/>
    </row>
    <row r="1383" spans="1:8" hidden="1" outlineLevel="1" x14ac:dyDescent="0.2">
      <c r="A1383" s="83"/>
      <c r="B1383" s="95"/>
      <c r="C1383" s="95"/>
      <c r="D1383" s="95"/>
      <c r="E1383" s="95"/>
      <c r="F1383" s="95"/>
      <c r="G1383" s="95"/>
      <c r="H1383" s="95"/>
    </row>
    <row r="1384" spans="1:8" hidden="1" outlineLevel="1" x14ac:dyDescent="0.2">
      <c r="A1384" s="83"/>
      <c r="B1384" s="95"/>
      <c r="C1384" s="95"/>
      <c r="D1384" s="95"/>
      <c r="E1384" s="95"/>
      <c r="F1384" s="95"/>
      <c r="G1384" s="95"/>
      <c r="H1384" s="95"/>
    </row>
    <row r="1385" spans="1:8" hidden="1" outlineLevel="1" x14ac:dyDescent="0.2">
      <c r="A1385" s="83"/>
      <c r="B1385" s="95"/>
      <c r="C1385" s="95"/>
      <c r="D1385" s="95"/>
      <c r="E1385" s="95"/>
      <c r="F1385" s="95"/>
      <c r="G1385" s="95"/>
      <c r="H1385" s="95"/>
    </row>
    <row r="1386" spans="1:8" hidden="1" outlineLevel="1" x14ac:dyDescent="0.2">
      <c r="A1386" s="83"/>
      <c r="B1386" s="95"/>
      <c r="C1386" s="95"/>
      <c r="D1386" s="95"/>
      <c r="E1386" s="95"/>
      <c r="F1386" s="95"/>
      <c r="G1386" s="95"/>
      <c r="H1386" s="95"/>
    </row>
    <row r="1387" spans="1:8" hidden="1" outlineLevel="1" x14ac:dyDescent="0.2">
      <c r="A1387" s="83"/>
      <c r="B1387" s="95"/>
      <c r="C1387" s="95"/>
      <c r="D1387" s="95"/>
      <c r="E1387" s="95"/>
      <c r="F1387" s="95"/>
      <c r="G1387" s="95"/>
      <c r="H1387" s="95"/>
    </row>
    <row r="1388" spans="1:8" hidden="1" outlineLevel="1" x14ac:dyDescent="0.2">
      <c r="A1388" s="83"/>
      <c r="B1388" s="95"/>
      <c r="C1388" s="95"/>
      <c r="D1388" s="95"/>
      <c r="E1388" s="95"/>
      <c r="F1388" s="95"/>
      <c r="G1388" s="95"/>
      <c r="H1388" s="95"/>
    </row>
    <row r="1389" spans="1:8" hidden="1" outlineLevel="1" x14ac:dyDescent="0.2">
      <c r="A1389" s="83"/>
      <c r="B1389" s="95"/>
      <c r="C1389" s="95"/>
      <c r="D1389" s="95"/>
      <c r="E1389" s="95"/>
      <c r="F1389" s="95"/>
      <c r="G1389" s="95"/>
      <c r="H1389" s="95"/>
    </row>
    <row r="1390" spans="1:8" hidden="1" outlineLevel="1" x14ac:dyDescent="0.2">
      <c r="A1390" s="83"/>
      <c r="B1390" s="95"/>
      <c r="C1390" s="95"/>
      <c r="D1390" s="95"/>
      <c r="E1390" s="95"/>
      <c r="F1390" s="95"/>
      <c r="G1390" s="95"/>
      <c r="H1390" s="95"/>
    </row>
    <row r="1391" spans="1:8" hidden="1" outlineLevel="1" x14ac:dyDescent="0.2">
      <c r="A1391" s="83"/>
      <c r="B1391" s="95"/>
      <c r="C1391" s="95"/>
      <c r="D1391" s="95"/>
      <c r="E1391" s="95"/>
      <c r="F1391" s="95"/>
      <c r="G1391" s="95"/>
      <c r="H1391" s="95"/>
    </row>
    <row r="1392" spans="1:8" hidden="1" outlineLevel="1" x14ac:dyDescent="0.2">
      <c r="A1392" s="83"/>
      <c r="B1392" s="95"/>
      <c r="C1392" s="95"/>
      <c r="D1392" s="95"/>
      <c r="E1392" s="95"/>
      <c r="F1392" s="95"/>
      <c r="G1392" s="95"/>
      <c r="H1392" s="95"/>
    </row>
    <row r="1393" spans="1:8" hidden="1" outlineLevel="1" x14ac:dyDescent="0.2">
      <c r="A1393" s="83"/>
      <c r="B1393" s="95"/>
      <c r="C1393" s="95"/>
      <c r="D1393" s="95"/>
      <c r="E1393" s="95"/>
      <c r="F1393" s="95"/>
      <c r="G1393" s="95"/>
      <c r="H1393" s="95"/>
    </row>
    <row r="1394" spans="1:8" hidden="1" outlineLevel="1" x14ac:dyDescent="0.2">
      <c r="A1394" s="83"/>
      <c r="B1394" s="95"/>
      <c r="C1394" s="95"/>
      <c r="D1394" s="95"/>
      <c r="E1394" s="95"/>
      <c r="F1394" s="95"/>
      <c r="G1394" s="95"/>
      <c r="H1394" s="95"/>
    </row>
    <row r="1395" spans="1:8" hidden="1" outlineLevel="1" x14ac:dyDescent="0.2">
      <c r="A1395" s="83"/>
      <c r="B1395" s="95"/>
      <c r="C1395" s="95"/>
      <c r="D1395" s="95"/>
      <c r="E1395" s="95"/>
      <c r="F1395" s="95"/>
      <c r="G1395" s="95"/>
      <c r="H1395" s="95"/>
    </row>
    <row r="1396" spans="1:8" hidden="1" outlineLevel="1" x14ac:dyDescent="0.2">
      <c r="A1396" s="83"/>
      <c r="B1396" s="95"/>
      <c r="C1396" s="95"/>
      <c r="D1396" s="95"/>
      <c r="E1396" s="95"/>
      <c r="F1396" s="95"/>
      <c r="G1396" s="95"/>
      <c r="H1396" s="95"/>
    </row>
    <row r="1397" spans="1:8" hidden="1" outlineLevel="1" x14ac:dyDescent="0.2">
      <c r="A1397" s="83"/>
      <c r="B1397" s="95"/>
      <c r="C1397" s="95"/>
      <c r="D1397" s="95"/>
      <c r="E1397" s="95"/>
      <c r="F1397" s="95"/>
      <c r="G1397" s="95"/>
      <c r="H1397" s="95"/>
    </row>
    <row r="1398" spans="1:8" hidden="1" outlineLevel="1" x14ac:dyDescent="0.2">
      <c r="A1398" s="83"/>
      <c r="B1398" s="95"/>
      <c r="C1398" s="95"/>
      <c r="D1398" s="95"/>
      <c r="E1398" s="95"/>
      <c r="F1398" s="95"/>
      <c r="G1398" s="95"/>
      <c r="H1398" s="95"/>
    </row>
    <row r="1399" spans="1:8" hidden="1" outlineLevel="1" x14ac:dyDescent="0.2">
      <c r="A1399" s="83"/>
      <c r="B1399" s="95"/>
      <c r="C1399" s="95"/>
      <c r="D1399" s="95"/>
      <c r="E1399" s="95"/>
      <c r="F1399" s="95"/>
      <c r="G1399" s="95"/>
      <c r="H1399" s="95"/>
    </row>
    <row r="1400" spans="1:8" hidden="1" outlineLevel="1" x14ac:dyDescent="0.2">
      <c r="A1400" s="83"/>
      <c r="B1400" s="95"/>
      <c r="C1400" s="95"/>
      <c r="D1400" s="95"/>
      <c r="E1400" s="95"/>
      <c r="F1400" s="95"/>
      <c r="G1400" s="95"/>
      <c r="H1400" s="95"/>
    </row>
    <row r="1401" spans="1:8" hidden="1" outlineLevel="1" x14ac:dyDescent="0.2">
      <c r="A1401" s="83"/>
      <c r="B1401" s="95"/>
      <c r="C1401" s="95"/>
      <c r="D1401" s="95"/>
      <c r="E1401" s="95"/>
      <c r="F1401" s="95"/>
      <c r="G1401" s="95"/>
      <c r="H1401" s="95"/>
    </row>
    <row r="1402" spans="1:8" hidden="1" outlineLevel="1" x14ac:dyDescent="0.2">
      <c r="A1402" s="83"/>
      <c r="B1402" s="95"/>
      <c r="C1402" s="95"/>
      <c r="D1402" s="95"/>
      <c r="E1402" s="95"/>
      <c r="F1402" s="95"/>
      <c r="G1402" s="95"/>
      <c r="H1402" s="95"/>
    </row>
    <row r="1403" spans="1:8" hidden="1" outlineLevel="1" x14ac:dyDescent="0.2">
      <c r="A1403" s="83"/>
      <c r="B1403" s="95"/>
      <c r="C1403" s="95"/>
      <c r="D1403" s="95"/>
      <c r="E1403" s="95"/>
      <c r="F1403" s="95"/>
      <c r="G1403" s="95"/>
      <c r="H1403" s="95"/>
    </row>
    <row r="1404" spans="1:8" hidden="1" outlineLevel="1" x14ac:dyDescent="0.2">
      <c r="A1404" s="83"/>
      <c r="B1404" s="95"/>
      <c r="C1404" s="95"/>
      <c r="D1404" s="95"/>
      <c r="E1404" s="95"/>
      <c r="F1404" s="95"/>
      <c r="G1404" s="95"/>
      <c r="H1404" s="95"/>
    </row>
    <row r="1405" spans="1:8" hidden="1" outlineLevel="1" x14ac:dyDescent="0.2">
      <c r="A1405" s="83"/>
      <c r="B1405" s="95"/>
      <c r="C1405" s="95"/>
      <c r="D1405" s="95"/>
      <c r="E1405" s="95"/>
      <c r="F1405" s="95"/>
      <c r="G1405" s="95"/>
      <c r="H1405" s="95"/>
    </row>
    <row r="1406" spans="1:8" hidden="1" outlineLevel="1" x14ac:dyDescent="0.2">
      <c r="A1406" s="83"/>
      <c r="B1406" s="95"/>
      <c r="C1406" s="95"/>
      <c r="D1406" s="95"/>
      <c r="E1406" s="95"/>
      <c r="F1406" s="95"/>
      <c r="G1406" s="95"/>
      <c r="H1406" s="95"/>
    </row>
    <row r="1407" spans="1:8" hidden="1" outlineLevel="1" x14ac:dyDescent="0.2">
      <c r="A1407" s="83"/>
      <c r="B1407" s="95"/>
      <c r="C1407" s="95"/>
      <c r="D1407" s="95"/>
      <c r="E1407" s="95"/>
      <c r="F1407" s="95"/>
      <c r="G1407" s="95"/>
      <c r="H1407" s="95"/>
    </row>
    <row r="1408" spans="1:8" hidden="1" outlineLevel="1" x14ac:dyDescent="0.2">
      <c r="A1408" s="83"/>
      <c r="B1408" s="95"/>
      <c r="C1408" s="95"/>
      <c r="D1408" s="95"/>
      <c r="E1408" s="95"/>
      <c r="F1408" s="95"/>
      <c r="G1408" s="95"/>
      <c r="H1408" s="95"/>
    </row>
    <row r="1409" spans="1:8" hidden="1" outlineLevel="1" x14ac:dyDescent="0.2">
      <c r="A1409" s="83"/>
      <c r="B1409" s="95"/>
      <c r="C1409" s="95"/>
      <c r="D1409" s="95"/>
      <c r="E1409" s="95"/>
      <c r="F1409" s="95"/>
      <c r="G1409" s="95"/>
      <c r="H1409" s="95"/>
    </row>
    <row r="1410" spans="1:8" hidden="1" outlineLevel="1" x14ac:dyDescent="0.2">
      <c r="A1410" s="83"/>
      <c r="B1410" s="95"/>
      <c r="C1410" s="95"/>
      <c r="D1410" s="95"/>
      <c r="E1410" s="95"/>
      <c r="F1410" s="95"/>
      <c r="G1410" s="95"/>
      <c r="H1410" s="95"/>
    </row>
    <row r="1411" spans="1:8" hidden="1" outlineLevel="1" x14ac:dyDescent="0.2">
      <c r="A1411" s="83"/>
      <c r="B1411" s="95"/>
      <c r="C1411" s="95"/>
      <c r="D1411" s="95"/>
      <c r="E1411" s="95"/>
      <c r="F1411" s="95"/>
      <c r="G1411" s="95"/>
      <c r="H1411" s="95"/>
    </row>
    <row r="1412" spans="1:8" hidden="1" outlineLevel="1" x14ac:dyDescent="0.2">
      <c r="A1412" s="83"/>
      <c r="B1412" s="95"/>
      <c r="C1412" s="95"/>
      <c r="D1412" s="95"/>
      <c r="E1412" s="95"/>
      <c r="F1412" s="95"/>
      <c r="G1412" s="95"/>
      <c r="H1412" s="95"/>
    </row>
    <row r="1413" spans="1:8" hidden="1" outlineLevel="1" x14ac:dyDescent="0.2">
      <c r="A1413" s="83"/>
      <c r="B1413" s="95"/>
      <c r="C1413" s="95"/>
      <c r="D1413" s="95"/>
      <c r="E1413" s="95"/>
      <c r="F1413" s="95"/>
      <c r="G1413" s="95"/>
      <c r="H1413" s="95"/>
    </row>
    <row r="1414" spans="1:8" hidden="1" outlineLevel="1" x14ac:dyDescent="0.2">
      <c r="A1414" s="83"/>
      <c r="B1414" s="95"/>
      <c r="C1414" s="95"/>
      <c r="D1414" s="95"/>
      <c r="E1414" s="95"/>
      <c r="F1414" s="95"/>
      <c r="G1414" s="95"/>
      <c r="H1414" s="95"/>
    </row>
    <row r="1415" spans="1:8" hidden="1" outlineLevel="1" x14ac:dyDescent="0.2">
      <c r="A1415" s="83"/>
      <c r="B1415" s="95"/>
      <c r="C1415" s="95"/>
      <c r="D1415" s="95"/>
      <c r="E1415" s="95"/>
      <c r="F1415" s="95"/>
      <c r="G1415" s="95"/>
      <c r="H1415" s="95"/>
    </row>
    <row r="1416" spans="1:8" hidden="1" outlineLevel="1" x14ac:dyDescent="0.2">
      <c r="A1416" s="83"/>
      <c r="B1416" s="95"/>
      <c r="C1416" s="95"/>
      <c r="D1416" s="95"/>
      <c r="E1416" s="95"/>
      <c r="F1416" s="95"/>
      <c r="G1416" s="95"/>
      <c r="H1416" s="95"/>
    </row>
    <row r="1417" spans="1:8" hidden="1" outlineLevel="1" x14ac:dyDescent="0.2">
      <c r="A1417" s="83"/>
      <c r="B1417" s="95"/>
      <c r="C1417" s="95"/>
      <c r="D1417" s="95"/>
      <c r="E1417" s="95"/>
      <c r="F1417" s="95"/>
      <c r="G1417" s="95"/>
      <c r="H1417" s="95"/>
    </row>
    <row r="1418" spans="1:8" hidden="1" outlineLevel="1" x14ac:dyDescent="0.2">
      <c r="A1418" s="83"/>
      <c r="B1418" s="95"/>
      <c r="C1418" s="95"/>
      <c r="D1418" s="95"/>
      <c r="E1418" s="95"/>
      <c r="F1418" s="95"/>
      <c r="G1418" s="95"/>
      <c r="H1418" s="95"/>
    </row>
    <row r="1419" spans="1:8" collapsed="1" x14ac:dyDescent="0.2">
      <c r="A1419" s="98"/>
      <c r="B1419" s="95"/>
      <c r="C1419" s="95"/>
      <c r="D1419" s="95"/>
      <c r="E1419" s="95"/>
      <c r="F1419" s="95"/>
      <c r="G1419" s="95"/>
      <c r="H1419" s="95"/>
    </row>
    <row r="1420" spans="1:8" ht="16" x14ac:dyDescent="0.2">
      <c r="A1420" s="88" t="s">
        <v>204</v>
      </c>
      <c r="B1420" s="47" t="s">
        <v>178</v>
      </c>
      <c r="C1420" s="88"/>
      <c r="D1420" s="88"/>
      <c r="E1420" s="88"/>
      <c r="F1420" s="88"/>
      <c r="G1420" s="88"/>
      <c r="H1420" s="88"/>
    </row>
    <row r="1421" spans="1:8" ht="16" x14ac:dyDescent="0.2">
      <c r="A1421" s="88" t="s">
        <v>178</v>
      </c>
      <c r="B1421" s="47" t="s">
        <v>97</v>
      </c>
      <c r="C1421" s="47" t="s">
        <v>161</v>
      </c>
      <c r="D1421" s="47" t="s">
        <v>150</v>
      </c>
      <c r="E1421" s="47" t="s">
        <v>144</v>
      </c>
      <c r="F1421" s="47" t="s">
        <v>153</v>
      </c>
      <c r="G1421" s="47" t="s">
        <v>107</v>
      </c>
      <c r="H1421" s="89" t="s">
        <v>179</v>
      </c>
    </row>
    <row r="1422" spans="1:8" x14ac:dyDescent="0.2">
      <c r="A1422" s="104" t="s">
        <v>167</v>
      </c>
      <c r="B1422" s="21">
        <v>0.7142857142857143</v>
      </c>
      <c r="C1422" s="21">
        <v>0</v>
      </c>
      <c r="D1422" s="21">
        <v>0.66666666666666663</v>
      </c>
      <c r="E1422" s="21">
        <v>1</v>
      </c>
      <c r="F1422" s="21">
        <v>0.6</v>
      </c>
      <c r="G1422" s="21">
        <v>0.5268817204301075</v>
      </c>
      <c r="H1422" s="21">
        <v>0.54285714285714282</v>
      </c>
    </row>
    <row r="1423" spans="1:8" x14ac:dyDescent="0.2">
      <c r="A1423" s="105" t="s">
        <v>68</v>
      </c>
      <c r="B1423" s="21">
        <v>0.7142857142857143</v>
      </c>
      <c r="C1423" s="21">
        <v>0</v>
      </c>
      <c r="D1423" s="21">
        <v>0.66666666666666663</v>
      </c>
      <c r="E1423" s="21">
        <v>1</v>
      </c>
      <c r="F1423" s="21">
        <v>0.6</v>
      </c>
      <c r="G1423" s="21">
        <v>0.5268817204301075</v>
      </c>
      <c r="H1423" s="21">
        <v>0.54285714285714282</v>
      </c>
    </row>
    <row r="1424" spans="1:8" x14ac:dyDescent="0.2">
      <c r="A1424" s="109" t="s">
        <v>188</v>
      </c>
      <c r="B1424" s="21">
        <v>0.14285714285714285</v>
      </c>
      <c r="C1424" s="21">
        <v>0</v>
      </c>
      <c r="D1424" s="21">
        <v>0</v>
      </c>
      <c r="E1424" s="21">
        <v>0</v>
      </c>
      <c r="F1424" s="21">
        <v>0</v>
      </c>
      <c r="G1424" s="21">
        <v>2.1505376344086023E-2</v>
      </c>
      <c r="H1424" s="21">
        <v>2.8571428571428571E-2</v>
      </c>
    </row>
    <row r="1425" spans="1:8" x14ac:dyDescent="0.2">
      <c r="A1425" s="109" t="s">
        <v>189</v>
      </c>
      <c r="B1425" s="21">
        <v>0.14285714285714285</v>
      </c>
      <c r="C1425" s="21">
        <v>0</v>
      </c>
      <c r="D1425" s="21">
        <v>0</v>
      </c>
      <c r="E1425" s="21">
        <v>1</v>
      </c>
      <c r="F1425" s="21">
        <v>0</v>
      </c>
      <c r="G1425" s="21">
        <v>0.12365591397849462</v>
      </c>
      <c r="H1425" s="21">
        <v>0.12380952380952381</v>
      </c>
    </row>
    <row r="1426" spans="1:8" x14ac:dyDescent="0.2">
      <c r="A1426" s="109" t="s">
        <v>190</v>
      </c>
      <c r="B1426" s="21">
        <v>0.14285714285714285</v>
      </c>
      <c r="C1426" s="21">
        <v>0</v>
      </c>
      <c r="D1426" s="21">
        <v>0</v>
      </c>
      <c r="E1426" s="21">
        <v>0</v>
      </c>
      <c r="F1426" s="21">
        <v>0.2</v>
      </c>
      <c r="G1426" s="21">
        <v>0.11290322580645161</v>
      </c>
      <c r="H1426" s="21">
        <v>0.11428571428571428</v>
      </c>
    </row>
    <row r="1427" spans="1:8" x14ac:dyDescent="0.2">
      <c r="A1427" s="109" t="s">
        <v>191</v>
      </c>
      <c r="B1427" s="21">
        <v>7.1428571428571425E-2</v>
      </c>
      <c r="C1427" s="21">
        <v>0</v>
      </c>
      <c r="D1427" s="21">
        <v>0.33333333333333331</v>
      </c>
      <c r="E1427" s="21">
        <v>0</v>
      </c>
      <c r="F1427" s="21">
        <v>0</v>
      </c>
      <c r="G1427" s="21">
        <v>6.9892473118279563E-2</v>
      </c>
      <c r="H1427" s="21">
        <v>7.1428571428571425E-2</v>
      </c>
    </row>
    <row r="1428" spans="1:8" x14ac:dyDescent="0.2">
      <c r="A1428" s="109" t="s">
        <v>192</v>
      </c>
      <c r="B1428" s="21">
        <v>0</v>
      </c>
      <c r="C1428" s="21">
        <v>0</v>
      </c>
      <c r="D1428" s="21">
        <v>0.33333333333333331</v>
      </c>
      <c r="E1428" s="21">
        <v>0</v>
      </c>
      <c r="F1428" s="21">
        <v>0.2</v>
      </c>
      <c r="G1428" s="21">
        <v>5.3763440860215055E-2</v>
      </c>
      <c r="H1428" s="21">
        <v>5.7142857142857141E-2</v>
      </c>
    </row>
    <row r="1429" spans="1:8" x14ac:dyDescent="0.2">
      <c r="A1429" s="109" t="s">
        <v>193</v>
      </c>
      <c r="B1429" s="21">
        <v>0.21428571428571427</v>
      </c>
      <c r="C1429" s="21">
        <v>0</v>
      </c>
      <c r="D1429" s="21">
        <v>0</v>
      </c>
      <c r="E1429" s="21">
        <v>0</v>
      </c>
      <c r="F1429" s="21">
        <v>0.2</v>
      </c>
      <c r="G1429" s="21">
        <v>0.14516129032258066</v>
      </c>
      <c r="H1429" s="21">
        <v>0.14761904761904762</v>
      </c>
    </row>
    <row r="1430" spans="1:8" x14ac:dyDescent="0.2">
      <c r="A1430" s="104" t="s">
        <v>166</v>
      </c>
      <c r="B1430" s="21">
        <v>0.2857142857142857</v>
      </c>
      <c r="C1430" s="21">
        <v>1</v>
      </c>
      <c r="D1430" s="21">
        <v>0.33333333333333331</v>
      </c>
      <c r="E1430" s="21">
        <v>0</v>
      </c>
      <c r="F1430" s="21">
        <v>0.4</v>
      </c>
      <c r="G1430" s="21">
        <v>0.4731182795698925</v>
      </c>
      <c r="H1430" s="21">
        <v>0.45714285714285713</v>
      </c>
    </row>
    <row r="1431" spans="1:8" x14ac:dyDescent="0.2">
      <c r="A1431" s="105" t="s">
        <v>68</v>
      </c>
      <c r="B1431" s="21">
        <v>0.2857142857142857</v>
      </c>
      <c r="C1431" s="21">
        <v>1</v>
      </c>
      <c r="D1431" s="21">
        <v>0.33333333333333331</v>
      </c>
      <c r="E1431" s="21">
        <v>0</v>
      </c>
      <c r="F1431" s="21">
        <v>0.4</v>
      </c>
      <c r="G1431" s="21">
        <v>0.4731182795698925</v>
      </c>
      <c r="H1431" s="21">
        <v>0.45714285714285713</v>
      </c>
    </row>
    <row r="1432" spans="1:8" x14ac:dyDescent="0.2">
      <c r="A1432" s="109" t="s">
        <v>188</v>
      </c>
      <c r="B1432" s="21">
        <v>0</v>
      </c>
      <c r="C1432" s="21">
        <v>0</v>
      </c>
      <c r="D1432" s="21">
        <v>0</v>
      </c>
      <c r="E1432" s="21">
        <v>0</v>
      </c>
      <c r="F1432" s="21">
        <v>0</v>
      </c>
      <c r="G1432" s="21">
        <v>3.2258064516129031E-2</v>
      </c>
      <c r="H1432" s="21">
        <v>2.8571428571428571E-2</v>
      </c>
    </row>
    <row r="1433" spans="1:8" x14ac:dyDescent="0.2">
      <c r="A1433" s="109" t="s">
        <v>189</v>
      </c>
      <c r="B1433" s="21">
        <v>7.1428571428571425E-2</v>
      </c>
      <c r="C1433" s="21">
        <v>0</v>
      </c>
      <c r="D1433" s="21">
        <v>0</v>
      </c>
      <c r="E1433" s="21">
        <v>0</v>
      </c>
      <c r="F1433" s="21">
        <v>0.2</v>
      </c>
      <c r="G1433" s="21">
        <v>8.0645161290322578E-2</v>
      </c>
      <c r="H1433" s="21">
        <v>8.0952380952380956E-2</v>
      </c>
    </row>
    <row r="1434" spans="1:8" x14ac:dyDescent="0.2">
      <c r="A1434" s="109" t="s">
        <v>190</v>
      </c>
      <c r="B1434" s="21">
        <v>0</v>
      </c>
      <c r="C1434" s="21">
        <v>0</v>
      </c>
      <c r="D1434" s="21">
        <v>0</v>
      </c>
      <c r="E1434" s="21">
        <v>0</v>
      </c>
      <c r="F1434" s="21">
        <v>0</v>
      </c>
      <c r="G1434" s="21">
        <v>0.13978494623655913</v>
      </c>
      <c r="H1434" s="21">
        <v>0.12380952380952381</v>
      </c>
    </row>
    <row r="1435" spans="1:8" x14ac:dyDescent="0.2">
      <c r="A1435" s="109" t="s">
        <v>191</v>
      </c>
      <c r="B1435" s="21">
        <v>0</v>
      </c>
      <c r="C1435" s="21">
        <v>0</v>
      </c>
      <c r="D1435" s="21">
        <v>0</v>
      </c>
      <c r="E1435" s="21">
        <v>0</v>
      </c>
      <c r="F1435" s="21">
        <v>0</v>
      </c>
      <c r="G1435" s="21">
        <v>8.0645161290322578E-2</v>
      </c>
      <c r="H1435" s="21">
        <v>7.1428571428571425E-2</v>
      </c>
    </row>
    <row r="1436" spans="1:8" x14ac:dyDescent="0.2">
      <c r="A1436" s="109" t="s">
        <v>192</v>
      </c>
      <c r="B1436" s="21">
        <v>7.1428571428571425E-2</v>
      </c>
      <c r="C1436" s="21">
        <v>0</v>
      </c>
      <c r="D1436" s="21">
        <v>0</v>
      </c>
      <c r="E1436" s="21">
        <v>0</v>
      </c>
      <c r="F1436" s="21">
        <v>0</v>
      </c>
      <c r="G1436" s="21">
        <v>3.7634408602150539E-2</v>
      </c>
      <c r="H1436" s="21">
        <v>3.8095238095238099E-2</v>
      </c>
    </row>
    <row r="1437" spans="1:8" x14ac:dyDescent="0.2">
      <c r="A1437" s="109" t="s">
        <v>193</v>
      </c>
      <c r="B1437" s="21">
        <v>0.14285714285714285</v>
      </c>
      <c r="C1437" s="21">
        <v>1</v>
      </c>
      <c r="D1437" s="21">
        <v>0.33333333333333331</v>
      </c>
      <c r="E1437" s="21">
        <v>0</v>
      </c>
      <c r="F1437" s="21">
        <v>0.2</v>
      </c>
      <c r="G1437" s="21">
        <v>0.10215053763440861</v>
      </c>
      <c r="H1437" s="21">
        <v>0.11428571428571428</v>
      </c>
    </row>
    <row r="1438" spans="1:8" x14ac:dyDescent="0.2">
      <c r="A1438" s="80" t="s">
        <v>179</v>
      </c>
      <c r="B1438" s="82">
        <v>1</v>
      </c>
      <c r="C1438" s="82">
        <v>1</v>
      </c>
      <c r="D1438" s="82">
        <v>1</v>
      </c>
      <c r="E1438" s="82">
        <v>1</v>
      </c>
      <c r="F1438" s="82">
        <v>1</v>
      </c>
      <c r="G1438" s="82">
        <v>1</v>
      </c>
      <c r="H1438" s="82">
        <v>1</v>
      </c>
    </row>
    <row r="1439" spans="1:8" hidden="1" outlineLevel="1" x14ac:dyDescent="0.2">
      <c r="A1439"/>
      <c r="B1439"/>
    </row>
    <row r="1440" spans="1:8" hidden="1" outlineLevel="1" x14ac:dyDescent="0.2">
      <c r="A1440"/>
      <c r="B1440"/>
    </row>
    <row r="1441" spans="1:8" hidden="1" outlineLevel="1" x14ac:dyDescent="0.2">
      <c r="A1441"/>
      <c r="B1441"/>
    </row>
    <row r="1442" spans="1:8" hidden="1" outlineLevel="1" x14ac:dyDescent="0.2">
      <c r="A1442"/>
      <c r="B1442"/>
    </row>
    <row r="1443" spans="1:8" hidden="1" outlineLevel="1" x14ac:dyDescent="0.2">
      <c r="A1443"/>
      <c r="B1443"/>
    </row>
    <row r="1444" spans="1:8" hidden="1" outlineLevel="1" x14ac:dyDescent="0.2">
      <c r="A1444"/>
      <c r="B1444"/>
    </row>
    <row r="1445" spans="1:8" hidden="1" outlineLevel="1" x14ac:dyDescent="0.2">
      <c r="A1445"/>
      <c r="B1445"/>
    </row>
    <row r="1446" spans="1:8" hidden="1" outlineLevel="1" x14ac:dyDescent="0.2">
      <c r="A1446"/>
      <c r="B1446"/>
    </row>
    <row r="1447" spans="1:8" hidden="1" outlineLevel="1" x14ac:dyDescent="0.2">
      <c r="A1447"/>
      <c r="B1447"/>
    </row>
    <row r="1448" spans="1:8" hidden="1" outlineLevel="1" x14ac:dyDescent="0.2">
      <c r="A1448"/>
      <c r="B1448"/>
    </row>
    <row r="1449" spans="1:8" hidden="1" outlineLevel="1" x14ac:dyDescent="0.2">
      <c r="A1449"/>
      <c r="B1449"/>
    </row>
    <row r="1450" spans="1:8" hidden="1" outlineLevel="1" x14ac:dyDescent="0.2">
      <c r="A1450"/>
      <c r="B1450"/>
    </row>
    <row r="1451" spans="1:8" hidden="1" outlineLevel="1" x14ac:dyDescent="0.2">
      <c r="A1451"/>
      <c r="B1451"/>
    </row>
    <row r="1452" spans="1:8" hidden="1" outlineLevel="1" x14ac:dyDescent="0.2">
      <c r="A1452"/>
      <c r="B1452"/>
    </row>
    <row r="1453" spans="1:8" hidden="1" outlineLevel="1" x14ac:dyDescent="0.2">
      <c r="A1453"/>
      <c r="B1453"/>
    </row>
    <row r="1454" spans="1:8" hidden="1" outlineLevel="1" x14ac:dyDescent="0.2">
      <c r="A1454"/>
      <c r="B1454"/>
    </row>
    <row r="1455" spans="1:8" hidden="1" outlineLevel="1" x14ac:dyDescent="0.2">
      <c r="A1455"/>
      <c r="B1455"/>
    </row>
    <row r="1456" spans="1:8" collapsed="1" x14ac:dyDescent="0.2">
      <c r="A1456" s="98"/>
      <c r="B1456" s="95"/>
      <c r="C1456" s="95"/>
      <c r="D1456" s="95"/>
      <c r="E1456" s="95"/>
      <c r="F1456" s="95"/>
      <c r="G1456" s="95"/>
      <c r="H1456" s="95"/>
    </row>
    <row r="1457" spans="1:8" ht="16" x14ac:dyDescent="0.2">
      <c r="A1457" s="88" t="s">
        <v>205</v>
      </c>
      <c r="B1457" s="47" t="s">
        <v>178</v>
      </c>
      <c r="C1457" s="88"/>
      <c r="D1457" s="88"/>
      <c r="E1457" s="88"/>
      <c r="F1457" s="88"/>
      <c r="G1457" s="88"/>
      <c r="H1457" s="88"/>
    </row>
    <row r="1458" spans="1:8" ht="16" x14ac:dyDescent="0.2">
      <c r="A1458" s="88" t="s">
        <v>178</v>
      </c>
      <c r="B1458" s="47" t="s">
        <v>97</v>
      </c>
      <c r="C1458" s="47" t="s">
        <v>161</v>
      </c>
      <c r="D1458" s="47" t="s">
        <v>150</v>
      </c>
      <c r="E1458" s="47" t="s">
        <v>144</v>
      </c>
      <c r="F1458" s="47" t="s">
        <v>153</v>
      </c>
      <c r="G1458" s="47" t="s">
        <v>107</v>
      </c>
      <c r="H1458" s="89" t="s">
        <v>179</v>
      </c>
    </row>
    <row r="1459" spans="1:8" x14ac:dyDescent="0.2">
      <c r="A1459" s="104" t="s">
        <v>167</v>
      </c>
      <c r="B1459" s="24">
        <v>0.7142857142857143</v>
      </c>
      <c r="C1459" s="24">
        <v>0</v>
      </c>
      <c r="D1459" s="24">
        <v>0.66666666666666663</v>
      </c>
      <c r="E1459" s="24">
        <v>1</v>
      </c>
      <c r="F1459" s="24">
        <v>0.6</v>
      </c>
      <c r="G1459" s="24">
        <v>0.5268817204301075</v>
      </c>
      <c r="H1459" s="24">
        <v>0.54285714285714282</v>
      </c>
    </row>
    <row r="1460" spans="1:8" x14ac:dyDescent="0.2">
      <c r="A1460" s="105" t="s">
        <v>68</v>
      </c>
      <c r="B1460" s="24">
        <v>0.7142857142857143</v>
      </c>
      <c r="C1460" s="24">
        <v>0</v>
      </c>
      <c r="D1460" s="24">
        <v>0.66666666666666663</v>
      </c>
      <c r="E1460" s="24">
        <v>1</v>
      </c>
      <c r="F1460" s="24">
        <v>0.6</v>
      </c>
      <c r="G1460" s="24">
        <v>0.5268817204301075</v>
      </c>
      <c r="H1460" s="24">
        <v>0.54285714285714282</v>
      </c>
    </row>
    <row r="1461" spans="1:8" x14ac:dyDescent="0.2">
      <c r="A1461" s="109" t="s">
        <v>94</v>
      </c>
      <c r="B1461" s="24">
        <v>0.5</v>
      </c>
      <c r="C1461" s="24">
        <v>0</v>
      </c>
      <c r="D1461" s="24">
        <v>0</v>
      </c>
      <c r="E1461" s="24">
        <v>1</v>
      </c>
      <c r="F1461" s="24">
        <v>0.6</v>
      </c>
      <c r="G1461" s="24">
        <v>0.26881720430107525</v>
      </c>
      <c r="H1461" s="24">
        <v>0.2904761904761905</v>
      </c>
    </row>
    <row r="1462" spans="1:8" x14ac:dyDescent="0.2">
      <c r="A1462" s="109" t="s">
        <v>110</v>
      </c>
      <c r="B1462" s="24">
        <v>0</v>
      </c>
      <c r="C1462" s="24">
        <v>0</v>
      </c>
      <c r="D1462" s="24">
        <v>0</v>
      </c>
      <c r="E1462" s="24">
        <v>0</v>
      </c>
      <c r="F1462" s="24">
        <v>0</v>
      </c>
      <c r="G1462" s="24">
        <v>4.8387096774193547E-2</v>
      </c>
      <c r="H1462" s="24">
        <v>4.2857142857142858E-2</v>
      </c>
    </row>
    <row r="1463" spans="1:8" x14ac:dyDescent="0.2">
      <c r="A1463" s="109" t="s">
        <v>115</v>
      </c>
      <c r="B1463" s="24">
        <v>7.1428571428571425E-2</v>
      </c>
      <c r="C1463" s="24">
        <v>0</v>
      </c>
      <c r="D1463" s="24">
        <v>0</v>
      </c>
      <c r="E1463" s="24">
        <v>0</v>
      </c>
      <c r="F1463" s="24">
        <v>0</v>
      </c>
      <c r="G1463" s="24">
        <v>1.6129032258064516E-2</v>
      </c>
      <c r="H1463" s="24">
        <v>1.9047619047619049E-2</v>
      </c>
    </row>
    <row r="1464" spans="1:8" x14ac:dyDescent="0.2">
      <c r="A1464" s="109" t="s">
        <v>122</v>
      </c>
      <c r="B1464" s="24">
        <v>0</v>
      </c>
      <c r="C1464" s="24">
        <v>0</v>
      </c>
      <c r="D1464" s="24">
        <v>0</v>
      </c>
      <c r="E1464" s="24">
        <v>0</v>
      </c>
      <c r="F1464" s="24">
        <v>0</v>
      </c>
      <c r="G1464" s="24">
        <v>2.6881720430107527E-2</v>
      </c>
      <c r="H1464" s="24">
        <v>2.3809523809523808E-2</v>
      </c>
    </row>
    <row r="1465" spans="1:8" x14ac:dyDescent="0.2">
      <c r="A1465" s="109" t="s">
        <v>123</v>
      </c>
      <c r="B1465" s="24">
        <v>0</v>
      </c>
      <c r="C1465" s="24">
        <v>0</v>
      </c>
      <c r="D1465" s="24">
        <v>0</v>
      </c>
      <c r="E1465" s="24">
        <v>0</v>
      </c>
      <c r="F1465" s="24">
        <v>0</v>
      </c>
      <c r="G1465" s="24">
        <v>2.1505376344086023E-2</v>
      </c>
      <c r="H1465" s="24">
        <v>1.9047619047619049E-2</v>
      </c>
    </row>
    <row r="1466" spans="1:8" x14ac:dyDescent="0.2">
      <c r="A1466" s="109" t="s">
        <v>124</v>
      </c>
      <c r="B1466" s="24">
        <v>0</v>
      </c>
      <c r="C1466" s="24">
        <v>0</v>
      </c>
      <c r="D1466" s="24">
        <v>0</v>
      </c>
      <c r="E1466" s="24">
        <v>0</v>
      </c>
      <c r="F1466" s="24">
        <v>0</v>
      </c>
      <c r="G1466" s="24">
        <v>5.3763440860215058E-3</v>
      </c>
      <c r="H1466" s="24">
        <v>4.7619047619047623E-3</v>
      </c>
    </row>
    <row r="1467" spans="1:8" x14ac:dyDescent="0.2">
      <c r="A1467" s="109" t="s">
        <v>131</v>
      </c>
      <c r="B1467" s="24">
        <v>7.1428571428571425E-2</v>
      </c>
      <c r="C1467" s="24">
        <v>0</v>
      </c>
      <c r="D1467" s="24">
        <v>0</v>
      </c>
      <c r="E1467" s="24">
        <v>0</v>
      </c>
      <c r="F1467" s="24">
        <v>0</v>
      </c>
      <c r="G1467" s="24">
        <v>4.3010752688172046E-2</v>
      </c>
      <c r="H1467" s="24">
        <v>4.2857142857142858E-2</v>
      </c>
    </row>
    <row r="1468" spans="1:8" x14ac:dyDescent="0.2">
      <c r="A1468" s="109" t="s">
        <v>137</v>
      </c>
      <c r="B1468" s="24">
        <v>0</v>
      </c>
      <c r="C1468" s="24">
        <v>0</v>
      </c>
      <c r="D1468" s="24">
        <v>0</v>
      </c>
      <c r="E1468" s="24">
        <v>0</v>
      </c>
      <c r="F1468" s="24">
        <v>0</v>
      </c>
      <c r="G1468" s="24">
        <v>3.2258064516129031E-2</v>
      </c>
      <c r="H1468" s="24">
        <v>2.8571428571428571E-2</v>
      </c>
    </row>
    <row r="1469" spans="1:8" x14ac:dyDescent="0.2">
      <c r="A1469" s="109" t="s">
        <v>138</v>
      </c>
      <c r="B1469" s="24">
        <v>7.1428571428571425E-2</v>
      </c>
      <c r="C1469" s="24">
        <v>0</v>
      </c>
      <c r="D1469" s="24">
        <v>0</v>
      </c>
      <c r="E1469" s="24">
        <v>0</v>
      </c>
      <c r="F1469" s="24">
        <v>0</v>
      </c>
      <c r="G1469" s="24">
        <v>0</v>
      </c>
      <c r="H1469" s="24">
        <v>4.7619047619047623E-3</v>
      </c>
    </row>
    <row r="1470" spans="1:8" x14ac:dyDescent="0.2">
      <c r="A1470" s="109" t="s">
        <v>141</v>
      </c>
      <c r="B1470" s="24">
        <v>0</v>
      </c>
      <c r="C1470" s="24">
        <v>0</v>
      </c>
      <c r="D1470" s="24">
        <v>0</v>
      </c>
      <c r="E1470" s="24">
        <v>0</v>
      </c>
      <c r="F1470" s="24">
        <v>0</v>
      </c>
      <c r="G1470" s="24">
        <v>5.3763440860215058E-3</v>
      </c>
      <c r="H1470" s="24">
        <v>4.7619047619047623E-3</v>
      </c>
    </row>
    <row r="1471" spans="1:8" x14ac:dyDescent="0.2">
      <c r="A1471" s="109" t="s">
        <v>147</v>
      </c>
      <c r="B1471" s="24">
        <v>0</v>
      </c>
      <c r="C1471" s="24">
        <v>0</v>
      </c>
      <c r="D1471" s="24">
        <v>0</v>
      </c>
      <c r="E1471" s="24">
        <v>0</v>
      </c>
      <c r="F1471" s="24">
        <v>0</v>
      </c>
      <c r="G1471" s="24">
        <v>1.6129032258064516E-2</v>
      </c>
      <c r="H1471" s="24">
        <v>1.4285714285714285E-2</v>
      </c>
    </row>
    <row r="1472" spans="1:8" x14ac:dyDescent="0.2">
      <c r="A1472" s="109" t="s">
        <v>149</v>
      </c>
      <c r="B1472" s="24">
        <v>0</v>
      </c>
      <c r="C1472" s="24">
        <v>0</v>
      </c>
      <c r="D1472" s="24">
        <v>0.66666666666666663</v>
      </c>
      <c r="E1472" s="24">
        <v>0</v>
      </c>
      <c r="F1472" s="24">
        <v>0</v>
      </c>
      <c r="G1472" s="24">
        <v>0</v>
      </c>
      <c r="H1472" s="24">
        <v>9.5238095238095247E-3</v>
      </c>
    </row>
    <row r="1473" spans="1:8" x14ac:dyDescent="0.2">
      <c r="A1473" s="109" t="s">
        <v>156</v>
      </c>
      <c r="B1473" s="24">
        <v>0</v>
      </c>
      <c r="C1473" s="24">
        <v>0</v>
      </c>
      <c r="D1473" s="24">
        <v>0</v>
      </c>
      <c r="E1473" s="24">
        <v>0</v>
      </c>
      <c r="F1473" s="24">
        <v>0</v>
      </c>
      <c r="G1473" s="24">
        <v>5.3763440860215058E-3</v>
      </c>
      <c r="H1473" s="24">
        <v>4.7619047619047623E-3</v>
      </c>
    </row>
    <row r="1474" spans="1:8" x14ac:dyDescent="0.2">
      <c r="A1474" s="109" t="s">
        <v>158</v>
      </c>
      <c r="B1474" s="24">
        <v>0</v>
      </c>
      <c r="C1474" s="24">
        <v>0</v>
      </c>
      <c r="D1474" s="24">
        <v>0</v>
      </c>
      <c r="E1474" s="24">
        <v>0</v>
      </c>
      <c r="F1474" s="24">
        <v>0</v>
      </c>
      <c r="G1474" s="24">
        <v>1.0752688172043012E-2</v>
      </c>
      <c r="H1474" s="24">
        <v>9.5238095238095247E-3</v>
      </c>
    </row>
    <row r="1475" spans="1:8" x14ac:dyDescent="0.2">
      <c r="A1475" s="109" t="s">
        <v>159</v>
      </c>
      <c r="B1475" s="24">
        <v>0</v>
      </c>
      <c r="C1475" s="24">
        <v>0</v>
      </c>
      <c r="D1475" s="24">
        <v>0</v>
      </c>
      <c r="E1475" s="24">
        <v>0</v>
      </c>
      <c r="F1475" s="24">
        <v>0</v>
      </c>
      <c r="G1475" s="24">
        <v>5.3763440860215058E-3</v>
      </c>
      <c r="H1475" s="24">
        <v>4.7619047619047623E-3</v>
      </c>
    </row>
    <row r="1476" spans="1:8" x14ac:dyDescent="0.2">
      <c r="A1476" s="109" t="s">
        <v>160</v>
      </c>
      <c r="B1476" s="24">
        <v>0</v>
      </c>
      <c r="C1476" s="24">
        <v>0</v>
      </c>
      <c r="D1476" s="24">
        <v>0</v>
      </c>
      <c r="E1476" s="24">
        <v>0</v>
      </c>
      <c r="F1476" s="24">
        <v>0</v>
      </c>
      <c r="G1476" s="24">
        <v>1.0752688172043012E-2</v>
      </c>
      <c r="H1476" s="24">
        <v>9.5238095238095247E-3</v>
      </c>
    </row>
    <row r="1477" spans="1:8" x14ac:dyDescent="0.2">
      <c r="A1477" s="109" t="s">
        <v>162</v>
      </c>
      <c r="B1477" s="24">
        <v>0</v>
      </c>
      <c r="C1477" s="24">
        <v>0</v>
      </c>
      <c r="D1477" s="24">
        <v>0</v>
      </c>
      <c r="E1477" s="24">
        <v>0</v>
      </c>
      <c r="F1477" s="24">
        <v>0</v>
      </c>
      <c r="G1477" s="24">
        <v>1.0752688172043012E-2</v>
      </c>
      <c r="H1477" s="24">
        <v>9.5238095238095247E-3</v>
      </c>
    </row>
    <row r="1478" spans="1:8" x14ac:dyDescent="0.2">
      <c r="A1478" s="104" t="s">
        <v>166</v>
      </c>
      <c r="B1478" s="24">
        <v>0.2857142857142857</v>
      </c>
      <c r="C1478" s="24">
        <v>1</v>
      </c>
      <c r="D1478" s="24">
        <v>0.33333333333333331</v>
      </c>
      <c r="E1478" s="24">
        <v>0</v>
      </c>
      <c r="F1478" s="24">
        <v>0.4</v>
      </c>
      <c r="G1478" s="24">
        <v>0.4731182795698925</v>
      </c>
      <c r="H1478" s="24">
        <v>0.45714285714285713</v>
      </c>
    </row>
    <row r="1479" spans="1:8" x14ac:dyDescent="0.2">
      <c r="A1479" s="105" t="s">
        <v>68</v>
      </c>
      <c r="B1479" s="24">
        <v>0.2857142857142857</v>
      </c>
      <c r="C1479" s="24">
        <v>1</v>
      </c>
      <c r="D1479" s="24">
        <v>0.33333333333333331</v>
      </c>
      <c r="E1479" s="24">
        <v>0</v>
      </c>
      <c r="F1479" s="24">
        <v>0.4</v>
      </c>
      <c r="G1479" s="24">
        <v>0.4731182795698925</v>
      </c>
      <c r="H1479" s="24">
        <v>0.45714285714285713</v>
      </c>
    </row>
    <row r="1480" spans="1:8" x14ac:dyDescent="0.2">
      <c r="A1480" s="109" t="s">
        <v>94</v>
      </c>
      <c r="B1480" s="24">
        <v>0.21428571428571427</v>
      </c>
      <c r="C1480" s="24">
        <v>0</v>
      </c>
      <c r="D1480" s="24">
        <v>0.33333333333333331</v>
      </c>
      <c r="E1480" s="24">
        <v>0</v>
      </c>
      <c r="F1480" s="24">
        <v>0.2</v>
      </c>
      <c r="G1480" s="24">
        <v>0.26344086021505375</v>
      </c>
      <c r="H1480" s="24">
        <v>0.25714285714285712</v>
      </c>
    </row>
    <row r="1481" spans="1:8" x14ac:dyDescent="0.2">
      <c r="A1481" s="109" t="s">
        <v>110</v>
      </c>
      <c r="B1481" s="24">
        <v>0</v>
      </c>
      <c r="C1481" s="24">
        <v>1</v>
      </c>
      <c r="D1481" s="24">
        <v>0</v>
      </c>
      <c r="E1481" s="24">
        <v>0</v>
      </c>
      <c r="F1481" s="24">
        <v>0</v>
      </c>
      <c r="G1481" s="24">
        <v>2.1505376344086023E-2</v>
      </c>
      <c r="H1481" s="24">
        <v>2.3809523809523808E-2</v>
      </c>
    </row>
    <row r="1482" spans="1:8" x14ac:dyDescent="0.2">
      <c r="A1482" s="109" t="s">
        <v>115</v>
      </c>
      <c r="B1482" s="24">
        <v>0</v>
      </c>
      <c r="C1482" s="24">
        <v>0</v>
      </c>
      <c r="D1482" s="24">
        <v>0</v>
      </c>
      <c r="E1482" s="24">
        <v>0</v>
      </c>
      <c r="F1482" s="24">
        <v>0</v>
      </c>
      <c r="G1482" s="24">
        <v>2.6881720430107527E-2</v>
      </c>
      <c r="H1482" s="24">
        <v>2.3809523809523808E-2</v>
      </c>
    </row>
    <row r="1483" spans="1:8" x14ac:dyDescent="0.2">
      <c r="A1483" s="109" t="s">
        <v>122</v>
      </c>
      <c r="B1483" s="24">
        <v>0</v>
      </c>
      <c r="C1483" s="24">
        <v>0</v>
      </c>
      <c r="D1483" s="24">
        <v>0</v>
      </c>
      <c r="E1483" s="24">
        <v>0</v>
      </c>
      <c r="F1483" s="24">
        <v>0</v>
      </c>
      <c r="G1483" s="24">
        <v>3.7634408602150539E-2</v>
      </c>
      <c r="H1483" s="24">
        <v>3.3333333333333333E-2</v>
      </c>
    </row>
    <row r="1484" spans="1:8" x14ac:dyDescent="0.2">
      <c r="A1484" s="109" t="s">
        <v>123</v>
      </c>
      <c r="B1484" s="24">
        <v>0</v>
      </c>
      <c r="C1484" s="24">
        <v>0</v>
      </c>
      <c r="D1484" s="24">
        <v>0</v>
      </c>
      <c r="E1484" s="24">
        <v>0</v>
      </c>
      <c r="F1484" s="24">
        <v>0</v>
      </c>
      <c r="G1484" s="24">
        <v>5.3763440860215058E-3</v>
      </c>
      <c r="H1484" s="24">
        <v>4.7619047619047623E-3</v>
      </c>
    </row>
    <row r="1485" spans="1:8" x14ac:dyDescent="0.2">
      <c r="A1485" s="109" t="s">
        <v>124</v>
      </c>
      <c r="B1485" s="24">
        <v>0</v>
      </c>
      <c r="C1485" s="24">
        <v>0</v>
      </c>
      <c r="D1485" s="24">
        <v>0</v>
      </c>
      <c r="E1485" s="24">
        <v>0</v>
      </c>
      <c r="F1485" s="24">
        <v>0.2</v>
      </c>
      <c r="G1485" s="24">
        <v>1.6129032258064516E-2</v>
      </c>
      <c r="H1485" s="24">
        <v>1.9047619047619049E-2</v>
      </c>
    </row>
    <row r="1486" spans="1:8" x14ac:dyDescent="0.2">
      <c r="A1486" s="109" t="s">
        <v>131</v>
      </c>
      <c r="B1486" s="24">
        <v>0</v>
      </c>
      <c r="C1486" s="24">
        <v>0</v>
      </c>
      <c r="D1486" s="24">
        <v>0</v>
      </c>
      <c r="E1486" s="24">
        <v>0</v>
      </c>
      <c r="F1486" s="24">
        <v>0</v>
      </c>
      <c r="G1486" s="24">
        <v>1.6129032258064516E-2</v>
      </c>
      <c r="H1486" s="24">
        <v>1.4285714285714285E-2</v>
      </c>
    </row>
    <row r="1487" spans="1:8" x14ac:dyDescent="0.2">
      <c r="A1487" s="109" t="s">
        <v>134</v>
      </c>
      <c r="B1487" s="24">
        <v>0</v>
      </c>
      <c r="C1487" s="24">
        <v>0</v>
      </c>
      <c r="D1487" s="24">
        <v>0</v>
      </c>
      <c r="E1487" s="24">
        <v>0</v>
      </c>
      <c r="F1487" s="24">
        <v>0</v>
      </c>
      <c r="G1487" s="24">
        <v>1.0752688172043012E-2</v>
      </c>
      <c r="H1487" s="24">
        <v>9.5238095238095247E-3</v>
      </c>
    </row>
    <row r="1488" spans="1:8" x14ac:dyDescent="0.2">
      <c r="A1488" s="109" t="s">
        <v>137</v>
      </c>
      <c r="B1488" s="24">
        <v>7.1428571428571425E-2</v>
      </c>
      <c r="C1488" s="24">
        <v>0</v>
      </c>
      <c r="D1488" s="24">
        <v>0</v>
      </c>
      <c r="E1488" s="24">
        <v>0</v>
      </c>
      <c r="F1488" s="24">
        <v>0</v>
      </c>
      <c r="G1488" s="24">
        <v>2.6881720430107527E-2</v>
      </c>
      <c r="H1488" s="24">
        <v>2.8571428571428571E-2</v>
      </c>
    </row>
    <row r="1489" spans="1:8" x14ac:dyDescent="0.2">
      <c r="A1489" s="109" t="s">
        <v>138</v>
      </c>
      <c r="B1489" s="24">
        <v>0</v>
      </c>
      <c r="C1489" s="24">
        <v>0</v>
      </c>
      <c r="D1489" s="24">
        <v>0</v>
      </c>
      <c r="E1489" s="24">
        <v>0</v>
      </c>
      <c r="F1489" s="24">
        <v>0</v>
      </c>
      <c r="G1489" s="24">
        <v>5.3763440860215058E-3</v>
      </c>
      <c r="H1489" s="24">
        <v>4.7619047619047623E-3</v>
      </c>
    </row>
    <row r="1490" spans="1:8" x14ac:dyDescent="0.2">
      <c r="A1490" s="109" t="s">
        <v>147</v>
      </c>
      <c r="B1490" s="24">
        <v>0</v>
      </c>
      <c r="C1490" s="24">
        <v>0</v>
      </c>
      <c r="D1490" s="24">
        <v>0</v>
      </c>
      <c r="E1490" s="24">
        <v>0</v>
      </c>
      <c r="F1490" s="24">
        <v>0</v>
      </c>
      <c r="G1490" s="24">
        <v>1.0752688172043012E-2</v>
      </c>
      <c r="H1490" s="24">
        <v>9.5238095238095247E-3</v>
      </c>
    </row>
    <row r="1491" spans="1:8" x14ac:dyDescent="0.2">
      <c r="A1491" s="109" t="s">
        <v>155</v>
      </c>
      <c r="B1491" s="24">
        <v>0</v>
      </c>
      <c r="C1491" s="24">
        <v>0</v>
      </c>
      <c r="D1491" s="24">
        <v>0</v>
      </c>
      <c r="E1491" s="24">
        <v>0</v>
      </c>
      <c r="F1491" s="24">
        <v>0</v>
      </c>
      <c r="G1491" s="24">
        <v>1.0752688172043012E-2</v>
      </c>
      <c r="H1491" s="24">
        <v>9.5238095238095247E-3</v>
      </c>
    </row>
    <row r="1492" spans="1:8" x14ac:dyDescent="0.2">
      <c r="A1492" s="109" t="s">
        <v>158</v>
      </c>
      <c r="B1492" s="24">
        <v>0</v>
      </c>
      <c r="C1492" s="24">
        <v>0</v>
      </c>
      <c r="D1492" s="24">
        <v>0</v>
      </c>
      <c r="E1492" s="24">
        <v>0</v>
      </c>
      <c r="F1492" s="24">
        <v>0</v>
      </c>
      <c r="G1492" s="24">
        <v>5.3763440860215058E-3</v>
      </c>
      <c r="H1492" s="24">
        <v>4.7619047619047623E-3</v>
      </c>
    </row>
    <row r="1493" spans="1:8" x14ac:dyDescent="0.2">
      <c r="A1493" s="109" t="s">
        <v>159</v>
      </c>
      <c r="B1493" s="24">
        <v>0</v>
      </c>
      <c r="C1493" s="24">
        <v>0</v>
      </c>
      <c r="D1493" s="24">
        <v>0</v>
      </c>
      <c r="E1493" s="24">
        <v>0</v>
      </c>
      <c r="F1493" s="24">
        <v>0</v>
      </c>
      <c r="G1493" s="24">
        <v>1.0752688172043012E-2</v>
      </c>
      <c r="H1493" s="24">
        <v>9.5238095238095247E-3</v>
      </c>
    </row>
    <row r="1494" spans="1:8" x14ac:dyDescent="0.2">
      <c r="A1494" s="109" t="s">
        <v>162</v>
      </c>
      <c r="B1494" s="24">
        <v>0</v>
      </c>
      <c r="C1494" s="24">
        <v>0</v>
      </c>
      <c r="D1494" s="24">
        <v>0</v>
      </c>
      <c r="E1494" s="24">
        <v>0</v>
      </c>
      <c r="F1494" s="24">
        <v>0</v>
      </c>
      <c r="G1494" s="24">
        <v>5.3763440860215058E-3</v>
      </c>
      <c r="H1494" s="24">
        <v>4.7619047619047623E-3</v>
      </c>
    </row>
    <row r="1495" spans="1:8" x14ac:dyDescent="0.2">
      <c r="A1495" s="80" t="s">
        <v>179</v>
      </c>
      <c r="B1495" s="82">
        <v>1</v>
      </c>
      <c r="C1495" s="82">
        <v>1</v>
      </c>
      <c r="D1495" s="82">
        <v>1</v>
      </c>
      <c r="E1495" s="82">
        <v>1</v>
      </c>
      <c r="F1495" s="82">
        <v>1</v>
      </c>
      <c r="G1495" s="82">
        <v>1</v>
      </c>
      <c r="H1495" s="82">
        <v>1</v>
      </c>
    </row>
    <row r="1496" spans="1:8" x14ac:dyDescent="0.2">
      <c r="A1496" s="103"/>
      <c r="B1496" s="103"/>
      <c r="C1496" s="103"/>
      <c r="D1496" s="103"/>
      <c r="E1496" s="103"/>
      <c r="F1496" s="103"/>
      <c r="G1496" s="103"/>
      <c r="H1496" s="103"/>
    </row>
    <row r="1497" spans="1:8" hidden="1" outlineLevel="1" x14ac:dyDescent="0.2">
      <c r="A1497"/>
      <c r="B1497"/>
    </row>
    <row r="1498" spans="1:8" hidden="1" outlineLevel="1" x14ac:dyDescent="0.2">
      <c r="A1498"/>
      <c r="B1498"/>
    </row>
    <row r="1499" spans="1:8" hidden="1" outlineLevel="1" x14ac:dyDescent="0.2">
      <c r="A1499"/>
      <c r="B1499"/>
    </row>
    <row r="1500" spans="1:8" hidden="1" outlineLevel="1" x14ac:dyDescent="0.2">
      <c r="A1500"/>
      <c r="B1500"/>
    </row>
    <row r="1501" spans="1:8" hidden="1" outlineLevel="1" x14ac:dyDescent="0.2">
      <c r="A1501"/>
      <c r="B1501"/>
    </row>
    <row r="1502" spans="1:8" hidden="1" outlineLevel="1" x14ac:dyDescent="0.2">
      <c r="A1502"/>
      <c r="B1502"/>
    </row>
    <row r="1503" spans="1:8" hidden="1" outlineLevel="1" x14ac:dyDescent="0.2">
      <c r="A1503"/>
      <c r="B1503"/>
    </row>
    <row r="1504" spans="1:8" hidden="1" outlineLevel="1" x14ac:dyDescent="0.2">
      <c r="A1504"/>
      <c r="B1504"/>
    </row>
    <row r="1505" spans="1:2" hidden="1" outlineLevel="1" x14ac:dyDescent="0.2">
      <c r="A1505"/>
      <c r="B1505"/>
    </row>
    <row r="1506" spans="1:2" hidden="1" outlineLevel="1" x14ac:dyDescent="0.2">
      <c r="A1506"/>
      <c r="B1506"/>
    </row>
    <row r="1507" spans="1:2" hidden="1" outlineLevel="1" x14ac:dyDescent="0.2">
      <c r="A1507"/>
      <c r="B1507"/>
    </row>
    <row r="1508" spans="1:2" hidden="1" outlineLevel="1" x14ac:dyDescent="0.2">
      <c r="A1508"/>
      <c r="B1508"/>
    </row>
    <row r="1509" spans="1:2" hidden="1" outlineLevel="1" x14ac:dyDescent="0.2">
      <c r="A1509"/>
      <c r="B1509"/>
    </row>
    <row r="1510" spans="1:2" hidden="1" outlineLevel="1" x14ac:dyDescent="0.2">
      <c r="A1510"/>
      <c r="B1510"/>
    </row>
    <row r="1511" spans="1:2" hidden="1" outlineLevel="1" x14ac:dyDescent="0.2">
      <c r="A1511"/>
      <c r="B1511"/>
    </row>
    <row r="1512" spans="1:2" hidden="1" outlineLevel="1" x14ac:dyDescent="0.2">
      <c r="A1512"/>
      <c r="B1512"/>
    </row>
    <row r="1513" spans="1:2" hidden="1" outlineLevel="1" x14ac:dyDescent="0.2">
      <c r="A1513"/>
      <c r="B1513"/>
    </row>
    <row r="1514" spans="1:2" hidden="1" outlineLevel="1" x14ac:dyDescent="0.2">
      <c r="A1514"/>
      <c r="B1514"/>
    </row>
    <row r="1515" spans="1:2" hidden="1" outlineLevel="1" x14ac:dyDescent="0.2">
      <c r="A1515"/>
      <c r="B1515"/>
    </row>
    <row r="1516" spans="1:2" hidden="1" outlineLevel="1" x14ac:dyDescent="0.2">
      <c r="A1516"/>
      <c r="B1516"/>
    </row>
    <row r="1517" spans="1:2" hidden="1" outlineLevel="1" x14ac:dyDescent="0.2">
      <c r="A1517"/>
      <c r="B1517"/>
    </row>
    <row r="1518" spans="1:2" hidden="1" outlineLevel="1" x14ac:dyDescent="0.2">
      <c r="A1518"/>
      <c r="B1518"/>
    </row>
    <row r="1519" spans="1:2" hidden="1" outlineLevel="1" x14ac:dyDescent="0.2">
      <c r="A1519"/>
      <c r="B1519"/>
    </row>
    <row r="1520" spans="1:2" hidden="1" outlineLevel="1" x14ac:dyDescent="0.2">
      <c r="A1520"/>
      <c r="B1520"/>
    </row>
    <row r="1521" spans="1:8" hidden="1" outlineLevel="1" x14ac:dyDescent="0.2">
      <c r="A1521"/>
      <c r="B1521"/>
    </row>
    <row r="1522" spans="1:8" hidden="1" outlineLevel="1" x14ac:dyDescent="0.2">
      <c r="A1522"/>
      <c r="B1522"/>
    </row>
    <row r="1523" spans="1:8" hidden="1" outlineLevel="1" x14ac:dyDescent="0.2">
      <c r="A1523"/>
      <c r="B1523"/>
    </row>
    <row r="1524" spans="1:8" hidden="1" outlineLevel="1" x14ac:dyDescent="0.2">
      <c r="A1524"/>
      <c r="B1524"/>
    </row>
    <row r="1525" spans="1:8" hidden="1" outlineLevel="1" x14ac:dyDescent="0.2">
      <c r="A1525"/>
      <c r="B1525"/>
    </row>
    <row r="1526" spans="1:8" hidden="1" outlineLevel="1" x14ac:dyDescent="0.2">
      <c r="A1526"/>
      <c r="B1526"/>
    </row>
    <row r="1527" spans="1:8" hidden="1" outlineLevel="1" x14ac:dyDescent="0.2">
      <c r="A1527"/>
      <c r="B1527"/>
    </row>
    <row r="1528" spans="1:8" hidden="1" outlineLevel="1" x14ac:dyDescent="0.2">
      <c r="A1528"/>
      <c r="B1528"/>
    </row>
    <row r="1529" spans="1:8" hidden="1" outlineLevel="1" x14ac:dyDescent="0.2">
      <c r="A1529" s="83"/>
      <c r="B1529" s="95"/>
      <c r="C1529" s="95"/>
      <c r="D1529" s="95"/>
      <c r="E1529" s="95"/>
      <c r="F1529" s="95"/>
      <c r="G1529" s="95"/>
      <c r="H1529" s="95"/>
    </row>
    <row r="1530" spans="1:8" hidden="1" outlineLevel="1" x14ac:dyDescent="0.2">
      <c r="A1530" s="83"/>
      <c r="B1530" s="95"/>
      <c r="C1530" s="95"/>
      <c r="D1530" s="95"/>
      <c r="E1530" s="95"/>
      <c r="F1530" s="95"/>
      <c r="G1530" s="95"/>
      <c r="H1530" s="95"/>
    </row>
    <row r="1531" spans="1:8" hidden="1" outlineLevel="1" x14ac:dyDescent="0.2">
      <c r="A1531" s="83"/>
      <c r="B1531" s="95"/>
      <c r="C1531" s="95"/>
      <c r="D1531" s="95"/>
      <c r="E1531" s="95"/>
      <c r="F1531" s="95"/>
      <c r="G1531" s="95"/>
      <c r="H1531" s="95"/>
    </row>
    <row r="1532" spans="1:8" hidden="1" outlineLevel="1" x14ac:dyDescent="0.2">
      <c r="A1532" s="83"/>
      <c r="B1532" s="95"/>
      <c r="C1532" s="95"/>
      <c r="D1532" s="95"/>
      <c r="E1532" s="95"/>
      <c r="F1532" s="95"/>
      <c r="G1532" s="95"/>
      <c r="H1532" s="95"/>
    </row>
    <row r="1533" spans="1:8" hidden="1" outlineLevel="1" x14ac:dyDescent="0.2">
      <c r="A1533" s="83"/>
      <c r="B1533" s="95"/>
      <c r="C1533" s="95"/>
      <c r="D1533" s="95"/>
      <c r="E1533" s="95"/>
      <c r="F1533" s="95"/>
      <c r="G1533" s="95"/>
      <c r="H1533" s="95"/>
    </row>
    <row r="1534" spans="1:8" hidden="1" outlineLevel="1" x14ac:dyDescent="0.2">
      <c r="A1534" s="83"/>
      <c r="B1534" s="95"/>
      <c r="C1534" s="95"/>
      <c r="D1534" s="95"/>
      <c r="E1534" s="95"/>
      <c r="F1534" s="95"/>
      <c r="G1534" s="95"/>
      <c r="H1534" s="95"/>
    </row>
    <row r="1535" spans="1:8" hidden="1" outlineLevel="1" x14ac:dyDescent="0.2">
      <c r="A1535" s="83"/>
      <c r="B1535" s="95"/>
      <c r="C1535" s="95"/>
      <c r="D1535" s="95"/>
      <c r="E1535" s="95"/>
      <c r="F1535" s="95"/>
      <c r="G1535" s="95"/>
      <c r="H1535" s="95"/>
    </row>
    <row r="1536" spans="1:8" hidden="1" outlineLevel="1" x14ac:dyDescent="0.2">
      <c r="A1536" s="83"/>
      <c r="B1536" s="95"/>
      <c r="C1536" s="95"/>
      <c r="D1536" s="95"/>
      <c r="E1536" s="95"/>
      <c r="F1536" s="95"/>
      <c r="G1536" s="95"/>
      <c r="H1536" s="95"/>
    </row>
    <row r="1537" spans="1:8" hidden="1" outlineLevel="1" x14ac:dyDescent="0.2">
      <c r="A1537" s="83"/>
      <c r="B1537" s="95"/>
      <c r="C1537" s="95"/>
      <c r="D1537" s="95"/>
      <c r="E1537" s="95"/>
      <c r="F1537" s="95"/>
      <c r="G1537" s="95"/>
      <c r="H1537" s="95"/>
    </row>
    <row r="1538" spans="1:8" hidden="1" outlineLevel="1" x14ac:dyDescent="0.2">
      <c r="A1538" s="83"/>
      <c r="B1538" s="95"/>
      <c r="C1538" s="95"/>
      <c r="D1538" s="95"/>
      <c r="E1538" s="95"/>
      <c r="F1538" s="95"/>
      <c r="G1538" s="95"/>
      <c r="H1538" s="95"/>
    </row>
    <row r="1539" spans="1:8" hidden="1" outlineLevel="1" x14ac:dyDescent="0.2">
      <c r="A1539" s="83"/>
      <c r="B1539" s="95"/>
      <c r="C1539" s="95"/>
      <c r="D1539" s="95"/>
      <c r="E1539" s="95"/>
      <c r="F1539" s="95"/>
      <c r="G1539" s="95"/>
      <c r="H1539" s="95"/>
    </row>
    <row r="1540" spans="1:8" hidden="1" outlineLevel="1" x14ac:dyDescent="0.2">
      <c r="A1540" s="83"/>
      <c r="B1540" s="95"/>
      <c r="C1540" s="95"/>
      <c r="D1540" s="95"/>
      <c r="E1540" s="95"/>
      <c r="F1540" s="95"/>
      <c r="G1540" s="95"/>
      <c r="H1540" s="95"/>
    </row>
    <row r="1541" spans="1:8" hidden="1" outlineLevel="1" x14ac:dyDescent="0.2">
      <c r="A1541" s="83"/>
      <c r="B1541" s="95"/>
      <c r="C1541" s="95"/>
      <c r="D1541" s="95"/>
      <c r="E1541" s="95"/>
      <c r="F1541" s="95"/>
      <c r="G1541" s="95"/>
      <c r="H1541" s="95"/>
    </row>
    <row r="1542" spans="1:8" hidden="1" outlineLevel="1" x14ac:dyDescent="0.2">
      <c r="A1542" s="83"/>
      <c r="B1542" s="95"/>
      <c r="C1542" s="95"/>
      <c r="D1542" s="95"/>
      <c r="E1542" s="95"/>
      <c r="F1542" s="95"/>
      <c r="G1542" s="95"/>
      <c r="H1542" s="95"/>
    </row>
    <row r="1543" spans="1:8" hidden="1" outlineLevel="1" x14ac:dyDescent="0.2">
      <c r="A1543" s="83"/>
      <c r="B1543" s="95"/>
      <c r="C1543" s="95"/>
      <c r="D1543" s="95"/>
      <c r="E1543" s="95"/>
      <c r="F1543" s="95"/>
      <c r="G1543" s="95"/>
      <c r="H1543" s="95"/>
    </row>
    <row r="1544" spans="1:8" hidden="1" outlineLevel="1" x14ac:dyDescent="0.2">
      <c r="A1544" s="83"/>
      <c r="B1544" s="95"/>
      <c r="C1544" s="95"/>
      <c r="D1544" s="95"/>
      <c r="E1544" s="95"/>
      <c r="F1544" s="95"/>
      <c r="G1544" s="95"/>
      <c r="H1544" s="95"/>
    </row>
    <row r="1545" spans="1:8" hidden="1" outlineLevel="1" x14ac:dyDescent="0.2">
      <c r="A1545" s="83"/>
      <c r="B1545" s="95"/>
      <c r="C1545" s="95"/>
      <c r="D1545" s="95"/>
      <c r="E1545" s="95"/>
      <c r="F1545" s="95"/>
      <c r="G1545" s="95"/>
      <c r="H1545" s="95"/>
    </row>
    <row r="1546" spans="1:8" hidden="1" outlineLevel="1" x14ac:dyDescent="0.2">
      <c r="A1546" s="83"/>
      <c r="B1546" s="95"/>
      <c r="C1546" s="95"/>
      <c r="D1546" s="95"/>
      <c r="E1546" s="95"/>
      <c r="F1546" s="95"/>
      <c r="G1546" s="95"/>
      <c r="H1546" s="95"/>
    </row>
    <row r="1547" spans="1:8" s="49" customFormat="1" ht="35" customHeight="1" collapsed="1" x14ac:dyDescent="0.2">
      <c r="A1547" s="48"/>
    </row>
  </sheetData>
  <pageMargins left="0.7" right="0.7" top="0.75" bottom="0.75" header="0.3" footer="0.3"/>
  <drawing r:id="rId24"/>
  <extLst>
    <ext xmlns:x14="http://schemas.microsoft.com/office/spreadsheetml/2009/9/main" uri="{A8765BA9-456A-4dab-B4F3-ACF838C121DE}">
      <x14:slicerList>
        <x14:slicer r:id="rId25"/>
      </x14:slicerList>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43833C-38BD-4A27-ABEF-B0701400C693}">
  <sheetPr>
    <tabColor theme="0"/>
  </sheetPr>
  <dimension ref="A1:F8"/>
  <sheetViews>
    <sheetView workbookViewId="0">
      <selection activeCell="A2" sqref="A2"/>
    </sheetView>
  </sheetViews>
  <sheetFormatPr baseColWidth="10" defaultColWidth="8.83203125" defaultRowHeight="15" x14ac:dyDescent="0.2"/>
  <cols>
    <col min="1" max="6" width="25.1640625" customWidth="1"/>
  </cols>
  <sheetData>
    <row r="1" spans="1:6" s="34" customFormat="1" ht="84.75" customHeight="1" x14ac:dyDescent="0.2"/>
    <row r="2" spans="1:6" x14ac:dyDescent="0.2">
      <c r="A2" s="117" t="s">
        <v>211</v>
      </c>
      <c r="B2" s="117" t="s">
        <v>212</v>
      </c>
      <c r="C2" s="117" t="s">
        <v>213</v>
      </c>
      <c r="D2" s="117" t="s">
        <v>214</v>
      </c>
      <c r="E2" s="117" t="s">
        <v>60</v>
      </c>
      <c r="F2" s="117" t="s">
        <v>215</v>
      </c>
    </row>
    <row r="3" spans="1:6" x14ac:dyDescent="0.2">
      <c r="A3" s="35" t="s">
        <v>95</v>
      </c>
      <c r="B3" s="35">
        <v>1</v>
      </c>
      <c r="C3" s="35" t="s">
        <v>97</v>
      </c>
      <c r="D3" s="100" t="s">
        <v>97</v>
      </c>
      <c r="E3" s="35" t="s">
        <v>216</v>
      </c>
      <c r="F3" s="35" t="s">
        <v>217</v>
      </c>
    </row>
    <row r="4" spans="1:6" x14ac:dyDescent="0.2">
      <c r="A4" t="s">
        <v>96</v>
      </c>
      <c r="B4">
        <v>0</v>
      </c>
      <c r="C4" t="s">
        <v>102</v>
      </c>
      <c r="D4" s="17" t="s">
        <v>103</v>
      </c>
      <c r="E4" t="s">
        <v>218</v>
      </c>
      <c r="F4" t="s">
        <v>219</v>
      </c>
    </row>
    <row r="5" spans="1:6" x14ac:dyDescent="0.2">
      <c r="A5" s="35"/>
      <c r="B5" s="35"/>
      <c r="C5" s="35" t="s">
        <v>111</v>
      </c>
      <c r="D5" s="100" t="s">
        <v>112</v>
      </c>
      <c r="E5" s="35" t="s">
        <v>220</v>
      </c>
      <c r="F5" s="35" t="s">
        <v>221</v>
      </c>
    </row>
    <row r="6" spans="1:6" x14ac:dyDescent="0.2">
      <c r="C6" t="s">
        <v>139</v>
      </c>
      <c r="D6" s="17" t="s">
        <v>222</v>
      </c>
      <c r="E6" t="s">
        <v>223</v>
      </c>
      <c r="F6" t="s">
        <v>224</v>
      </c>
    </row>
    <row r="7" spans="1:6" x14ac:dyDescent="0.2">
      <c r="A7" s="35"/>
      <c r="B7" s="35"/>
      <c r="C7" s="35" t="s">
        <v>145</v>
      </c>
      <c r="D7" s="100"/>
      <c r="E7" s="35" t="s">
        <v>225</v>
      </c>
      <c r="F7" s="35" t="s">
        <v>226</v>
      </c>
    </row>
    <row r="8" spans="1:6" x14ac:dyDescent="0.2">
      <c r="D8" s="17"/>
      <c r="F8" t="s">
        <v>227</v>
      </c>
    </row>
  </sheetData>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77f9e33c-1382-4225-9346-e546ab4c6133" xsi:nil="true"/>
    <lcf76f155ced4ddcb4097134ff3c332f xmlns="75d0ca71-c4c3-48f8-9473-bc655f9c8c31">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86CBCECA32F979458BD347026833B8D0" ma:contentTypeVersion="13" ma:contentTypeDescription="Create a new document." ma:contentTypeScope="" ma:versionID="ede9042f73a423c713aef2382ecc89cb">
  <xsd:schema xmlns:xsd="http://www.w3.org/2001/XMLSchema" xmlns:xs="http://www.w3.org/2001/XMLSchema" xmlns:p="http://schemas.microsoft.com/office/2006/metadata/properties" xmlns:ns2="75d0ca71-c4c3-48f8-9473-bc655f9c8c31" xmlns:ns3="77f9e33c-1382-4225-9346-e546ab4c6133" targetNamespace="http://schemas.microsoft.com/office/2006/metadata/properties" ma:root="true" ma:fieldsID="e28dabcd900205f75a38072f5c304b60" ns2:_="" ns3:_="">
    <xsd:import namespace="75d0ca71-c4c3-48f8-9473-bc655f9c8c31"/>
    <xsd:import namespace="77f9e33c-1382-4225-9346-e546ab4c613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5d0ca71-c4c3-48f8-9473-bc655f9c8c3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b21dbbeb-a8e1-4d40-9789-dc87f3da360b"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7f9e33c-1382-4225-9346-e546ab4c613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1d5564e7-c877-426d-8147-f2afd0547410}" ma:internalName="TaxCatchAll" ma:showField="CatchAllData" ma:web="77f9e33c-1382-4225-9346-e546ab4c613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FBC3B54-E306-4759-81FC-16DB735C5BFE}">
  <ds:schemaRefs>
    <ds:schemaRef ds:uri="http://schemas.microsoft.com/office/2006/documentManagement/types"/>
    <ds:schemaRef ds:uri="http://schemas.microsoft.com/office/infopath/2007/PartnerControls"/>
    <ds:schemaRef ds:uri="75d0ca71-c4c3-48f8-9473-bc655f9c8c31"/>
    <ds:schemaRef ds:uri="http://purl.org/dc/elements/1.1/"/>
    <ds:schemaRef ds:uri="http://www.w3.org/XML/1998/namespace"/>
    <ds:schemaRef ds:uri="http://purl.org/dc/terms/"/>
    <ds:schemaRef ds:uri="http://schemas.openxmlformats.org/package/2006/metadata/core-properties"/>
    <ds:schemaRef ds:uri="77f9e33c-1382-4225-9346-e546ab4c6133"/>
    <ds:schemaRef ds:uri="http://schemas.microsoft.com/office/2006/metadata/properties"/>
    <ds:schemaRef ds:uri="http://purl.org/dc/dcmitype/"/>
  </ds:schemaRefs>
</ds:datastoreItem>
</file>

<file path=customXml/itemProps2.xml><?xml version="1.0" encoding="utf-8"?>
<ds:datastoreItem xmlns:ds="http://schemas.openxmlformats.org/officeDocument/2006/customXml" ds:itemID="{1AA1C238-930C-44DC-9017-506CD7174F75}">
  <ds:schemaRefs>
    <ds:schemaRef ds:uri="http://schemas.microsoft.com/sharepoint/v3/contenttype/forms"/>
  </ds:schemaRefs>
</ds:datastoreItem>
</file>

<file path=customXml/itemProps3.xml><?xml version="1.0" encoding="utf-8"?>
<ds:datastoreItem xmlns:ds="http://schemas.openxmlformats.org/officeDocument/2006/customXml" ds:itemID="{D1C3C0F4-F9C7-42A1-A3C5-C4A3618FFAE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5d0ca71-c4c3-48f8-9473-bc655f9c8c31"/>
    <ds:schemaRef ds:uri="77f9e33c-1382-4225-9346-e546ab4c613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4</vt:i4>
      </vt:variant>
    </vt:vector>
  </HeadingPairs>
  <TitlesOfParts>
    <vt:vector size="4" baseType="lpstr">
      <vt:lpstr>Instructions</vt:lpstr>
      <vt:lpstr>Input Data Here</vt:lpstr>
      <vt:lpstr>Portfolio Analysis</vt:lpstr>
      <vt:lpstr>Config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Jovan Ognjanovic</dc:creator>
  <cp:keywords/>
  <dc:description/>
  <cp:lastModifiedBy>István Szepesy</cp:lastModifiedBy>
  <cp:revision/>
  <dcterms:created xsi:type="dcterms:W3CDTF">2015-06-05T18:17:20Z</dcterms:created>
  <dcterms:modified xsi:type="dcterms:W3CDTF">2025-09-10T13:11:29Z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0x01010086CBCECA32F979458BD347026833B8D0</vt:lpwstr>
  </property>
  <property fmtid="{D5CDD505-2E9C-101B-9397-08002B2CF9AE}" pid="3" name="MediaServiceImageTags">
    <vt:lpwstr/>
  </property>
</Properties>
</file>