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https://ccxinclusivebiz.sharepoint.com/sites/ARGSEG/Freigegebene Dokumente/General/11 TRANSLATION/WSME Segmentation Translation files/ES-WSMESegm/"/>
    </mc:Choice>
  </mc:AlternateContent>
  <xr:revisionPtr revIDLastSave="643" documentId="13_ncr:1_{B65CB989-FECC-4ADB-86F6-0B1E23A06766}" xr6:coauthVersionLast="47" xr6:coauthVersionMax="47" xr10:uidLastSave="{EF185FBB-4F5A-704A-BC04-7C6693C4D37C}"/>
  <bookViews>
    <workbookView xWindow="0" yWindow="600" windowWidth="37020" windowHeight="20220" tabRatio="957" activeTab="1" xr2:uid="{6E41DA87-0563-2846-85C7-731F0F98634D}"/>
  </bookViews>
  <sheets>
    <sheet name="Empieza aquí" sheetId="11" r:id="rId1"/>
    <sheet name="Rellena el cuestionario" sheetId="14" r:id="rId2"/>
    <sheet name="Más información sobre el segmen" sheetId="17" r:id="rId3"/>
    <sheet name="Translations" sheetId="18" state="hidden" r:id="rId4"/>
    <sheet name="Original Questionnaire" sheetId="1" state="hidden" r:id="rId5"/>
    <sheet name="Descripción de los segmentos" sheetId="16" state="hidden" r:id="rId6"/>
    <sheet name="Segment Assignment" sheetId="15" state="hidden" r:id="rId7"/>
    <sheet name="Growth Area Calculation" sheetId="4" state="hidden" r:id="rId8"/>
    <sheet name="Segment Calculation" sheetId="6" state="hidden" r:id="rId9"/>
    <sheet name="Lists" sheetId="13"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6" l="1"/>
  <c r="A12" i="17"/>
  <c r="A11" i="17"/>
  <c r="A10" i="17"/>
  <c r="A9" i="17"/>
  <c r="A8" i="17"/>
  <c r="B10" i="16"/>
  <c r="B9" i="16"/>
  <c r="B8" i="16"/>
  <c r="B5" i="16"/>
  <c r="I80" i="15"/>
  <c r="H80" i="15"/>
  <c r="G80" i="15"/>
  <c r="F80" i="15"/>
  <c r="E80" i="15"/>
  <c r="D80" i="15"/>
  <c r="B157" i="6"/>
  <c r="B156" i="6"/>
  <c r="B155" i="6"/>
  <c r="B154" i="6"/>
  <c r="B151" i="6"/>
  <c r="B150" i="6"/>
  <c r="B149" i="6"/>
  <c r="B146" i="6"/>
  <c r="B145" i="6"/>
  <c r="B144" i="6"/>
  <c r="B143" i="6"/>
  <c r="B142" i="6"/>
  <c r="B141" i="6"/>
  <c r="B140" i="6"/>
  <c r="B139" i="6"/>
  <c r="B124" i="6"/>
  <c r="B123" i="6"/>
  <c r="B122" i="6"/>
  <c r="B119" i="6"/>
  <c r="B118" i="6"/>
  <c r="B117" i="6"/>
  <c r="B116" i="6"/>
  <c r="B113" i="6"/>
  <c r="B112" i="6"/>
  <c r="B111" i="6"/>
  <c r="B110" i="6"/>
  <c r="B109" i="6"/>
  <c r="B108" i="6"/>
  <c r="B105" i="6"/>
  <c r="B104" i="6"/>
  <c r="B103" i="6"/>
  <c r="B102" i="6"/>
  <c r="B101" i="6"/>
  <c r="B98" i="6"/>
  <c r="B95" i="6"/>
  <c r="B92" i="6"/>
  <c r="B91" i="6"/>
  <c r="B90" i="6"/>
  <c r="B89" i="6"/>
  <c r="B70" i="6"/>
  <c r="B69" i="6"/>
  <c r="B68" i="6"/>
  <c r="B67" i="6"/>
  <c r="B66" i="6"/>
  <c r="B65" i="6"/>
  <c r="B64" i="6"/>
  <c r="B63" i="6"/>
  <c r="B62" i="6"/>
  <c r="B58" i="6"/>
  <c r="B54" i="6"/>
  <c r="B53" i="6"/>
  <c r="B52" i="6"/>
  <c r="B45" i="6"/>
  <c r="B44" i="6"/>
  <c r="B43" i="6"/>
  <c r="B42" i="6"/>
  <c r="B41" i="6"/>
  <c r="B38" i="6"/>
  <c r="B59" i="6"/>
  <c r="B57" i="6"/>
  <c r="B136" i="6"/>
  <c r="B135" i="6"/>
  <c r="B132" i="6"/>
  <c r="B131" i="6"/>
  <c r="B128" i="6"/>
  <c r="B127" i="6"/>
  <c r="B86" i="6"/>
  <c r="B85" i="6"/>
  <c r="B82" i="6"/>
  <c r="B81" i="6"/>
  <c r="B78" i="6"/>
  <c r="B77" i="6"/>
  <c r="B74" i="6"/>
  <c r="B73" i="6"/>
  <c r="B49" i="6"/>
  <c r="B48" i="6"/>
  <c r="B30" i="6"/>
  <c r="B29" i="6"/>
  <c r="B19" i="6"/>
  <c r="B18" i="6"/>
  <c r="B17" i="6"/>
  <c r="B14" i="6"/>
  <c r="B13" i="6"/>
  <c r="B12" i="6"/>
  <c r="B11" i="6"/>
  <c r="B10" i="6"/>
  <c r="B9" i="6"/>
  <c r="B8" i="6"/>
  <c r="B153" i="6"/>
  <c r="A157" i="6" s="1"/>
  <c r="B148" i="6"/>
  <c r="B138" i="6"/>
  <c r="B134" i="6"/>
  <c r="B130" i="6"/>
  <c r="A132" i="6" s="1"/>
  <c r="B126" i="6"/>
  <c r="B121" i="6"/>
  <c r="A124" i="6" s="1"/>
  <c r="B115" i="6"/>
  <c r="B107" i="6"/>
  <c r="B100" i="6"/>
  <c r="B97" i="6"/>
  <c r="B94" i="6"/>
  <c r="B88" i="6"/>
  <c r="B84" i="6"/>
  <c r="B80" i="6"/>
  <c r="B76" i="6"/>
  <c r="B72" i="6"/>
  <c r="B61" i="6"/>
  <c r="B56" i="6"/>
  <c r="A59" i="6" s="1"/>
  <c r="B51" i="6"/>
  <c r="A53" i="6" s="1"/>
  <c r="B47" i="6"/>
  <c r="B40" i="6"/>
  <c r="B32" i="6"/>
  <c r="A37" i="6" s="1"/>
  <c r="B28" i="6"/>
  <c r="B21" i="6"/>
  <c r="A26" i="6" s="1"/>
  <c r="B16" i="6"/>
  <c r="B7" i="6"/>
  <c r="A161" i="6"/>
  <c r="A160" i="6"/>
  <c r="A64" i="6"/>
  <c r="A56" i="4"/>
  <c r="A55" i="4"/>
  <c r="A54" i="4"/>
  <c r="A53" i="4"/>
  <c r="A52" i="4"/>
  <c r="A51" i="4"/>
  <c r="A50" i="4"/>
  <c r="A49" i="4"/>
  <c r="A48" i="4"/>
  <c r="A47" i="4"/>
  <c r="A46" i="4"/>
  <c r="A45" i="4"/>
  <c r="A44" i="4"/>
  <c r="A43" i="4"/>
  <c r="A42" i="4"/>
  <c r="A41" i="4"/>
  <c r="A40" i="4"/>
  <c r="A39" i="4"/>
  <c r="A37" i="4"/>
  <c r="A36" i="4"/>
  <c r="A35" i="4"/>
  <c r="A34" i="4"/>
  <c r="A33" i="4"/>
  <c r="A32" i="4"/>
  <c r="A31" i="4"/>
  <c r="A30" i="4"/>
  <c r="A29" i="4"/>
  <c r="A28" i="4"/>
  <c r="A27" i="4"/>
  <c r="A26" i="4"/>
  <c r="A25" i="4"/>
  <c r="A24" i="4"/>
  <c r="A22" i="4"/>
  <c r="A21" i="4"/>
  <c r="A20" i="4"/>
  <c r="A19" i="4"/>
  <c r="A18" i="4"/>
  <c r="A17" i="4"/>
  <c r="A15" i="4"/>
  <c r="A14" i="4"/>
  <c r="A13" i="4"/>
  <c r="A12" i="4"/>
  <c r="A11" i="4"/>
  <c r="A77" i="15"/>
  <c r="C131" i="14" s="1"/>
  <c r="A76" i="15"/>
  <c r="C128" i="14" s="1"/>
  <c r="A75" i="15"/>
  <c r="C126" i="14" s="1"/>
  <c r="A74" i="15"/>
  <c r="C125" i="14" s="1"/>
  <c r="A73" i="15"/>
  <c r="C124" i="14" s="1"/>
  <c r="A72" i="15"/>
  <c r="C123" i="14" s="1"/>
  <c r="A71" i="15"/>
  <c r="C122" i="14" s="1"/>
  <c r="A70" i="15"/>
  <c r="C121" i="14" s="1"/>
  <c r="A69" i="15"/>
  <c r="C120" i="14" s="1"/>
  <c r="A68" i="15"/>
  <c r="C119" i="14" s="1"/>
  <c r="A67" i="15"/>
  <c r="C118" i="14" s="1"/>
  <c r="A66" i="15"/>
  <c r="C115" i="14" s="1"/>
  <c r="A65" i="15"/>
  <c r="C112" i="14" s="1"/>
  <c r="A64" i="15"/>
  <c r="C109" i="14" s="1"/>
  <c r="A63" i="15"/>
  <c r="A62" i="15"/>
  <c r="C104" i="14" s="1"/>
  <c r="A61" i="15"/>
  <c r="C103" i="14" s="1"/>
  <c r="A60" i="15"/>
  <c r="C102" i="14" s="1"/>
  <c r="A59" i="15"/>
  <c r="C101" i="14" s="1"/>
  <c r="A58" i="15"/>
  <c r="C100" i="14" s="1"/>
  <c r="A57" i="15"/>
  <c r="C98" i="14" s="1"/>
  <c r="A56" i="15"/>
  <c r="C97" i="14" s="1"/>
  <c r="A55" i="15"/>
  <c r="C96" i="14" s="1"/>
  <c r="A54" i="15"/>
  <c r="C95" i="14" s="1"/>
  <c r="A53" i="15"/>
  <c r="C94" i="14" s="1"/>
  <c r="A52" i="15"/>
  <c r="C93" i="14" s="1"/>
  <c r="A51" i="15"/>
  <c r="C92" i="14" s="1"/>
  <c r="A50" i="15"/>
  <c r="C90" i="14" s="1"/>
  <c r="A49" i="15"/>
  <c r="C89" i="14" s="1"/>
  <c r="A48" i="15"/>
  <c r="C88" i="14" s="1"/>
  <c r="A47" i="15"/>
  <c r="C87" i="14" s="1"/>
  <c r="A46" i="15"/>
  <c r="C86" i="14" s="1"/>
  <c r="A45" i="15"/>
  <c r="C85" i="14" s="1"/>
  <c r="A44" i="15"/>
  <c r="C82" i="14" s="1"/>
  <c r="A43" i="15"/>
  <c r="C79" i="14" s="1"/>
  <c r="A42" i="15"/>
  <c r="C76" i="14" s="1"/>
  <c r="A41" i="15"/>
  <c r="C73" i="14" s="1"/>
  <c r="A40" i="15"/>
  <c r="C70" i="14" s="1"/>
  <c r="A39" i="15"/>
  <c r="A38" i="15"/>
  <c r="C64" i="14" s="1"/>
  <c r="A37" i="15"/>
  <c r="C62" i="14" s="1"/>
  <c r="A36" i="15"/>
  <c r="C61" i="14" s="1"/>
  <c r="A35" i="15"/>
  <c r="C60" i="14" s="1"/>
  <c r="A34" i="15"/>
  <c r="C59" i="14" s="1"/>
  <c r="A33" i="15"/>
  <c r="C58" i="14" s="1"/>
  <c r="A32" i="15"/>
  <c r="C57" i="14" s="1"/>
  <c r="A31" i="15"/>
  <c r="C56" i="14" s="1"/>
  <c r="A30" i="15"/>
  <c r="C55" i="14" s="1"/>
  <c r="A29" i="15"/>
  <c r="C54" i="14" s="1"/>
  <c r="A28" i="15"/>
  <c r="A27" i="15"/>
  <c r="A26" i="15"/>
  <c r="C47" i="14" s="1"/>
  <c r="A25" i="15"/>
  <c r="C44" i="14" s="1"/>
  <c r="A24" i="15"/>
  <c r="C41" i="14" s="1"/>
  <c r="A23" i="15"/>
  <c r="C38" i="14" s="1"/>
  <c r="A22" i="15"/>
  <c r="C35" i="14" s="1"/>
  <c r="A21" i="15"/>
  <c r="C32" i="14" s="1"/>
  <c r="A20" i="15"/>
  <c r="C29" i="14" s="1"/>
  <c r="A19" i="15"/>
  <c r="C26" i="14" s="1"/>
  <c r="A14" i="15"/>
  <c r="C21" i="14" s="1"/>
  <c r="A13" i="15"/>
  <c r="C18" i="14" s="1"/>
  <c r="A12" i="15"/>
  <c r="C15" i="14" s="1"/>
  <c r="A11" i="15"/>
  <c r="A10" i="15"/>
  <c r="C12" i="14" s="1"/>
  <c r="A9" i="15"/>
  <c r="C9" i="14" s="1"/>
  <c r="A132" i="14"/>
  <c r="A129" i="14"/>
  <c r="A126" i="14"/>
  <c r="A125" i="14"/>
  <c r="A124" i="14"/>
  <c r="A123" i="14"/>
  <c r="A122" i="14"/>
  <c r="A121" i="14"/>
  <c r="A120" i="14"/>
  <c r="A119" i="14"/>
  <c r="A116" i="14"/>
  <c r="A113" i="14"/>
  <c r="A110" i="14"/>
  <c r="A107" i="14"/>
  <c r="A104" i="14"/>
  <c r="A103" i="14"/>
  <c r="A102" i="14"/>
  <c r="A101" i="14"/>
  <c r="A98" i="14"/>
  <c r="A97" i="14"/>
  <c r="A96" i="14"/>
  <c r="A95" i="14"/>
  <c r="A94" i="14"/>
  <c r="A93" i="14"/>
  <c r="A90" i="14"/>
  <c r="A89" i="14"/>
  <c r="A88" i="14"/>
  <c r="A87" i="14"/>
  <c r="A86" i="14"/>
  <c r="A77" i="14"/>
  <c r="A74" i="14"/>
  <c r="A71" i="14"/>
  <c r="A68" i="14"/>
  <c r="A65" i="14"/>
  <c r="A62" i="14"/>
  <c r="A61" i="14"/>
  <c r="A60" i="14"/>
  <c r="A59" i="14"/>
  <c r="A58" i="14"/>
  <c r="A57" i="14"/>
  <c r="A56" i="14"/>
  <c r="A55" i="14"/>
  <c r="A54" i="14"/>
  <c r="A51" i="14"/>
  <c r="A48" i="14"/>
  <c r="A45" i="14"/>
  <c r="A42" i="14"/>
  <c r="A39" i="14"/>
  <c r="A36" i="14"/>
  <c r="A33" i="14"/>
  <c r="A30" i="14"/>
  <c r="A27" i="14"/>
  <c r="A22" i="14"/>
  <c r="A19" i="14"/>
  <c r="A16" i="14"/>
  <c r="A83" i="14"/>
  <c r="A80" i="14"/>
  <c r="A13" i="14"/>
  <c r="A10" i="14"/>
  <c r="E79" i="15"/>
  <c r="F79" i="15"/>
  <c r="G79" i="15"/>
  <c r="H79" i="15"/>
  <c r="I79" i="15"/>
  <c r="A118" i="6" l="1"/>
  <c r="A81" i="6"/>
  <c r="A128" i="6"/>
  <c r="A149" i="6"/>
  <c r="A127" i="6"/>
  <c r="A70" i="6"/>
  <c r="A104" i="6"/>
  <c r="A113" i="6"/>
  <c r="A144" i="6"/>
  <c r="A136" i="6"/>
  <c r="A11" i="6"/>
  <c r="A98" i="6"/>
  <c r="A95" i="6"/>
  <c r="A92" i="6"/>
  <c r="A67" i="6"/>
  <c r="A36" i="6"/>
  <c r="A52" i="6"/>
  <c r="A45" i="6"/>
  <c r="A54" i="6"/>
  <c r="A57" i="6"/>
  <c r="C30" i="15"/>
  <c r="A65" i="6"/>
  <c r="A19" i="6"/>
  <c r="A131" i="6"/>
  <c r="A86" i="6"/>
  <c r="C29" i="15"/>
  <c r="A74" i="6"/>
  <c r="A12" i="6"/>
  <c r="A135" i="6"/>
  <c r="A49" i="6"/>
  <c r="A10" i="6"/>
  <c r="A9" i="6"/>
  <c r="A43" i="6"/>
  <c r="A44" i="6"/>
  <c r="A145" i="6"/>
  <c r="A77" i="6"/>
  <c r="A78" i="6"/>
  <c r="A30" i="6"/>
  <c r="C106" i="14"/>
  <c r="C34" i="15"/>
  <c r="A41" i="6"/>
  <c r="A62" i="6"/>
  <c r="A90" i="6"/>
  <c r="A139" i="6"/>
  <c r="A155" i="6"/>
  <c r="C35" i="15"/>
  <c r="C67" i="14"/>
  <c r="C31" i="15"/>
  <c r="A24" i="6"/>
  <c r="A150" i="6"/>
  <c r="A25" i="6"/>
  <c r="A58" i="6"/>
  <c r="A82" i="6"/>
  <c r="A151" i="6"/>
  <c r="C33" i="15"/>
  <c r="A89" i="6"/>
  <c r="A154" i="6"/>
  <c r="A42" i="6"/>
  <c r="A63" i="6"/>
  <c r="A91" i="6"/>
  <c r="A140" i="6"/>
  <c r="A156" i="6"/>
  <c r="C36" i="15"/>
  <c r="A23" i="6"/>
  <c r="C32" i="15"/>
  <c r="C37" i="15"/>
  <c r="A142" i="6"/>
  <c r="A68" i="6"/>
  <c r="A143" i="6"/>
  <c r="A146" i="6"/>
  <c r="A141" i="6"/>
  <c r="C50" i="14"/>
  <c r="A48" i="6"/>
  <c r="A69" i="6"/>
  <c r="A122" i="6"/>
  <c r="A8" i="6"/>
  <c r="A123" i="6"/>
  <c r="A116" i="6"/>
  <c r="A117" i="6"/>
  <c r="A119" i="6"/>
  <c r="A108" i="6"/>
  <c r="A109" i="6"/>
  <c r="A110" i="6"/>
  <c r="A111" i="6"/>
  <c r="A112" i="6"/>
  <c r="A101" i="6"/>
  <c r="A103" i="6"/>
  <c r="A105" i="6"/>
  <c r="A102" i="6"/>
  <c r="A85" i="6"/>
  <c r="A73" i="6"/>
  <c r="A66" i="6"/>
  <c r="A38" i="6"/>
  <c r="A33" i="6"/>
  <c r="A34" i="6"/>
  <c r="A35" i="6"/>
  <c r="A29" i="6"/>
  <c r="A22" i="6"/>
  <c r="A17" i="6"/>
  <c r="A18" i="6"/>
  <c r="A13" i="6"/>
  <c r="A14" i="6"/>
  <c r="C53" i="14"/>
  <c r="H159" i="6"/>
  <c r="G159" i="6"/>
  <c r="F159" i="6"/>
  <c r="D159" i="6"/>
  <c r="E159" i="6"/>
  <c r="C24" i="6" l="1"/>
  <c r="C17" i="6"/>
  <c r="C159" i="6" l="1"/>
  <c r="D79" i="15" s="1"/>
  <c r="B27" i="15" l="1" a="1"/>
  <c r="B27" i="15" s="1"/>
  <c r="C27" i="15" s="1"/>
  <c r="B47" i="15"/>
  <c r="C47" i="15" s="1" a="1"/>
  <c r="C47" i="15" s="1"/>
  <c r="B50" i="15"/>
  <c r="C50" i="15" s="1" a="1"/>
  <c r="C50" i="15" s="1"/>
  <c r="B46" i="15"/>
  <c r="C46" i="15" s="1" a="1"/>
  <c r="C46" i="15" s="1"/>
  <c r="B21" i="15" a="1"/>
  <c r="B21" i="15" s="1"/>
  <c r="C21" i="15" s="1"/>
  <c r="B53" i="15"/>
  <c r="C53" i="15" s="1" a="1"/>
  <c r="C53" i="15" s="1"/>
  <c r="B65" i="15" a="1"/>
  <c r="B65" i="15" s="1"/>
  <c r="C65" i="15" s="1"/>
  <c r="B24" i="15" a="1"/>
  <c r="B24" i="15" s="1"/>
  <c r="C24" i="15" s="1"/>
  <c r="B40" i="15" a="1"/>
  <c r="B40" i="15" s="1"/>
  <c r="C40" i="15" s="1"/>
  <c r="B25" i="15" a="1"/>
  <c r="B25" i="15" s="1"/>
  <c r="C25" i="15" s="1"/>
  <c r="B48" i="15"/>
  <c r="C48" i="15" s="1" a="1"/>
  <c r="C48" i="15" s="1"/>
  <c r="B41" i="15" a="1"/>
  <c r="B41" i="15" s="1"/>
  <c r="C41" i="15" s="1"/>
  <c r="B10" i="15" a="1"/>
  <c r="B10" i="15" s="1"/>
  <c r="B66" i="15" a="1"/>
  <c r="B66" i="15" s="1"/>
  <c r="C66" i="15" s="1"/>
  <c r="B38" i="15" a="1"/>
  <c r="B38" i="15" s="1"/>
  <c r="C38" i="15" s="1"/>
  <c r="B49" i="15"/>
  <c r="C49" i="15" s="1" a="1"/>
  <c r="C49" i="15" s="1"/>
  <c r="B42" i="15" a="1"/>
  <c r="B42" i="15" s="1"/>
  <c r="C42" i="15" s="1"/>
  <c r="B70" i="15"/>
  <c r="C70" i="15" s="1" a="1"/>
  <c r="C70" i="15" s="1"/>
  <c r="B60" i="15"/>
  <c r="C60" i="15" s="1" a="1"/>
  <c r="C60" i="15" s="1"/>
  <c r="B26" i="15" a="1"/>
  <c r="B26" i="15" s="1"/>
  <c r="C26" i="15" s="1"/>
  <c r="B52" i="15"/>
  <c r="C52" i="15" s="1" a="1"/>
  <c r="C52" i="15" s="1"/>
  <c r="B73" i="15"/>
  <c r="C73" i="15" s="1" a="1"/>
  <c r="C73" i="15" s="1"/>
  <c r="B55" i="15"/>
  <c r="C55" i="15" s="1" a="1"/>
  <c r="C55" i="15" s="1"/>
  <c r="B74" i="15"/>
  <c r="C74" i="15" s="1" a="1"/>
  <c r="C74" i="15" s="1"/>
  <c r="B59" i="15"/>
  <c r="C59" i="15" s="1" a="1"/>
  <c r="C59" i="15" s="1"/>
  <c r="B71" i="15"/>
  <c r="C71" i="15" s="1" a="1"/>
  <c r="C71" i="15" s="1"/>
  <c r="B54" i="15"/>
  <c r="C54" i="15" s="1" a="1"/>
  <c r="C54" i="15" s="1"/>
  <c r="B39" i="15" a="1"/>
  <c r="B39" i="15" s="1"/>
  <c r="C39" i="15" s="1"/>
  <c r="B23" i="15" a="1"/>
  <c r="B23" i="15" s="1"/>
  <c r="C23" i="15" s="1"/>
  <c r="B63" i="15" a="1"/>
  <c r="B63" i="15" s="1"/>
  <c r="C63" i="15" s="1"/>
  <c r="B22" i="15" a="1"/>
  <c r="B22" i="15" s="1"/>
  <c r="C22" i="15" s="1"/>
  <c r="B77" i="15" a="1"/>
  <c r="B77" i="15" s="1"/>
  <c r="C77" i="15" s="1"/>
  <c r="B62" i="15"/>
  <c r="C62" i="15" s="1" a="1"/>
  <c r="C62" i="15" s="1"/>
  <c r="B61" i="15"/>
  <c r="C61" i="15" s="1" a="1"/>
  <c r="C61" i="15" s="1"/>
  <c r="B69" i="15"/>
  <c r="C69" i="15" s="1" a="1"/>
  <c r="C69" i="15" s="1"/>
  <c r="B68" i="15"/>
  <c r="C68" i="15" s="1" a="1"/>
  <c r="C68" i="15" s="1"/>
  <c r="B76" i="15" a="1"/>
  <c r="B76" i="15" s="1"/>
  <c r="C76" i="15" s="1"/>
  <c r="B56" i="15"/>
  <c r="C56" i="15" s="1" a="1"/>
  <c r="C56" i="15" s="1"/>
  <c r="B64" i="15" a="1"/>
  <c r="B64" i="15" s="1"/>
  <c r="C64" i="15" s="1"/>
  <c r="B75" i="15"/>
  <c r="C75" i="15" s="1" a="1"/>
  <c r="C75" i="15" s="1"/>
  <c r="B20" i="15" a="1"/>
  <c r="B20" i="15" s="1"/>
  <c r="C20" i="15" s="1"/>
  <c r="B57" i="15"/>
  <c r="C57" i="15" s="1" a="1"/>
  <c r="C57" i="15" s="1"/>
  <c r="B72" i="15"/>
  <c r="C72" i="15" s="1" a="1"/>
  <c r="C72" i="15" s="1"/>
  <c r="B33" i="15"/>
  <c r="I33" i="15" s="1" a="1"/>
  <c r="I33" i="15" s="1"/>
  <c r="B35" i="15"/>
  <c r="I35" i="15" s="1" a="1"/>
  <c r="I35" i="15" s="1"/>
  <c r="B32" i="15"/>
  <c r="G32" i="15" s="1" a="1"/>
  <c r="G32" i="15" s="1"/>
  <c r="B13" i="15" a="1"/>
  <c r="B13" i="15" s="1"/>
  <c r="C13" i="15" s="1"/>
  <c r="D13" i="15" s="1"/>
  <c r="E13" i="15" s="1" a="1"/>
  <c r="E13" i="15" s="1"/>
  <c r="B30" i="15"/>
  <c r="H30" i="15" s="1" a="1"/>
  <c r="H30" i="15" s="1"/>
  <c r="B34" i="15"/>
  <c r="G34" i="15" s="1" a="1"/>
  <c r="G34" i="15" s="1"/>
  <c r="B36" i="15"/>
  <c r="G36" i="15" s="1" a="1"/>
  <c r="G36" i="15" s="1"/>
  <c r="B29" i="15"/>
  <c r="D29" i="15" s="1" a="1"/>
  <c r="D29" i="15" s="1"/>
  <c r="B37" i="15"/>
  <c r="D37" i="15" s="1" a="1"/>
  <c r="D37" i="15" s="1"/>
  <c r="B9" i="15" a="1"/>
  <c r="B9" i="15" s="1"/>
  <c r="B44" i="15" a="1"/>
  <c r="B44" i="15" s="1"/>
  <c r="B14" i="15" a="1"/>
  <c r="B14" i="15" s="1"/>
  <c r="C14" i="15" s="1"/>
  <c r="D14" i="15" s="1"/>
  <c r="E14" i="15" s="1" a="1"/>
  <c r="E14" i="15" s="1"/>
  <c r="B12" i="15" a="1"/>
  <c r="B12" i="15" s="1"/>
  <c r="C12" i="15" s="1"/>
  <c r="D12" i="15" s="1"/>
  <c r="E12" i="15" s="1" a="1"/>
  <c r="E12" i="15" s="1"/>
  <c r="B43" i="15" a="1"/>
  <c r="B43" i="15" s="1"/>
  <c r="B19" i="15" a="1"/>
  <c r="B19" i="15" s="1"/>
  <c r="C19" i="15" s="1"/>
  <c r="B31" i="15"/>
  <c r="I31" i="15" s="1" a="1"/>
  <c r="I31" i="15" s="1"/>
  <c r="F34" i="15" l="1" a="1"/>
  <c r="F34" i="15" s="1"/>
  <c r="I32" i="15" a="1"/>
  <c r="I32" i="15" s="1"/>
  <c r="D33" i="15" a="1"/>
  <c r="D33" i="15" s="1"/>
  <c r="H36" i="15" a="1"/>
  <c r="H36" i="15" s="1"/>
  <c r="I36" i="15" a="1"/>
  <c r="I36" i="15" s="1"/>
  <c r="E36" i="15" a="1"/>
  <c r="E36" i="15" s="1"/>
  <c r="I37" i="15" a="1"/>
  <c r="I37" i="15" s="1"/>
  <c r="H38" i="15"/>
  <c r="G38" i="15"/>
  <c r="E38" i="15"/>
  <c r="H29" i="15" a="1"/>
  <c r="H29" i="15" s="1"/>
  <c r="E35" i="15" a="1"/>
  <c r="E35" i="15" s="1"/>
  <c r="B11" i="15"/>
  <c r="C11" i="15" s="1" a="1"/>
  <c r="C11" i="15" s="1"/>
  <c r="H37" i="15" a="1"/>
  <c r="H37" i="15" s="1"/>
  <c r="I29" i="15" a="1"/>
  <c r="I29" i="15" s="1"/>
  <c r="F50" i="15"/>
  <c r="I50" i="15"/>
  <c r="G50" i="15"/>
  <c r="H50" i="15"/>
  <c r="D50" i="15"/>
  <c r="E34" i="15" a="1"/>
  <c r="E34" i="15" s="1"/>
  <c r="F31" i="15" a="1"/>
  <c r="F31" i="15" s="1"/>
  <c r="D30" i="15" a="1"/>
  <c r="D30" i="15" s="1"/>
  <c r="E37" i="15" a="1"/>
  <c r="E37" i="15" s="1"/>
  <c r="D36" i="15" a="1"/>
  <c r="D36" i="15" s="1"/>
  <c r="H34" i="15" a="1"/>
  <c r="H34" i="15" s="1"/>
  <c r="D32" i="15" a="1"/>
  <c r="D32" i="15" s="1"/>
  <c r="F30" i="15" a="1"/>
  <c r="F30" i="15" s="1"/>
  <c r="H32" i="15" a="1"/>
  <c r="H32" i="15" s="1"/>
  <c r="I30" i="15" a="1"/>
  <c r="I30" i="15" s="1"/>
  <c r="I34" i="15" a="1"/>
  <c r="I34" i="15" s="1"/>
  <c r="G30" i="15" a="1"/>
  <c r="G30" i="15" s="1"/>
  <c r="D34" i="15" a="1"/>
  <c r="D34" i="15" s="1"/>
  <c r="E29" i="15" a="1"/>
  <c r="E29" i="15" s="1"/>
  <c r="E30" i="15" a="1"/>
  <c r="E30" i="15" s="1"/>
  <c r="G29" i="15" a="1"/>
  <c r="G29" i="15" s="1"/>
  <c r="G46" i="15"/>
  <c r="D46" i="15"/>
  <c r="E46" i="15"/>
  <c r="H46" i="15"/>
  <c r="F46" i="15"/>
  <c r="I46" i="15"/>
  <c r="H52" i="15"/>
  <c r="I52" i="15"/>
  <c r="D52" i="15"/>
  <c r="G52" i="15"/>
  <c r="E52" i="15"/>
  <c r="F52" i="15"/>
  <c r="E66" i="15"/>
  <c r="G66" i="15"/>
  <c r="F66" i="15"/>
  <c r="H66" i="15"/>
  <c r="I66" i="15"/>
  <c r="D66" i="15"/>
  <c r="G75" i="15"/>
  <c r="I75" i="15"/>
  <c r="E75" i="15"/>
  <c r="H75" i="15"/>
  <c r="D75" i="15"/>
  <c r="F75" i="15"/>
  <c r="I64" i="15"/>
  <c r="E64" i="15"/>
  <c r="F64" i="15"/>
  <c r="D64" i="15"/>
  <c r="G64" i="15"/>
  <c r="H64" i="15"/>
  <c r="H56" i="15"/>
  <c r="G56" i="15"/>
  <c r="I56" i="15"/>
  <c r="D56" i="15"/>
  <c r="F56" i="15"/>
  <c r="E56" i="15"/>
  <c r="H19" i="15"/>
  <c r="D19" i="15"/>
  <c r="F19" i="15"/>
  <c r="G19" i="15"/>
  <c r="I19" i="15"/>
  <c r="E19" i="15"/>
  <c r="F39" i="15"/>
  <c r="H39" i="15"/>
  <c r="D39" i="15"/>
  <c r="E39" i="15"/>
  <c r="G39" i="15"/>
  <c r="I39" i="15"/>
  <c r="H76" i="15"/>
  <c r="F76" i="15"/>
  <c r="E76" i="15"/>
  <c r="I76" i="15"/>
  <c r="D76" i="15"/>
  <c r="G76" i="15"/>
  <c r="E54" i="15"/>
  <c r="I54" i="15"/>
  <c r="G54" i="15"/>
  <c r="D54" i="15"/>
  <c r="H54" i="15"/>
  <c r="F54" i="15"/>
  <c r="H70" i="15"/>
  <c r="D70" i="15"/>
  <c r="F70" i="15"/>
  <c r="G70" i="15"/>
  <c r="I70" i="15"/>
  <c r="E70" i="15"/>
  <c r="F68" i="15"/>
  <c r="I68" i="15"/>
  <c r="G68" i="15"/>
  <c r="H68" i="15"/>
  <c r="D68" i="15"/>
  <c r="E68" i="15"/>
  <c r="I71" i="15"/>
  <c r="G71" i="15"/>
  <c r="F71" i="15"/>
  <c r="E71" i="15"/>
  <c r="H71" i="15"/>
  <c r="D71" i="15"/>
  <c r="G42" i="15"/>
  <c r="I42" i="15"/>
  <c r="H42" i="15"/>
  <c r="D42" i="15"/>
  <c r="F42" i="15"/>
  <c r="E42" i="15"/>
  <c r="F40" i="15"/>
  <c r="H40" i="15"/>
  <c r="D40" i="15"/>
  <c r="G40" i="15"/>
  <c r="I40" i="15"/>
  <c r="E40" i="15"/>
  <c r="G72" i="15"/>
  <c r="I72" i="15"/>
  <c r="D72" i="15"/>
  <c r="E72" i="15"/>
  <c r="F72" i="15"/>
  <c r="H72" i="15"/>
  <c r="G49" i="15"/>
  <c r="F49" i="15"/>
  <c r="I49" i="15"/>
  <c r="D49" i="15"/>
  <c r="H49" i="15"/>
  <c r="E49" i="15"/>
  <c r="I61" i="15"/>
  <c r="D61" i="15"/>
  <c r="F61" i="15"/>
  <c r="G61" i="15"/>
  <c r="E61" i="15"/>
  <c r="H61" i="15"/>
  <c r="G47" i="15"/>
  <c r="F47" i="15"/>
  <c r="H47" i="15"/>
  <c r="I47" i="15"/>
  <c r="E47" i="15"/>
  <c r="D47" i="15"/>
  <c r="G57" i="15"/>
  <c r="E57" i="15"/>
  <c r="H57" i="15"/>
  <c r="I57" i="15"/>
  <c r="F57" i="15"/>
  <c r="D57" i="15"/>
  <c r="F62" i="15"/>
  <c r="H62" i="15"/>
  <c r="D62" i="15"/>
  <c r="I62" i="15"/>
  <c r="G62" i="15"/>
  <c r="E62" i="15"/>
  <c r="E55" i="15"/>
  <c r="G55" i="15"/>
  <c r="I55" i="15"/>
  <c r="D55" i="15"/>
  <c r="F55" i="15"/>
  <c r="H55" i="15"/>
  <c r="F65" i="15"/>
  <c r="E65" i="15"/>
  <c r="H65" i="15"/>
  <c r="I65" i="15"/>
  <c r="G65" i="15"/>
  <c r="D65" i="15"/>
  <c r="D27" i="15"/>
  <c r="H27" i="15"/>
  <c r="G27" i="15"/>
  <c r="I27" i="15"/>
  <c r="F27" i="15"/>
  <c r="E27" i="15"/>
  <c r="G63" i="15"/>
  <c r="F63" i="15"/>
  <c r="H63" i="15"/>
  <c r="D63" i="15"/>
  <c r="I63" i="15"/>
  <c r="E63" i="15"/>
  <c r="E26" i="15"/>
  <c r="F26" i="15"/>
  <c r="D26" i="15"/>
  <c r="G26" i="15"/>
  <c r="H26" i="15"/>
  <c r="I26" i="15"/>
  <c r="I41" i="15"/>
  <c r="H41" i="15"/>
  <c r="D41" i="15"/>
  <c r="F41" i="15"/>
  <c r="G41" i="15"/>
  <c r="E41" i="15"/>
  <c r="D48" i="15"/>
  <c r="I48" i="15"/>
  <c r="G48" i="15"/>
  <c r="H48" i="15"/>
  <c r="E48" i="15"/>
  <c r="F48" i="15"/>
  <c r="D25" i="15"/>
  <c r="F25" i="15"/>
  <c r="G25" i="15"/>
  <c r="H25" i="15"/>
  <c r="E25" i="15"/>
  <c r="I25" i="15"/>
  <c r="H69" i="15"/>
  <c r="D69" i="15"/>
  <c r="I69" i="15"/>
  <c r="F69" i="15"/>
  <c r="E69" i="15"/>
  <c r="G69" i="15"/>
  <c r="G59" i="15"/>
  <c r="I59" i="15"/>
  <c r="D59" i="15"/>
  <c r="F59" i="15"/>
  <c r="E59" i="15"/>
  <c r="H59" i="15"/>
  <c r="F24" i="15"/>
  <c r="I24" i="15"/>
  <c r="E24" i="15"/>
  <c r="H24" i="15"/>
  <c r="D24" i="15"/>
  <c r="G24" i="15"/>
  <c r="D74" i="15"/>
  <c r="F74" i="15"/>
  <c r="E74" i="15"/>
  <c r="I74" i="15"/>
  <c r="H74" i="15"/>
  <c r="G74" i="15"/>
  <c r="H77" i="15"/>
  <c r="G77" i="15"/>
  <c r="I77" i="15"/>
  <c r="D77" i="15"/>
  <c r="E77" i="15"/>
  <c r="F77" i="15"/>
  <c r="D53" i="15"/>
  <c r="I53" i="15"/>
  <c r="G53" i="15"/>
  <c r="F53" i="15"/>
  <c r="H53" i="15"/>
  <c r="E53" i="15"/>
  <c r="F23" i="15"/>
  <c r="D23" i="15"/>
  <c r="I23" i="15"/>
  <c r="G23" i="15"/>
  <c r="H23" i="15"/>
  <c r="E23" i="15"/>
  <c r="I60" i="15"/>
  <c r="F60" i="15"/>
  <c r="D60" i="15"/>
  <c r="H60" i="15"/>
  <c r="E60" i="15"/>
  <c r="G60" i="15"/>
  <c r="E20" i="15"/>
  <c r="G20" i="15"/>
  <c r="H20" i="15"/>
  <c r="I20" i="15"/>
  <c r="D20" i="15"/>
  <c r="F20" i="15"/>
  <c r="G22" i="15"/>
  <c r="F22" i="15"/>
  <c r="E22" i="15"/>
  <c r="I22" i="15"/>
  <c r="H22" i="15"/>
  <c r="D22" i="15"/>
  <c r="H73" i="15"/>
  <c r="G73" i="15"/>
  <c r="E73" i="15"/>
  <c r="D73" i="15"/>
  <c r="I73" i="15"/>
  <c r="F73" i="15"/>
  <c r="I21" i="15"/>
  <c r="F21" i="15"/>
  <c r="H21" i="15"/>
  <c r="E21" i="15"/>
  <c r="G21" i="15"/>
  <c r="D21" i="15"/>
  <c r="F38" i="15"/>
  <c r="F33" i="15" a="1"/>
  <c r="F33" i="15" s="1"/>
  <c r="G31" i="15" a="1"/>
  <c r="G31" i="15" s="1"/>
  <c r="F37" i="15" a="1"/>
  <c r="F37" i="15" s="1"/>
  <c r="F36" i="15" a="1"/>
  <c r="F36" i="15" s="1"/>
  <c r="D35" i="15" a="1"/>
  <c r="D35" i="15" s="1"/>
  <c r="E50" i="15"/>
  <c r="D31" i="15" a="1"/>
  <c r="D31" i="15" s="1"/>
  <c r="H31" i="15" a="1"/>
  <c r="H31" i="15" s="1"/>
  <c r="F29" i="15" a="1"/>
  <c r="F29" i="15" s="1"/>
  <c r="E32" i="15" a="1"/>
  <c r="E32" i="15" s="1"/>
  <c r="E33" i="15" a="1"/>
  <c r="E33" i="15" s="1"/>
  <c r="I38" i="15"/>
  <c r="G35" i="15" a="1"/>
  <c r="G35" i="15" s="1"/>
  <c r="H35" i="15" a="1"/>
  <c r="H35" i="15" s="1"/>
  <c r="G33" i="15" a="1"/>
  <c r="G33" i="15" s="1"/>
  <c r="E31" i="15" a="1"/>
  <c r="E31" i="15" s="1"/>
  <c r="F35" i="15" a="1"/>
  <c r="F35" i="15" s="1"/>
  <c r="G37" i="15" a="1"/>
  <c r="G37" i="15" s="1"/>
  <c r="F32" i="15" a="1"/>
  <c r="F32" i="15" s="1"/>
  <c r="H33" i="15" a="1"/>
  <c r="H33" i="15" s="1"/>
  <c r="D38" i="15"/>
  <c r="D11" i="15" l="1"/>
  <c r="E11" i="15" s="1" a="1"/>
  <c r="E11" i="15" s="1"/>
  <c r="B5" i="15" s="1" a="1"/>
  <c r="B5" i="15" s="1"/>
  <c r="E81" i="15"/>
  <c r="I81" i="15"/>
  <c r="G81" i="15"/>
  <c r="F81" i="15"/>
  <c r="D81" i="15"/>
  <c r="H81" i="15"/>
  <c r="B4" i="17" l="1"/>
  <c r="B82" i="15"/>
  <c r="B83" i="15" l="1" a="1"/>
  <c r="B83" i="15" s="1"/>
  <c r="B6" i="15" s="1"/>
  <c r="B5" i="17" s="1"/>
  <c r="B12" i="17" l="1"/>
  <c r="B10" i="17"/>
  <c r="B8" i="17"/>
  <c r="B11" i="17"/>
  <c r="B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tc={703302E7-B0F3-3348-81FA-8BEFF4477E92}</author>
  </authors>
  <commentList>
    <comment ref="C126" authorId="0" shapeId="0" xr:uid="{703302E7-B0F3-3348-81FA-8BEFF4477E92}">
      <text>
        <t>[Threaded comment]
Your version of Excel allows you to read this threaded comment; however, any edits to it will get removed if the file is opened in a newer version of Excel. Learn more: https://go.microsoft.com/fwlink/?linkid=870924
Comment:
    1 = greatest. 0 = least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<sst xmlns="http://schemas.openxmlformats.org/spreadsheetml/2006/main" count="1007" uniqueCount="460">
  <si>
    <t>Introducción</t>
  </si>
  <si>
    <t>Metodología y cómo utilizar</t>
  </si>
  <si>
    <t>Esta herramienta se desarrolló mediante un análisis cuantitativo de datos de encuestas a emprendedores recopilados en 2024 en Colombia, Uganda y Pakistán. Se identificaron seis perfiles empresariales distintos con base en los 15 facilitadores de crecimiento enumerados a la derecha.</t>
  </si>
  <si>
    <t>Utilizando las primeras cinco preguntas del cuestionario de selección, se clasifica a los encuestados en una categoría de crecimiento, de bajo a alto. Las preguntas restantes aplican puntuaciones ponderadas derivadas del análisis de conglomerados para asignar a los encuestados a sus respectivos segmentos. Estas ponderaciones, que rigen el proceso de clasificación, se pueden consultar en la hoja del cuestionario.</t>
  </si>
  <si>
    <t>Comience respondiendo las preguntas proporcionadas en la hoja “Completar el cuestionario”, luego haga clic en el enlace para revelar y conocer más sobre su segmento.</t>
  </si>
  <si>
    <t>Completar opciones de respuesta</t>
  </si>
  <si>
    <t>Preguntas y opciones de respuestas</t>
  </si>
  <si>
    <t>Preguntas sobre el área de crecimiento</t>
  </si>
  <si>
    <t>Inicio</t>
  </si>
  <si>
    <t>30-40%</t>
  </si>
  <si>
    <t>Preguntas de segmento</t>
  </si>
  <si>
    <t>Vi una oportunidad de mercado y la aproveché</t>
  </si>
  <si>
    <t>Aversión al riesgo</t>
  </si>
  <si>
    <t>Si</t>
  </si>
  <si>
    <t>Educación primaria</t>
  </si>
  <si>
    <t>De acuerdo</t>
  </si>
  <si>
    <t>Empresa unipersonal</t>
  </si>
  <si>
    <t>La tecnología es fundamental para mi modelo de negocio</t>
  </si>
  <si>
    <t>Nunca</t>
  </si>
  <si>
    <t>Quiero mantener el control total de mi negocioI want to maintain full control of my business</t>
  </si>
  <si>
    <t>Haga clic aquí para revelar el segmento</t>
  </si>
  <si>
    <t>Descripción del segmento</t>
  </si>
  <si>
    <t>Área de crecimiento:</t>
  </si>
  <si>
    <t>Segmento:</t>
  </si>
  <si>
    <t>Translate the text below</t>
  </si>
  <si>
    <t>Text in English for Reference (do not translate it)</t>
  </si>
  <si>
    <t>Ingrese un número:</t>
  </si>
  <si>
    <t>Input a number:</t>
  </si>
  <si>
    <t>Seleccione una respuesta:</t>
  </si>
  <si>
    <t>Select an answer:</t>
  </si>
  <si>
    <t>1. ¿Cuáles fueron los ingresos anuales de su empresa el año pasado? (incluya todos los ceros necesarios, en moneda local)</t>
  </si>
  <si>
    <t>1. What was your enterprise's annual revenue last year? (include all necessary zeros, in local currency)</t>
  </si>
  <si>
    <t>2. ¿Cuáles son los ingresos anuales actuales de su empresa? (incluya todos los ceros necesarios, en moneda local)</t>
  </si>
  <si>
    <t>2. What is your enterprise's current annual revenue? (include all necessary zeros, in local currency)</t>
  </si>
  <si>
    <t>Cambio porcentual</t>
  </si>
  <si>
    <t>Percent change</t>
  </si>
  <si>
    <t>3. ¿Cuál es la mejor descripción de la etapa en la que se encuentra su negocio?</t>
  </si>
  <si>
    <t xml:space="preserve">3. What best describes the stage your business is in? </t>
  </si>
  <si>
    <t>4. ¿Cuánto aspira a que su negocio crezca en los próximos 12 meses, es decir, dentro de un año? (como porcentaje de los ingresos anuales actuales)</t>
  </si>
  <si>
    <t>4. By how much do you aspire to grow your business in the next 12 months - i.e. one year from now? (as a % of current annual revenue)</t>
  </si>
  <si>
    <t>5. ¿Cuánto aspira a que su negocio crezca en los próximos 24 meses, es decir, dentro de dos años? (como porcentaje de los ingresos anuales actuales)</t>
  </si>
  <si>
    <t xml:space="preserve">5. By how much do you aspire to grow your business in the next 24 months i.e. two years from now? (as a % of current annual revenue) </t>
  </si>
  <si>
    <t>6. ¿Cuál ha sido su principal motivación para iniciar su negocio o emprender?</t>
  </si>
  <si>
    <t xml:space="preserve">6. What has been your main motivator to start your business / be an entrepreneur? </t>
  </si>
  <si>
    <t>7. ¿Qué describe mejor su tolerancia al riesgo? (riesgo = exposición a pérdidas comerciales)</t>
  </si>
  <si>
    <t>7. What best describes your tolerance of risk? (risk = exposure to business loss)</t>
  </si>
  <si>
    <t>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t>
  </si>
  <si>
    <t>8. On a scale of 1 to 5, 1 being the highest, please rate the level of support you receive from your family or spouse/partner (if married), including emotional support, strategic support, respect the time you need to dedicate to your business, financial support and stability to the household and other elements.</t>
  </si>
  <si>
    <t>9. ¿Tiene personas a su cargo?</t>
  </si>
  <si>
    <t xml:space="preserve">9. Do you have dependents? </t>
  </si>
  <si>
    <t>10. En caso afirmativo, ¿cuántas personas a su cargo tiene? (incluyendo bebés, niños pequeños, hijos mayores que dependen de usted, personas mayores o enfermas).</t>
  </si>
  <si>
    <t>10. If yes, how many dependnets do you have? (including babies, toddlers, young children, grown children depending on you, elderly or sick)</t>
  </si>
  <si>
    <t>11. ¿Cuál es el nivel más alto de educación que completó?</t>
  </si>
  <si>
    <t xml:space="preserve">11. What is the highest level of education you completed? </t>
  </si>
  <si>
    <t>12. Antes de iniciar su negocio, ¿trabajaba (por un salario)?</t>
  </si>
  <si>
    <t xml:space="preserve">12. Before starting your business, did you work (for pay)? </t>
  </si>
  <si>
    <t>13. En caso afirmativo, responda a esta afirmación con "de acuerdo", "neutral" o "en desacuerdo": Mi experiencia laboral previa me proporcionó los conocimientos y las habilidades que me ayudan a tener éxito en mi negocio.</t>
  </si>
  <si>
    <t xml:space="preserve">13. If yes, please respond to this statement with agree, neutral, disagree: my previous work experience set me up with knowledge and skills that support me to be successful in my business. </t>
  </si>
  <si>
    <t>14. ¿Considera que cuenta con una red amplia y eficaz en el ámbito empresarial a la que puede recurrir para obtener asesoramiento y apoyo?</t>
  </si>
  <si>
    <t xml:space="preserve">14. Do you feel you have a wide and good network in the business community that you can turn to for advice and support? </t>
  </si>
  <si>
    <t>15. En una escala del 1 al 10, siendo 10 el máximo, califique las habilidades y conocimientos de su empresa en CADA una de las siguientes áreas:</t>
  </si>
  <si>
    <t>15. On a scale from 1 to 10, with 10 being the highest, please rate your business’ skills and knowledge in EACH of the following areas:</t>
  </si>
  <si>
    <t>Contabilidad y gestión del flujo de caja</t>
  </si>
  <si>
    <t>accounting and cash flow management</t>
  </si>
  <si>
    <t>Financiación empresarial</t>
  </si>
  <si>
    <t>business financing</t>
  </si>
  <si>
    <t>Impuestos y burocracia</t>
  </si>
  <si>
    <t>taxes and bureaucracy</t>
  </si>
  <si>
    <t>Ventas y desarrollo de negocio</t>
  </si>
  <si>
    <t>sales, business development</t>
  </si>
  <si>
    <t>Desarrollo e innovación de productos</t>
  </si>
  <si>
    <t>product development and innovation</t>
  </si>
  <si>
    <t>Gestión de personal / RR. HH.</t>
  </si>
  <si>
    <t>people management / HR</t>
  </si>
  <si>
    <t>Comunicación e influencia en los demás</t>
  </si>
  <si>
    <t xml:space="preserve">communication and influencing others </t>
  </si>
  <si>
    <t>Negociación</t>
  </si>
  <si>
    <t xml:space="preserve">negotiating </t>
  </si>
  <si>
    <t>Uso de tecnologías modernas / oportunidades de la economía digital</t>
  </si>
  <si>
    <t>using modern technologies / opportunities of the digital economy</t>
  </si>
  <si>
    <t>16. Desde que inició su negocio, ¿ha participado en alguna capacitación o programa de desarrollo empresarial o profesional (por ejemplo, clases, talleres extraescolares)?</t>
  </si>
  <si>
    <t xml:space="preserve">16. Since starting your business, have you partcipated in any: business or professional development training or programs (ex. classes, workshops - outside of school) </t>
  </si>
  <si>
    <t>17. Desde que inició su negocio, ¿ha participado en algún programa formal de coaching o mentoría?</t>
  </si>
  <si>
    <t>17. Since starting your business, have you participated in any: formal coaching or mentoring program(s)?</t>
  </si>
  <si>
    <t>18. Desde que inició su negocio, ¿ha participado en algún programa de aceleración o incubación de empresas?</t>
  </si>
  <si>
    <t xml:space="preserve">18. Since starting your busienss, have you participated in any: business accelerator or incubator program(s)? </t>
  </si>
  <si>
    <t>19. Desde que inició su negocio, ¿ha participado en alguna reunión de empresarios/propietarios para establecer contactos y aprender de otros?</t>
  </si>
  <si>
    <t xml:space="preserve">19. Since starting your business, have you particpated in any: meetings of business owners/entrepreneurs to network and learn from others? </t>
  </si>
  <si>
    <t>20. ¿Cuál es la estructura de propiedad de su empresa?</t>
  </si>
  <si>
    <t xml:space="preserve">20. What is the ownership structure of your enterprise? </t>
  </si>
  <si>
    <t>21. ¿Cuántos empleados en nómina tiene actualmente?</t>
  </si>
  <si>
    <t xml:space="preserve">21. How many payroll employees do you currently have? </t>
  </si>
  <si>
    <t>22. ¿Cuántos trabajadores temporales contrata en un mes promedio de éxito?</t>
  </si>
  <si>
    <t xml:space="preserve">22. How many temporary workers do you use in the average good month? </t>
  </si>
  <si>
    <t>23. ¿Cuáles son sus planes de contratación para el próximo año? (Seleccionar todo)</t>
  </si>
  <si>
    <t>23. In the next year, what are your hiring plans? (Select all)</t>
  </si>
  <si>
    <t>Contratar más empleados de nómina</t>
  </si>
  <si>
    <t>Hire more payroll employees</t>
  </si>
  <si>
    <t>Contratar más empleados temporales</t>
  </si>
  <si>
    <t>Use more temporary employees</t>
  </si>
  <si>
    <t>Reducir el número de empleados de nómina</t>
  </si>
  <si>
    <t>Reduce the number of payroll employees</t>
  </si>
  <si>
    <t>Reducir el número de empleados temporales</t>
  </si>
  <si>
    <t>Reduce the number of temporary employees</t>
  </si>
  <si>
    <t>Otros</t>
  </si>
  <si>
    <t xml:space="preserve">Other </t>
  </si>
  <si>
    <t>24. ¿Cuáles de los siguientes activos comerciales posee?</t>
  </si>
  <si>
    <t>24. Which of the following business assets do you have?</t>
  </si>
  <si>
    <t>Activos fijos (p. ej., títulos de propiedad de terrenos, inmuebles residenciales o comerciales)</t>
  </si>
  <si>
    <t>Fixed assets (ex. titles to land, residential or commercial real estate)</t>
  </si>
  <si>
    <t>Activos muebles (p. ej., vehículos, maquinaria, equipo móvil)</t>
  </si>
  <si>
    <t xml:space="preserve">Movable assets (ex. vehicles, machinery, movable equipment) </t>
  </si>
  <si>
    <t>Contratos de socios comerciales de buena reputación (grandes empresas o del sector público)</t>
  </si>
  <si>
    <t xml:space="preserve">Contracts from reputable business partners (larger firms or public sector) </t>
  </si>
  <si>
    <t>Facturas por cobrar de socios comerciales (es decir, socios comerciales que le adeudan dinero por servicios prestados o bienes vendidos)</t>
  </si>
  <si>
    <t>Invoice receivables from business partners (i.e. business partners owe you money for services rendered or goods sold)</t>
  </si>
  <si>
    <t>Propiedad intelectual o regalíasIntellectual property or royalties</t>
  </si>
  <si>
    <t>Intellectual property or royalties</t>
  </si>
  <si>
    <t>Saldos de ahorros o depósitos en cuentas en instituciones financieras que superen el 10 % de las ventas anuales (privadas o a nombre de la empresa)</t>
  </si>
  <si>
    <t>Savings or deposit balances on accounts at financial institutions exceeding 10% of annual sales (held privately or in the name of the business)</t>
  </si>
  <si>
    <t>25. ¿Dónde se realizan las ventas de su negocio? (seleccione todas las opciones que correspondan)</t>
  </si>
  <si>
    <t xml:space="preserve">25. Where are your business sales? (select all that apply) </t>
  </si>
  <si>
    <t>Local</t>
  </si>
  <si>
    <t>Regional</t>
  </si>
  <si>
    <t>Nacional</t>
  </si>
  <si>
    <t>National</t>
  </si>
  <si>
    <t>Internacional</t>
  </si>
  <si>
    <t>International</t>
  </si>
  <si>
    <t>26. ¿Qué papel juega la tecnología en su negocio?</t>
  </si>
  <si>
    <t xml:space="preserve">26. What role does technology play in your business? </t>
  </si>
  <si>
    <t>27. ¿Dispone de una o varias cuentas bancarias exclusivas para su negocio?</t>
  </si>
  <si>
    <t xml:space="preserve">27. Do you have a dedicated bank account(s) for your business? </t>
  </si>
  <si>
    <t>28. ¿Su negocio cuenta actualmente con préstamos de alguna institución financiera formal (incluidas las cooperativas de ahorro y crédito reguladas)?</t>
  </si>
  <si>
    <t>28. Does your business currently have any loans from a formal financial institution (including regulated SACCOs and cooperatives)</t>
  </si>
  <si>
    <t>29. ¿Planea obtener un préstamo de alguna institución financiera en los próximos 3 años para apoyar su negocio?</t>
  </si>
  <si>
    <t xml:space="preserve">29. Do you plan to obtain a loan from a financial institution in the next 3 years to support your business? </t>
  </si>
  <si>
    <t>30. ¿Cuál de los siguientes servicios financieros bancarios utiliza su negocio, si es que utiliza alguno?</t>
  </si>
  <si>
    <t xml:space="preserve">30. Which of the following bank-provided financial services does your business use, if any? </t>
  </si>
  <si>
    <t>Apoyo con la cobranza de cuentas por cobrar</t>
  </si>
  <si>
    <t>Support with accounts receivable collection</t>
  </si>
  <si>
    <t>Aceptación de pagos fuera de línea (POS)</t>
  </si>
  <si>
    <t>Offline payments acceptance (POS)</t>
  </si>
  <si>
    <t xml:space="preserve">Aceptación de pagos en línea (POS) </t>
  </si>
  <si>
    <t xml:space="preserve">Online payments acceptance (POS) </t>
  </si>
  <si>
    <t>Servicios de cambio de divisas</t>
  </si>
  <si>
    <t>Foreign exchange services</t>
  </si>
  <si>
    <t>Nómina</t>
  </si>
  <si>
    <t xml:space="preserve">Payroll </t>
  </si>
  <si>
    <t>Pago de facturas</t>
  </si>
  <si>
    <t>Bill payments</t>
  </si>
  <si>
    <t>Herramientas en línea proporcionadas por el banco para gestionar o analizar las finanzas del negocio</t>
  </si>
  <si>
    <t>Bank-provided online tools for managing or analyzing business finances</t>
  </si>
  <si>
    <t>Seguros: responsabilidad civil, daños materiales y personales, vehículos, etc.</t>
  </si>
  <si>
    <t>Insurance - liability, property and casulaty, vehicle, etc.</t>
  </si>
  <si>
    <t>31. ¿Planea vender algunas acciones de su empresa a cambio de capital o propiedad?</t>
  </si>
  <si>
    <t xml:space="preserve">31. Do you plan on selling some shares of your business for equity or ownership of the business? </t>
  </si>
  <si>
    <t xml:space="preserve">32. ¿Qué afirmación lo describe mejor?32. What statement best describes you? </t>
  </si>
  <si>
    <t xml:space="preserve">32. What statement best describes you? </t>
  </si>
  <si>
    <t>Percent Change</t>
  </si>
  <si>
    <t>Negativo</t>
  </si>
  <si>
    <t>Negative</t>
  </si>
  <si>
    <t>Menos del 20%</t>
  </si>
  <si>
    <t>Less than 20%</t>
  </si>
  <si>
    <t>20 - 50%</t>
  </si>
  <si>
    <t>Más del 50%</t>
  </si>
  <si>
    <t>Greater than 50%</t>
  </si>
  <si>
    <t>3. ¿Qué describe mejor la etapa en la que se encuentra su negocio?</t>
  </si>
  <si>
    <t>Starting up</t>
  </si>
  <si>
    <t>Crecimiento lento</t>
  </si>
  <si>
    <t>Growing slowly</t>
  </si>
  <si>
    <t>Crecimiento rápido</t>
  </si>
  <si>
    <t>Growing fast</t>
  </si>
  <si>
    <t>Estable o maduro</t>
  </si>
  <si>
    <t>Stable or mature</t>
  </si>
  <si>
    <t>Reducción de escala</t>
  </si>
  <si>
    <t>Downscaling</t>
  </si>
  <si>
    <t>4. ¿Cuánto aspira a que su negocio crezca en los próximos 12 meses, es decir, dentro de un año? (Como porcentaje de los ingresos anuales actuales)</t>
  </si>
  <si>
    <t>Disminución</t>
  </si>
  <si>
    <t>Decline</t>
  </si>
  <si>
    <t>0-10%</t>
  </si>
  <si>
    <t>10-20%</t>
  </si>
  <si>
    <t>20-30%</t>
  </si>
  <si>
    <t>40-50%</t>
  </si>
  <si>
    <t>50-60%</t>
  </si>
  <si>
    <t>60-70%</t>
  </si>
  <si>
    <t>70-80%</t>
  </si>
  <si>
    <t>80-90%</t>
  </si>
  <si>
    <t>90-100%</t>
  </si>
  <si>
    <t>Más del 100%</t>
  </si>
  <si>
    <t>Over 100%</t>
  </si>
  <si>
    <t>No lo sé</t>
  </si>
  <si>
    <t>I don’t know</t>
  </si>
  <si>
    <t>5. ¿Cuánto aspira a que su negocio crezca en los próximos 24 meses, es decir, dentro de dos años? (como porcentaje de sus ingresos anuales actuales)</t>
  </si>
  <si>
    <t>100-110%</t>
  </si>
  <si>
    <t>110-120%</t>
  </si>
  <si>
    <t>120-130%</t>
  </si>
  <si>
    <t>130-140%</t>
  </si>
  <si>
    <t>140-150%</t>
  </si>
  <si>
    <t>I don't know</t>
  </si>
  <si>
    <t>Yes</t>
  </si>
  <si>
    <t>No</t>
  </si>
  <si>
    <t>¿Cuál ha sido tu principal motivación para emprender?</t>
  </si>
  <si>
    <t xml:space="preserve">What has been your main motivator to start your business / be an entrepreneur? </t>
  </si>
  <si>
    <t>I saw a market opportunity and acted on it</t>
  </si>
  <si>
    <t>Quiero continuar con el negocio familiar</t>
  </si>
  <si>
    <t>I want to continue my family's business</t>
  </si>
  <si>
    <t>Surgió de un interés, pasión o afición que tengo/tenía</t>
  </si>
  <si>
    <t>It grew out of an interest, passion or hobby I have/had</t>
  </si>
  <si>
    <t>Quería alcanzar mis ambiciones, alcanzar el éxito y la riquezaI wanted to fulfill my ambitions, achieve success, and wealth</t>
  </si>
  <si>
    <t>I wanted to fulfill my ambitions, achieve success, and wealth</t>
  </si>
  <si>
    <t>Quería independencia y autonomía</t>
  </si>
  <si>
    <t>I wanted to have independence and autonomy</t>
  </si>
  <si>
    <t>No encontraba un trabajo adecuado</t>
  </si>
  <si>
    <t>I could not find a job suitable for me</t>
  </si>
  <si>
    <t>Necesitaba ingresos adicionales para mí y/o mi familia</t>
  </si>
  <si>
    <t>I needed some extra income for me and/or my family</t>
  </si>
  <si>
    <t>¿Qué describe mejor su tolerancia al riesgo? (riesgo = exposición a pérdidas comerciales)</t>
  </si>
  <si>
    <t>What best describes your tolerance of risk? (risk = exposure to business loss)</t>
  </si>
  <si>
    <t>Risk averse</t>
  </si>
  <si>
    <t>Asume riesgos calculados</t>
  </si>
  <si>
    <t>Takes calculated risks</t>
  </si>
  <si>
    <t>Asume riesgos enormes</t>
  </si>
  <si>
    <t>Takes huge risks</t>
  </si>
  <si>
    <t>Más de 5</t>
  </si>
  <si>
    <t>More than 5</t>
  </si>
  <si>
    <t>¿Cuál es el nivel de educación más alto que completó?</t>
  </si>
  <si>
    <t xml:space="preserve">What is the highest level of education you completed? </t>
  </si>
  <si>
    <t>Primary school</t>
  </si>
  <si>
    <t>Educación secundaria</t>
  </si>
  <si>
    <t>Secondary school</t>
  </si>
  <si>
    <t>Escuela vocacional o formación profesional</t>
  </si>
  <si>
    <t>Vocational school or professional education</t>
  </si>
  <si>
    <t>Universidad</t>
  </si>
  <si>
    <t>University</t>
  </si>
  <si>
    <t>Título de posgrado</t>
  </si>
  <si>
    <t>Post-graduate degree</t>
  </si>
  <si>
    <t>En caso afirmativo, responda a esta afirmación con "de acuerdo", "neutral" o "en desacuerdo": Mi experiencia laboral previa me proporcionó conocimientos y habilidades que me ayudan a tener éxito en mi negocio</t>
  </si>
  <si>
    <t xml:space="preserve">If yes, please respond to this statement with agree, neutral, disagree: my previous work experience set me up with knowledge and skills that support me to be successful in my business. </t>
  </si>
  <si>
    <t>Agree</t>
  </si>
  <si>
    <t>Algo de acuerdo</t>
  </si>
  <si>
    <t>Somewhat</t>
  </si>
  <si>
    <t>En desacuerdo</t>
  </si>
  <si>
    <t>Disagree</t>
  </si>
  <si>
    <t>En una escala del 1 al 10, siendo 10 la puntuación más alta, califique las habilidades y conocimientos de su empresa en CADA una de las siguientes áreas:</t>
  </si>
  <si>
    <t xml:space="preserve">On a scale from 1 to 10, with 10 being the highest, please rate your business’ skills and knowledge in EACH of the following areas: </t>
  </si>
  <si>
    <t>- accounting and cash flow management</t>
  </si>
  <si>
    <t>- business financing</t>
  </si>
  <si>
    <t>- taxes and bureaucracy</t>
  </si>
  <si>
    <t>- sales, business development</t>
  </si>
  <si>
    <t>desarrollo de productos e innovación</t>
  </si>
  <si>
    <t>- product development and innovation</t>
  </si>
  <si>
    <t>Gestión de personal / RR. HH</t>
  </si>
  <si>
    <t>- people management / HR</t>
  </si>
  <si>
    <t>Comunicación e influencia</t>
  </si>
  <si>
    <t xml:space="preserve">- communication and influencing others </t>
  </si>
  <si>
    <t xml:space="preserve">- negotiating </t>
  </si>
  <si>
    <t>- using modern technologies / opportunities of the digital economy</t>
  </si>
  <si>
    <t>¿Cuál es la estructura de propiedad de su empresa?</t>
  </si>
  <si>
    <t xml:space="preserve">What is the ownership structure of your enterprise? </t>
  </si>
  <si>
    <t>Sole proprietorship</t>
  </si>
  <si>
    <t>Sociedad colectiva, sociedad anónima, sociedad de responsabilidad limitada, etc.</t>
  </si>
  <si>
    <t>Partnership, Joint Stock Company, Private Limited Company, Limited Liability Company, etc.</t>
  </si>
  <si>
    <t>No registrada</t>
  </si>
  <si>
    <t>Not registered</t>
  </si>
  <si>
    <t>Otra (p. ej., cooperativa, organización sin ánimo de lucro)</t>
  </si>
  <si>
    <t>Other (ex. cooperative, non-profit)</t>
  </si>
  <si>
    <t>¿Cuántos empleados en nómina tiene actualmente?</t>
  </si>
  <si>
    <t xml:space="preserve">How many payroll employees do you currently have? </t>
  </si>
  <si>
    <t>Promedio</t>
  </si>
  <si>
    <t>average</t>
  </si>
  <si>
    <t>¿Cuáles son sus planes de contratación para el próximo año? (Seleccionar todo)</t>
  </si>
  <si>
    <t>In the next year, what are your hiring plans? (Select all)</t>
  </si>
  <si>
    <t>Otro</t>
  </si>
  <si>
    <t>¿Cuáles de los siguientes activos comerciales posee?</t>
  </si>
  <si>
    <t xml:space="preserve">Which of the following business assets do you have? </t>
  </si>
  <si>
    <t>Activos fijos (p. ej., títulos de propiedad de terrenos, bienes raíces residenciales o comerciales)</t>
  </si>
  <si>
    <t>-               Fixed assets (ex. titles to land, residential or commercial real estate)</t>
  </si>
  <si>
    <t xml:space="preserve">-               Movable assets (ex. vehicles, machinery, movable equipment) </t>
  </si>
  <si>
    <t>Contratos de socios comerciales de buena reputación (empresas grandes o del sector público)</t>
  </si>
  <si>
    <t xml:space="preserve">-               Contracts from reputable business partners (larger firms or public sector) </t>
  </si>
  <si>
    <t>Facturas por cobrar de socios comerciales (es decir, socios comerciales que le deben dinero por servicios prestados o bienes vendidos)</t>
  </si>
  <si>
    <t>-               Invoice receivables from business partners (i.e. business partners owe you money for services rendered or goods sold)</t>
  </si>
  <si>
    <t>Propiedad intelectual o regalías</t>
  </si>
  <si>
    <t>-               Intellectual property or royalties</t>
  </si>
  <si>
    <t>Saldos de ahorros o depósitos en cuentas en instituciones financieras que superen el 10% de las ventas anuales (mantenidas de forma privada o a nombre de la empresa)</t>
  </si>
  <si>
    <t>-               Savings or deposit balances on accounts at financial institutions exceeding 10% of annual sales (held privately or in the name of the business)</t>
  </si>
  <si>
    <t>¿Dónde están las ventas de su negocio? (seleccione todas las que correspondan)</t>
  </si>
  <si>
    <t xml:space="preserve">Where are your business sales? (select all that apply) </t>
  </si>
  <si>
    <t>¿Qué papel juega la tecnología en su negocio?</t>
  </si>
  <si>
    <t xml:space="preserve">What role does technology play in your business? </t>
  </si>
  <si>
    <t>Technology is a core part of my business model</t>
  </si>
  <si>
    <t>La tecnología facilita las operaciones comerciales y mucho más</t>
  </si>
  <si>
    <t>Technology enables business operations and more</t>
  </si>
  <si>
    <t>Mi negocio no depende de la tecnología</t>
  </si>
  <si>
    <t>My business does not rely on technology</t>
  </si>
  <si>
    <t>¿Cuál de los siguientes servicios financieros bancarios utiliza su empresa, si corresponde?</t>
  </si>
  <si>
    <t xml:space="preserve">Which of the following bank-provided financial services does your business use, if any? </t>
  </si>
  <si>
    <t>Apoyo en la cobranza de cuentas por cobrar</t>
  </si>
  <si>
    <t>Aceptación de pagos presenciales (POS)</t>
  </si>
  <si>
    <t>Nóminas</t>
  </si>
  <si>
    <t>Herramientas en línea proporcionadas por el banco para gestionar o analizar las finanzas empresariales</t>
  </si>
  <si>
    <t>¿Planea vender algunas acciones de su empresa para adquirir capital o la propiedad de la misma?</t>
  </si>
  <si>
    <t xml:space="preserve">Do you plan on selling some shares of your business for equity or ownership of the business? </t>
  </si>
  <si>
    <t>Not ever</t>
  </si>
  <si>
    <t>No estoy seguro</t>
  </si>
  <si>
    <t>I'm not sure</t>
  </si>
  <si>
    <t>Sí - en los próximos 1, 5 o 10 años</t>
  </si>
  <si>
    <t>Yes - in the next 1, 5 or 10 years</t>
  </si>
  <si>
    <t>¿Qué afirmación te describe mejor?</t>
  </si>
  <si>
    <t xml:space="preserve">What statement best describes you? </t>
  </si>
  <si>
    <t>I want to maintain full control of my business</t>
  </si>
  <si>
    <t>Estoy dispuesto a ceder parte del control para lograr mis ambiciones de crecimiento empresarial y riqueza</t>
  </si>
  <si>
    <t>I am willing to give up some control to achieve my ambitions for business growth and wealth</t>
  </si>
  <si>
    <t>Estoy dispuesto a ceder gran parte del control para lograr mis ambiciones de crecimiento empresarial y riqueza</t>
  </si>
  <si>
    <t>I am willing to give up a lot of control to achieve my ambitions for business growth and wealth</t>
  </si>
  <si>
    <t>Zona de bajo crecimiento</t>
  </si>
  <si>
    <t>Low growth area</t>
  </si>
  <si>
    <t>Zona de crecimiento bajo-moderado</t>
  </si>
  <si>
    <t>Low-moderate growth area</t>
  </si>
  <si>
    <t>Zona de crecimiento moderado</t>
  </si>
  <si>
    <t>Moderate growth area</t>
  </si>
  <si>
    <t>Zona de crecimiento moderado-alto</t>
  </si>
  <si>
    <t>Moderate-high growth area</t>
  </si>
  <si>
    <t>Zona de alto crecimiento</t>
  </si>
  <si>
    <t>High growth area</t>
  </si>
  <si>
    <t>Creación de riqueza</t>
  </si>
  <si>
    <t>Wealth Creation</t>
  </si>
  <si>
    <t>Construcción de un legado</t>
  </si>
  <si>
    <t>Legacy Building</t>
  </si>
  <si>
    <t>Enabled Business Expansion</t>
  </si>
  <si>
    <t>Crecimiento medido</t>
  </si>
  <si>
    <t>Measured Growth</t>
  </si>
  <si>
    <t>Mejora de la vida y estabilidad familiar</t>
  </si>
  <si>
    <t>Family Livelihood &amp; Stability</t>
  </si>
  <si>
    <t>Impulsado por la necesidad</t>
  </si>
  <si>
    <t>Necessity Driven</t>
  </si>
  <si>
    <t>Descripción del segmento:</t>
  </si>
  <si>
    <t>Description of the segment:</t>
  </si>
  <si>
    <t>Retos financieros:</t>
  </si>
  <si>
    <t>Financial challenges:</t>
  </si>
  <si>
    <t>Necesidades financieras:</t>
  </si>
  <si>
    <t>Financial needs:</t>
  </si>
  <si>
    <t>Retos no financieros:</t>
  </si>
  <si>
    <t>Non-financial challenges:</t>
  </si>
  <si>
    <t>Necesidades no financieras:</t>
  </si>
  <si>
    <t>Non-financial needs:</t>
  </si>
  <si>
    <t>WSME Segmentation - Screener Tool</t>
  </si>
  <si>
    <t>Questionnaire</t>
  </si>
  <si>
    <t>SCREENER QUESTIONS - TO CLASSIFY HIGH, MODERATE, LOW GROWTH</t>
  </si>
  <si>
    <t>Question</t>
  </si>
  <si>
    <t>Answer choices</t>
  </si>
  <si>
    <t>High Growth</t>
  </si>
  <si>
    <t>Weight</t>
  </si>
  <si>
    <t>Moderate Growth</t>
  </si>
  <si>
    <t>Low Growth</t>
  </si>
  <si>
    <t>calculation of percent change</t>
  </si>
  <si>
    <t>CHECK CELL C4 AND CLASSIFY ACCORDINGLY</t>
  </si>
  <si>
    <t xml:space="preserve">Greater than 50% </t>
  </si>
  <si>
    <t>"Enabled" Business Expansion</t>
  </si>
  <si>
    <t>Family livelihood &amp; stability</t>
  </si>
  <si>
    <t>Key WSME Business Growth Enabler</t>
  </si>
  <si>
    <t>Answer</t>
  </si>
  <si>
    <t>1. Motivation</t>
  </si>
  <si>
    <t>2. Risk Appetite</t>
  </si>
  <si>
    <t>3. Spouse/Family Support</t>
  </si>
  <si>
    <t xml:space="preserve">On a scale of 1 to 5, 1 being the highest, please rate the level of support you receive from your family or spouse/partner (if married), including emotional support, strategic support, respect the time you need to dedicate to your business, financial support and stability to the household and other elements. </t>
  </si>
  <si>
    <t xml:space="preserve">4. Dependents </t>
  </si>
  <si>
    <t xml:space="preserve">Do you have dependents? </t>
  </si>
  <si>
    <t>yes</t>
  </si>
  <si>
    <t>no</t>
  </si>
  <si>
    <t>If yes, how many dependnets do you have? (including babies, toddlers, young children, grown children depending on you, elderly or sick)</t>
  </si>
  <si>
    <t>5. Education &amp; Professional Experience</t>
  </si>
  <si>
    <t xml:space="preserve">Before starting your business, did you work (for pay)? </t>
  </si>
  <si>
    <t>6. Business Networks</t>
  </si>
  <si>
    <t xml:space="preserve">Do you feel you have a wide and good network in the business community that you can turn to for advice and support? </t>
  </si>
  <si>
    <t>7. Hard Business Skills</t>
  </si>
  <si>
    <t>average from 1 - 10 filled in to the right</t>
  </si>
  <si>
    <t>8. Access to BDS</t>
  </si>
  <si>
    <t xml:space="preserve">Since starting your business, have you partcipated in any: business or professional development training or programs (ex. classes, workshops - outside of school) </t>
  </si>
  <si>
    <t>Since starting your business, have you participated in any: formal coaching or mentoring program(s)?</t>
  </si>
  <si>
    <t xml:space="preserve">Since starting your busienss, have you participated in any: business accelerator or incubator program(s)? </t>
  </si>
  <si>
    <t xml:space="preserve">Since starting your business, have you particpated in any: meetings of business owners/entrepreneurs to network and learn from others? </t>
  </si>
  <si>
    <t>9. Company Structure (Formalization)</t>
  </si>
  <si>
    <t xml:space="preserve">Partnership, Joint Stock Company, etc. </t>
  </si>
  <si>
    <t>10. Employee structure</t>
  </si>
  <si>
    <t xml:space="preserve">How many temporary workers do you use in the average good month? </t>
  </si>
  <si>
    <t>11. Access to Collateral</t>
  </si>
  <si>
    <r>
      <t>-</t>
    </r>
    <r>
      <rPr>
        <sz val="7"/>
        <color theme="1"/>
        <rFont val="Calibri"/>
        <family val="2"/>
      </rPr>
      <t xml:space="preserve">               </t>
    </r>
    <r>
      <rPr>
        <sz val="10"/>
        <color theme="1"/>
        <rFont val="Calibri"/>
        <family val="2"/>
      </rPr>
      <t>Fixed assets (ex. titles to land, residential or commercial real estate)</t>
    </r>
  </si>
  <si>
    <t>average where 1 = yes and 0 = no</t>
  </si>
  <si>
    <r>
      <t>-</t>
    </r>
    <r>
      <rPr>
        <sz val="7"/>
        <color theme="1"/>
        <rFont val="Calibri"/>
        <family val="2"/>
      </rPr>
      <t xml:space="preserve">               </t>
    </r>
    <r>
      <rPr>
        <sz val="10"/>
        <color theme="1"/>
        <rFont val="Calibri"/>
        <family val="2"/>
      </rPr>
      <t xml:space="preserve">Movable assets (ex. vehicles, machinery, movable equipment) </t>
    </r>
  </si>
  <si>
    <r>
      <t>-</t>
    </r>
    <r>
      <rPr>
        <sz val="7"/>
        <color theme="1"/>
        <rFont val="Calibri"/>
        <family val="2"/>
      </rPr>
      <t xml:space="preserve">               </t>
    </r>
    <r>
      <rPr>
        <sz val="10"/>
        <color theme="1"/>
        <rFont val="Calibri"/>
        <family val="2"/>
      </rPr>
      <t xml:space="preserve">Contracts from reputable business partners (larger firms or public sector) </t>
    </r>
  </si>
  <si>
    <r>
      <t>-</t>
    </r>
    <r>
      <rPr>
        <sz val="7"/>
        <color theme="1"/>
        <rFont val="Calibri"/>
        <family val="2"/>
      </rPr>
      <t xml:space="preserve">               </t>
    </r>
    <r>
      <rPr>
        <sz val="10"/>
        <color theme="1"/>
        <rFont val="Calibri"/>
        <family val="2"/>
      </rPr>
      <t>Invoice receivables from business partners (i.e. business partners owe you money for services rendered or goods sold)</t>
    </r>
  </si>
  <si>
    <r>
      <t>-</t>
    </r>
    <r>
      <rPr>
        <sz val="7"/>
        <color theme="1"/>
        <rFont val="Calibri"/>
        <family val="2"/>
      </rPr>
      <t xml:space="preserve">               </t>
    </r>
    <r>
      <rPr>
        <sz val="10"/>
        <color theme="1"/>
        <rFont val="Calibri"/>
        <family val="2"/>
      </rPr>
      <t>Intellectual property or royalties</t>
    </r>
  </si>
  <si>
    <r>
      <t>-</t>
    </r>
    <r>
      <rPr>
        <sz val="7"/>
        <color theme="1"/>
        <rFont val="Calibri"/>
        <family val="2"/>
      </rPr>
      <t xml:space="preserve">               </t>
    </r>
    <r>
      <rPr>
        <sz val="10"/>
        <color theme="1"/>
        <rFont val="Calibri"/>
        <family val="2"/>
      </rPr>
      <t>Savings or deposit balances on accounts at financial institutions exceeding 10% of annual sales (held privately or in the name of the business)</t>
    </r>
  </si>
  <si>
    <t>12. Footprint / Sales channel</t>
  </si>
  <si>
    <t>Where are your business sales? (select all that apply)</t>
  </si>
  <si>
    <t>13. Tech and Tech Enabled</t>
  </si>
  <si>
    <t>14. Use and Appetite for Loans and Other Financial Services</t>
  </si>
  <si>
    <t xml:space="preserve">Do you have a dedicated bank account(s) for your business? </t>
  </si>
  <si>
    <t>Does your business currently have any loans from a formal financial institution (including regulated SACCOs and cooperatives)</t>
  </si>
  <si>
    <t xml:space="preserve">Do you plan to obtain a loan from a financial institution in the next 3 years to support your business? </t>
  </si>
  <si>
    <t>Which of the following bank-provided financial services does your business use, if any?</t>
  </si>
  <si>
    <t>15. Appetite for Equity Financing</t>
  </si>
  <si>
    <t>Segmentación de PYMEs - Herramienta de selección</t>
  </si>
  <si>
    <t>Descripción de segmentos</t>
  </si>
  <si>
    <t>Nombre del segmento en PowerPoint</t>
  </si>
  <si>
    <t>Segmento</t>
  </si>
  <si>
    <t>Descripción</t>
  </si>
  <si>
    <t>FIN Cómo se las arregla</t>
  </si>
  <si>
    <t>FIN lo que ella necesita</t>
  </si>
  <si>
    <t>NO-FIN Cómo se las arregla</t>
  </si>
  <si>
    <t>NO FIN lo que necesita</t>
  </si>
  <si>
    <t>Ella: Es una emprendedora con una gran ambición personal que inició su negocio atraída por el potencial de ingresos y porque no estaba satisfecha con su empleo anterior. Se siente cómoda asumiendo grandes riesgos cuando cree en la recompensa. Ha logrado mucho con lo que tiene y planea seguir creciendo.
Familia: Su familia la respeta y la apoya como empresaria exitosa, pero carece de recursos financieros para invertir en su negocio. Sus ingresos sustentan a su familia. Tiene varias personas a su cargo (probablemente hijos adultos) y posiblemente un familiar mayor.
Su negocio: Empresa registrada de rápido crecimiento y completamente formalizada. Aprovecha la tecnología en su modelo de negocio y operaciones.
Sector y canal de ventas: Servicios, comercio o tecnología. Principalmente vende a nivel local, regional o nacional, B2C o B2B2C.
Garantía: Contaba con fondos personales (por ejemplo, de empleos anteriores) para invertir en activos fijos al iniciar su negocio. Ahora cuenta con diversas garantías, incluyendo depósitos.
Empleos: Equipo de tamaño moderado (aproximadamente 15) empleados en nómina. Cree en la diversidad de género y las mujeres desempeñan un papel importante en su empresa.</t>
  </si>
  <si>
    <t>Tiene al menos una, probablemente varias, cuentas bancarias dedicadas a su negocio.
Es probable que su negocio utilice diversos servicios financieros, como sistemas de punto de venta (POS) en línea y fuera de línea, pago de facturas, servicios de cambio de divisas, nóminas y más.
Tiene experiencias positivas con préstamos bancarios.
Planea obtener préstamos en el futuro para capital de trabajo e inversiones a largo plazo.
Está interesada en la financiación de capital y planea vender algunas acciones de su negocio a un inversor externo. Está dispuesta a ceder parte o gran parte del control a un inversor que comparta sus objetivos de crecimiento y expansión empresarial.</t>
  </si>
  <si>
    <t>Conexiones con inversores de capital alineadas con sus objetivos comerciales y su etapa para explorar alianzas estratégicas de capital, incluyendo deuda convertible.
Acceso a préstamos asequibles a largo plazo con condiciones flexibles para una expansión a gran escala.
Acceso rápido a capital de trabajo y financiamiento a corto plazo con tasas competitivas.
Servicios bancarios empresariales sofisticados, incluyendo facilidades de exportación/importación, facilidades de sobregiro, líneas de crédito y productos de seguros.</t>
  </si>
  <si>
    <t>Probablemente tenga estudios universitarios y haya trabajado antes de fundar su empresa.
Tiene algunos contactos comerciales, pero le beneficiaría aplicar sus habilidades relacionales para construir su red de contactos.
Tiene sólidas habilidades empresariales técnicas (RR. HH., financiación empresarial) y también habilidades interpersonales (desarrollo de relaciones comerciales y negociación).
Es probable que haya participado en servicios de apoyo empresarial, dependiendo del mercado. Está interesada en cualquier BDS que la ayude a lograr sus planes de expansión.</t>
  </si>
  <si>
    <t>Aceleradores para su rápida expansión nacional e internacional, especialmente sorteando barreras regulatorias y legales, impuestos y burocracia.
Oportunidades para conectar con otros emprendedores (especialmente aquellos en la misma etapa de expansión) para construir su red de contactos y aprender de los demás.
Mentoría o coaching continuo con un experto en su sector o emprendedor de alto crecimiento.</t>
  </si>
  <si>
    <t>Ella: Es una empresaria automotivada que busca construir una empresa en expansión, incluyendo negocios familiares. Prefiere asumir riesgos calculados y mantener el control de su empresa.
Familia: Su familia o cónyuge cree y valora su negocio y su contribución, por lo que la apoya plenamente, incluso financieramente en ocasiones. Es probable que tenga dependientes mayores o un familiar mayor a quien pueda cuidar.
Su negocio: Empresa registrada de rápido crecimiento. Su negocio está completamente formalizado.
Sector y canal de ventas: Servicios, manufactura y, en ocasiones, comercio, a menudo integrado verticalmente. Vende en diversos mercados, incluyendo regional, nacional y, en muchos casos, internacional. Frecuentemente, B2C.
Garantía: Contaba con fondos para iniciar su negocio (de su empleo anterior o de su familia o cónyuge) para adquirir la garantía fija o mueble necesaria. Ahora muchos tienen varios formularios, incluyendo contratos de socios comerciales de buena reputación y depósitos.
Empleos: Equipo de tamaño mediano a grande. (Más de 15 a 20 empleados en nómina). Cree en la diversidad de género en su equipo y las mujeres están presentes en todos los niveles. Invierte en el desarrollo profesional y el desarrollo de habilidades de sus empleados.</t>
  </si>
  <si>
    <t>Su negocio cuenta con varias cuentas bancarias dedicadas en diferentes bancos para facilitar las transacciones, especialmente en el ámbito internacional.
Utiliza diversos servicios financieros, como sistemas de punto de venta (POS) en línea y fuera de línea, nóminas, pago de facturas y herramientas en línea para la gestión financiera. Varios utilizan el apoyo del banco para la cobranza de cuentas por cobrar, seguros y servicios de cambio de divisas.
Es posible que tenga un préstamo bancario vigente y, de no ser así, le interesa obtener un préstamo a largo plazo para apoyar su expansión y, posiblemente, préstamos a corto plazo asequibles para capital de trabajo.
No planea vender acciones a un inversor externo; desea que su negocio permanezca dentro de la familia.</t>
  </si>
  <si>
    <t>Transferencia a banca empresarial si aún no la tiene.
Mejor gestión de la relación con la banca empresarial para ayudarla a explorar opciones de financiamiento que respalden sus grandes planes de expansión y sus necesidades diarias de capital de trabajo y flujo de caja.
Financiamiento de capital de trabajo a tasas competitivas y préstamos a largo plazo con condiciones flexibles para una expansión a gran escala.
Servicios de banca empresarial sofisticados que incluyen facilidades de exportación/importación, facilidades de sobregiro, líneas de crédito y productos de seguros.
No es un objetivo para capital ni deuda convertible.</t>
  </si>
  <si>
    <t>Cuenta con una sólida formación universitaria y numerosos estudios de posgrado.
Es posible que haya trabajado antes de fundar su empresa, lo que le ha permitido desarrollar habilidades y conocimientos transferibles.
Por lo tanto, posee numerosas habilidades empresariales sólidas que apoyan la expansión de su negocio.
Es experta en forjar relaciones comerciales y cuenta con una red sólida y amplia a la que puede recurrir en busca de asesoramiento y apoyo.
Ha participado en algunos programas de apoyo formal, pero está ansiosa por encontrar soluciones a medida para su expansión.</t>
  </si>
  <si>
    <t>Aceleradoras con componente de expansión internacional y énfasis digital.
Desarrollo de habilidades en torno al liderazgo a través de la expansión y el desarrollo de la fuerza laboral.
Mentoría o coaching continuo con un experto en su sector o emprendedor de alto crecimiento.
Oportunidades de desarrollo de habilidades en torno a: oportunidades digitales, impuestos, liderazgo y desarrollo de la fuerza laboral a través de la expansión.</t>
  </si>
  <si>
    <t>Expansión deseada</t>
  </si>
  <si>
    <t>Expansión empresarial habilitada</t>
  </si>
  <si>
    <t>Ella: Se define como una emprendedora motivada por su propio impulso. Se siente cómoda asumiendo riesgos calculados, a veces grandes. Cuenta con una sólida formación académica y experiencia laboral.
Familia: Cuenta con el apoyo integral de su familia y/o cónyuge, que generalmente incluye apoyo financiero. Tiene personas a su cargo, incluyendo niños pequeños, pero no es la única que los cría y cuenta con ingresos adicionales en el hogar.
Su negocio: Empresa unipersonal o sociedad anónima registrada. Procesos mayormente formalizados. Implementa tecnología para impulsar su negocio.
Sector y canal de ventas: Puede estar en servicios, manufactura o comercio. Principalmente opera B2C o B2B2C. Es experta en expandir canales de venta, incluyendo regionales, nacionales e internacionales.
Garantía: Puede que haya iniciado su negocio con pocos activos (solo un aval), pero ahora cuenta con al menos activos fijos y muebles. Algunos tienen propiedad intelectual, contratos de socios comerciales de renombre y facturas por cobrar.
Empleos: Equipo de tamaño moderado de empleados de nómina. (10 aprox.), con igual (o incluso mayor) representación de mujeres. Se preocupa por contratar mujeres cualificadas e invierte en sus empleados.</t>
  </si>
  <si>
    <t>Tiene una cuenta dedicada a su negocio, aunque no necesariamente en banca comercial.
Utiliza algunos servicios financieros: principalmente sistemas de punto de venta en línea, pago de facturas y nóminas. Puede usar herramientas en línea para la gestión financiera, servicios de cambio de divisas (para ventas internacionales) y seguros.
Ha expandido su negocio principalmente sin préstamos (reinvirtiendo las ganancias), pero muchos están interesados ​​en obtener capital de trabajo y préstamos a largo plazo para apoyar la expansión.
Está interesada en vender acciones de su negocio a un inversor externo y está dispuesta a ceder parte del control del mismo.</t>
  </si>
  <si>
    <t>Transferencia a banca empresarial y gestión de relaciones consistente.
Préstamos a largo plazo con condiciones flexibles para una expansión a gran escala.
Crédito de capital circulante rápido y accesible a tasas asequibles para mitigar déficits a corto plazo.
Financiación/arrendamiento de equipos.
Servicios financieros sofisticados que incluyen facilidades de importación/exportación, líneas de crédito, sobregiros y seguros.
Oportunidad de conectar con inversores de capital, especialmente inversores ángeles.</t>
  </si>
  <si>
    <t>Posee numerosas habilidades técnicas que la respaldan como empresaria, especialmente en desarrollo de negocios y ventas, desarrollo de productos y procesos de producción.
Tiene buenos contactos y es experta en construir relaciones comerciales.
Prioriza el desarrollo personal y ha participado en varios programas de apoyo empresarial, incluyendo capacitaciones, aceleradoras, mentoría y coaching.</t>
  </si>
  <si>
    <t>Programa de aceleración adaptado a su sector/industria.
Mentoría o coaching continuo de un emprendedor experimentado.
Desarrollo de habilidades fiscales, gestión burocrática a medida que se expande y habilidades digitales.
A algunos les vendría bien apoyo con la financiación empresarial, el flujo de caja y la gestión financiera de una empresa compleja con múltiples canales de venta.</t>
  </si>
  <si>
    <t>Estabilidad</t>
  </si>
  <si>
    <t>Ella: Empezó su negocio con diversas motivaciones y ahora, como propietaria consolidada, busca un crecimiento gradual. Incluye algunas empresas familiares, especialmente las que se establecieron con su cónyuge. Se siente cómoda asumiendo riesgos calculados y, en ocasiones, riesgos mayores.
Familia: Su familia o cónyuge la apoyan como propietaria de un negocio, pero carecen de recursos financieros para invertir en él. Los ingresos de su negocio son una contribución importante para su familia. Tiene dependientes a su cargo.
Su negocio: Empresa unipersonal o sociedad anónima registrada. Procesos mayormente formalizados. Escaso uso de tecnología.
Sector y canal de ventas: Comercio o servicios, probablemente centrado en su mercado local; su negocio está limitado en este aspecto.
Garantía: Probablemente cuenta con activos fijos o muebles, pero no con otros tipos de garantía.
Empleos: Pequeño equipo de empleados en nómina (menos de 10). La mayoría de su personal son mujeres, en quienes confía y con quienes ha forjado sólidas relaciones a lo largo del tiempo.</t>
  </si>
  <si>
    <t>Tiene una cuenta dedicada a su negocio, probablemente una cuenta personal.
Más allá de los sistemas de punto de venta en línea, utiliza poco los servicios financieros.
No recurre a préstamos bancarios y, en cambio, invierte cuidadosamente los ingresos del negocio para impulsar su crecimiento previsto.
Le interesa obtener un préstamo en los próximos años, siempre que las tasas y las condiciones le convengan.
Quiere mantener el control total de su negocio y no le interesa la financiación mediante capital.</t>
  </si>
  <si>
    <t>Transferencia a banca empresarial y gestión de relaciones para ayudarla a utilizar mejor una combinación de productos bancarios que satisfagan sus necesidades específicas, incluyendo herramientas proporcionadas por el banco para analizar las finanzas empresariales, la nómina, el pago de facturas, los seguros y más.
Financiamiento de capital de trabajo a tasas asequibles.
Financiamiento/arrendamiento de equipos.</t>
  </si>
  <si>
    <t>Tiene un nivel educativo moderado y es posible que tenga experiencia laboral previa que le haya proporcionado una base de habilidades.
Por lo tanto, sus habilidades comerciales son promedio, con muchas áreas de mejora.
No tiene buenos contactos y no domina las relaciones comerciales.
No ha aprovechado los programas de apoyo empresarial disponibles (más allá de algunas capacitaciones básicas) por desconocimiento de lo que tiene a su disposición y cómo podría ayudarla.</t>
  </si>
  <si>
    <t>Oportunidades para conectar y construir redes duraderas de emprendedores y dueños de negocios a quienes puede recurrir para obtener asesoramiento y apoyo.
Capacitaciones y cursos en línea y presenciales sobre financiación empresarial, flujo de caja y gestión financiera, impuestos, desarrollo de productos, oportunidades digitales, desarrollo de habilidades digitales y más.
Mentoría o coaching para animarla a explorar nuevos canales y mercados para el crecimiento continuo de su negocio.</t>
  </si>
  <si>
    <t>Sustento</t>
  </si>
  <si>
    <t>Ella: Se identifica como empresaria y busca ingresos estables para su familia y su hogar. No se siente cómoda asumiendo riesgos (ya que las consecuencias son demasiado graves). Tiene poco interés en el desarrollo y la expansión empresarial.
Familia: Los ingresos de su negocio son vitales para su familia. Cuida de diversas personas a su cargo. Puede contar con apoyo emocional de su familia o cónyuge, pero no financiero.
Su negocio: Empresa unipersonal registrada. Tiene algunos procesos formalizados, pero no todos. No utiliza tecnología.
Sector y canal de ventas: Probablemente se dedica al comercio. Algunos se dedican a los servicios. Tiene un canal de ventas definido, ya sea local, nacional o regional, y no está dispuesta a expandirse. Alcance limitado.
Garantía: Ha acumulado los activos fijos o muebles necesarios para su negocio. Algunos mantienen un fondo de reserva en una cuenta de depósito por si acaso.
Empleos: Tiene un equipo más pequeño de empleados en nómina (de 4 a 10), y las mujeres desempeñan un papel al menos igual que los hombres. Se preocupa por sus empleados y su bienestar.</t>
  </si>
  <si>
    <t>Ella gestiona las finanzas de su negocio a través de una cuenta corriente personal dedicada, y algunos pagan facturas a través de su cuenta.
Puede tener un sistema de punto de venta (POS) en línea o presencial. Muy pocos utilizan otros servicios financieros como la nómina.
Puede tener experiencia con préstamos, específicamente para capital de trabajo o para estabilizar el flujo de caja, y con entidades no bancarias.
Pero principalmente utiliza las ganancias para cubrir los gastos del negocio en lugar de recurrir a préstamos.
Considera obtener un préstamo en el futuro, pero la asequibilidad es un requisito.</t>
  </si>
  <si>
    <t>Préstamos basados ​​en el flujo de caja para capital de trabajo a una tasa asequible.
Transferencia de banca minorista a banca empresarial y gestión de relaciones para capacitarla sobre la oferta bancaria.</t>
  </si>
  <si>
    <t>Tiene educación secundaria y es posible que haya trabajado antes de emprender, pero en gran medida adquirió sus habilidades sobre la marcha.
Por ello, carece de habilidades empresariales sólidas, especialmente en financiación empresarial e impuestos.
Más allá de alguna capacitación puntual, no ha buscado activamente servicios de apoyo empresarial por falta de tiempo.
Con los años, ha establecido algunos contactos comerciales a los que puede recurrir en busca de asesoramiento o apoyo, pero no es especialmente hábil para forjar relaciones comerciales.</t>
  </si>
  <si>
    <t>Centros de información empresarial que le brindan información educativa y oportunidades para explorar programas en su zona o en línea. Capacitaciones, cursos y oportunidades de desarrollo de capacidades accesibles, especialmente aquellas que puede realizar en su tiempo libre.
Oportunidades de desarrollo de habilidades enfocadas en: flujo de caja y gestión financiera; formalización de procesos empresariales (p. ej., contabilidad); impuestos; procesos de producción; habilidades digitales / aprovechamiento de las oportunidades de la economía digital.
Oportunidades para conectar con otros empresarios y emprendedores para inspirarse y compartir.</t>
  </si>
  <si>
    <t>Supervivencia</t>
  </si>
  <si>
    <t>Ella: Empezó su negocio porque necesitaba ingresos o no encontraba otro empleo. No se siente cómoda asumiendo riesgos y nunca lo ha hecho; las consecuencias son demasiado graves.
Familia: Los ingresos que obtiene del negocio son vitales para su familia. Cuida de diversas personas a su cargo, incluyendo a sus propios hijos. Puede que reciba apoyo emocional de su familia o cónyuge, pero no financiero, y es probable que no reciba apoyo estratégico ni se le respete el tiempo que necesitaría para hacer crecer su negocio.
Su negocio: Empresa unipersonal registrada. Tiene algunos procesos formalizados, pero no todos. No implementa tecnología.
Industria y canal de ventas: Comercio, servicios o manufactura, probablemente B2C. Vende localmente y está limitada por ese alcance. No tiene una visión de expansión.
Garantía: Empezó su negocio sin garantía y ahora puede que tenga activos fijos o un avalista, pero activos limitados para servir como garantía.
Empleos: Tiene un equipo más pequeño de empleados en nómina (de 4 a 10) y la mayoría son mujeres. Se preocupa por su personal.</t>
  </si>
  <si>
    <t>Puede que separe o no sus gastos comerciales de los personales mediante una cuenta separada.
No utiliza servicios financieros; solo algunos utilizan el pago de facturas.
No recurre a préstamos debido a su alto costo.
No planea obtener un préstamo en el futuro, debido a las notables barreras de demanda y oferta, como los requisitos de garantía y la documentación financiera, que le impiden acceder a los préstamos.</t>
  </si>
  <si>
    <t>Cuenta dedicada para transacciones comerciales.
Posiblemente préstamos basados ​​en el flujo de caja para capital de trabajo, si la tasa es competitiva.</t>
  </si>
  <si>
    <t>Carece de educación y habilidades técnicas esenciales.
Hace lo que puede para aprender cuando es necesario, buscando videos y artículos en Google.
No participa en programas de apoyo empresarial porque desconoce lo que hay disponible o no tiene tiempo.
No tiene una red de contactos comerciales y no prioriza el desarrollo de relaciones comerciales.</t>
  </si>
  <si>
    <t>Apoyo para formalizar sus procesos comerciales, incluyendo la contabilidad.
Oportunidades para desarrollar habilidades, específicamente: financiamiento empresarial, flujo de caja y gestión financiera, impuestos, desarrollo empresarial y ventas, entre otras.
Oportunidades para conectar con otros empresarios e inspirarse.
Centros de información empresarial que le brindan información educativa y oportunidades para explorar programas en su zona o en línea.</t>
  </si>
  <si>
    <t>Segment Assignment</t>
  </si>
  <si>
    <t>Growth Area</t>
  </si>
  <si>
    <t>Segment</t>
  </si>
  <si>
    <t>Response</t>
  </si>
  <si>
    <t>Coded response</t>
  </si>
  <si>
    <t>Weights</t>
  </si>
  <si>
    <t>Sum of weights</t>
  </si>
  <si>
    <t>Questions and answer choices</t>
  </si>
  <si>
    <t>LG</t>
  </si>
  <si>
    <t>MG</t>
  </si>
  <si>
    <t>HG</t>
  </si>
  <si>
    <t>Questions and Answer Choices</t>
  </si>
  <si>
    <t>Segmentación de MIPYME - Herramienta de selección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</si>
</sst>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35" x14ac:knownFonts="1">
    <font>
      <sz val="12"/>
      <color theme="1"/>
      <name val="Aptos Narrow"/>
      <family val="2"/>
      <scheme val="minor"/>
    </font>
    <font>
      <b/>
      <sz val="12"/>
      <color theme="1"/>
      <name val="Aptos Narrow"/>
      <family val="2"/>
      <scheme val="minor"/>
    </font>
    <font>
      <b/>
      <sz val="11"/>
      <color theme="0"/>
      <name val="Aptos Narrow"/>
      <family val="2"/>
      <scheme val="minor"/>
    </font>
    <font>
      <sz val="11"/>
      <color theme="0"/>
      <name val="Aptos Narrow"/>
      <family val="2"/>
      <scheme val="minor"/>
    </font>
    <font>
      <b/>
      <sz val="11"/>
      <color theme="0"/>
      <name val="Calibri"/>
      <family val="2"/>
    </font>
    <font>
      <sz val="12"/>
      <color theme="1"/>
      <name val="Calibri"/>
      <family val="2"/>
    </font>
    <font>
      <sz val="11"/>
      <color theme="0"/>
      <name val="Calibri"/>
      <family val="2"/>
    </font>
    <font>
      <b/>
      <sz val="12"/>
      <color theme="1"/>
      <name val="Calibri"/>
      <family val="2"/>
    </font>
    <font>
      <i/>
      <sz val="12"/>
      <color theme="1"/>
      <name val="Calibri"/>
      <family val="2"/>
    </font>
    <font>
      <sz val="10"/>
      <color theme="1"/>
      <name val="Calibri"/>
      <family val="2"/>
    </font>
    <font>
      <sz val="7"/>
      <color theme="1"/>
      <name val="Calibri"/>
      <family val="2"/>
    </font>
    <font>
      <b/>
      <sz val="12"/>
      <color theme="0"/>
      <name val="Calibri"/>
      <family val="2"/>
    </font>
    <font>
      <i/>
      <sz val="12"/>
      <color theme="0"/>
      <name val="Calibri"/>
      <family val="2"/>
    </font>
    <font>
      <sz val="12"/>
      <color theme="0"/>
      <name val="Calibri"/>
      <family val="2"/>
    </font>
    <font>
      <sz val="12"/>
      <color rgb="FF000000"/>
      <name val="Calibri"/>
      <family val="2"/>
    </font>
    <font>
      <b/>
      <sz val="10"/>
      <color theme="1"/>
      <name val="Calibri"/>
      <family val="2"/>
    </font>
    <font>
      <sz val="12"/>
      <color theme="1"/>
      <name val="Aptos Narrow"/>
      <family val="2"/>
    </font>
    <font>
      <b/>
      <sz val="16"/>
      <color theme="1"/>
      <name val="Aptos Narrow"/>
      <family val="2"/>
      <scheme val="minor"/>
    </font>
    <font>
      <b/>
      <sz val="12"/>
      <color theme="4"/>
      <name val="Aptos Narrow"/>
      <family val="2"/>
      <scheme val="minor"/>
    </font>
    <font>
      <u/>
      <sz val="12"/>
      <color theme="10"/>
      <name val="Aptos Narrow"/>
      <family val="2"/>
      <scheme val="minor"/>
    </font>
    <font>
      <b/>
      <sz val="12"/>
      <color rgb="FF000000"/>
      <name val="Calibri"/>
      <family val="2"/>
    </font>
    <font>
      <i/>
      <sz val="12"/>
      <color rgb="FF000000"/>
      <name val="Calibri"/>
      <family val="2"/>
    </font>
    <font>
      <sz val="12"/>
      <color theme="1"/>
      <name val="Aptos Narrow"/>
      <family val="2"/>
      <scheme val="minor"/>
    </font>
    <font>
      <i/>
      <sz val="12"/>
      <color theme="1"/>
      <name val="Aptos Narrow"/>
      <family val="2"/>
      <scheme val="minor"/>
    </font>
    <font>
      <b/>
      <sz val="14"/>
      <color theme="1"/>
      <name val="Aptos Narrow"/>
      <family val="2"/>
      <scheme val="minor"/>
    </font>
    <font>
      <b/>
      <sz val="14"/>
      <color theme="4"/>
      <name val="Calibri"/>
      <family val="2"/>
    </font>
    <font>
      <b/>
      <sz val="14"/>
      <color theme="4" tint="-0.499984740745262"/>
      <name val="Aptos Narrow"/>
      <family val="2"/>
      <scheme val="minor"/>
    </font>
    <font>
      <i/>
      <sz val="11"/>
      <color rgb="FF11213F"/>
      <name val="Aptos Narrow"/>
      <family val="2"/>
      <scheme val="minor"/>
    </font>
    <font>
      <sz val="12"/>
      <color rgb="FF11213F"/>
      <name val="Aptos Narrow"/>
      <family val="2"/>
      <scheme val="minor"/>
    </font>
    <font>
      <sz val="19"/>
      <color theme="1"/>
      <name val="Aptos Narrow"/>
      <family val="2"/>
      <scheme val="minor"/>
    </font>
    <font>
      <i/>
      <sz val="12"/>
      <color rgb="FF11213F"/>
      <name val="Calibri"/>
      <family val="2"/>
    </font>
    <font>
      <sz val="12"/>
      <color rgb="FF11213F"/>
      <name val="Calibri"/>
      <family val="2"/>
    </font>
    <font>
      <b/>
      <u/>
      <sz val="14"/>
      <color rgb="FF11213F"/>
      <name val="Aptos Narrow"/>
      <family val="2"/>
      <scheme val="minor"/>
    </font>
    <font>
      <b/>
      <sz val="12"/>
      <color rgb="FFFFB700"/>
      <name val="Calibri"/>
      <family val="2"/>
    </font>
    <font>
      <sz val="11"/>
      <color theme="1"/>
      <name val="Calibri"/>
      <family val="2"/>
    </font>
  </fonts>
  <fills count="1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rgb="FFFFB700"/>
        <bgColor indexed="64"/>
      </patternFill>
    </fill>
    <fill>
      <patternFill patternType="solid">
        <fgColor rgb="FF11213F"/>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3"/>
        <bgColor indexed="64"/>
      </patternFill>
    </fill>
  </fills>
  <borders count="3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9" fillId="0" borderId="0" applyNumberFormat="0" applyFill="0" applyBorder="0" applyAlignment="0" applyProtection="0"/>
    <xf numFmtId="9" fontId="22" fillId="0" borderId="0" applyFont="0" applyFill="0" applyBorder="0" applyAlignment="0" applyProtection="0"/>
    <xf numFmtId="164" fontId="22" fillId="0" borderId="0" applyFont="0" applyFill="0" applyBorder="0" applyAlignment="0" applyProtection="0"/>
  </cellStyleXfs>
  <cellXfs count="200">
    <xf numFmtId="0" fontId="0" fillId="0" borderId="0" xfId="0"/>
    <xf numFmtId="0" fontId="0" fillId="2" borderId="0" xfId="0" applyFill="1"/>
    <xf numFmtId="0" fontId="5" fillId="3" borderId="0" xfId="0" applyFont="1" applyFill="1"/>
    <xf numFmtId="0" fontId="5" fillId="4" borderId="0" xfId="0" applyFont="1" applyFill="1"/>
    <xf numFmtId="0" fontId="6" fillId="5" borderId="0" xfId="0" applyFont="1" applyFill="1"/>
    <xf numFmtId="0" fontId="5" fillId="5" borderId="0" xfId="0" applyFont="1" applyFill="1"/>
    <xf numFmtId="0" fontId="5" fillId="0" borderId="3" xfId="0" applyFont="1" applyBorder="1"/>
    <xf numFmtId="0" fontId="5" fillId="0" borderId="0" xfId="0" applyFont="1"/>
    <xf numFmtId="0" fontId="5" fillId="0" borderId="0" xfId="0" applyFont="1" applyAlignment="1">
      <alignment wrapText="1"/>
    </xf>
    <xf numFmtId="0" fontId="5" fillId="0" borderId="1" xfId="0" applyFont="1" applyBorder="1"/>
    <xf numFmtId="0" fontId="5" fillId="0" borderId="2" xfId="0" applyFont="1" applyBorder="1"/>
    <xf numFmtId="0" fontId="8" fillId="0" borderId="0" xfId="0" applyFont="1" applyAlignment="1">
      <alignment wrapText="1"/>
    </xf>
    <xf numFmtId="0" fontId="7" fillId="0" borderId="0" xfId="0" applyFont="1"/>
    <xf numFmtId="0" fontId="9" fillId="0" borderId="0" xfId="0" applyFont="1" applyAlignment="1">
      <alignment vertical="center" wrapText="1"/>
    </xf>
    <xf numFmtId="0" fontId="9" fillId="0" borderId="0" xfId="0" applyFont="1" applyAlignment="1">
      <alignment wrapText="1"/>
    </xf>
    <xf numFmtId="0" fontId="9" fillId="0" borderId="0" xfId="0" applyFont="1" applyAlignment="1">
      <alignment horizontal="left" vertical="center" wrapText="1"/>
    </xf>
    <xf numFmtId="0" fontId="7" fillId="0" borderId="0" xfId="0" applyFont="1" applyAlignment="1">
      <alignment wrapText="1"/>
    </xf>
    <xf numFmtId="0" fontId="5" fillId="2" borderId="0" xfId="0" applyFont="1" applyFill="1"/>
    <xf numFmtId="0" fontId="5" fillId="2" borderId="0" xfId="0" applyFont="1" applyFill="1" applyAlignment="1">
      <alignment wrapText="1"/>
    </xf>
    <xf numFmtId="0" fontId="5" fillId="2" borderId="1" xfId="0" applyFont="1" applyFill="1" applyBorder="1"/>
    <xf numFmtId="0" fontId="5" fillId="0" borderId="5" xfId="0" applyFont="1" applyBorder="1"/>
    <xf numFmtId="0" fontId="5" fillId="0" borderId="5" xfId="0" applyFont="1" applyBorder="1" applyAlignment="1">
      <alignment wrapText="1"/>
    </xf>
    <xf numFmtId="0" fontId="5" fillId="0" borderId="4" xfId="0" applyFont="1" applyBorder="1"/>
    <xf numFmtId="0" fontId="9" fillId="0" borderId="1" xfId="0" applyFont="1" applyBorder="1" applyAlignment="1">
      <alignment vertical="center"/>
    </xf>
    <xf numFmtId="0" fontId="9" fillId="0" borderId="1" xfId="0" applyFont="1" applyBorder="1"/>
    <xf numFmtId="0" fontId="8" fillId="0" borderId="1" xfId="0" applyFont="1" applyBorder="1"/>
    <xf numFmtId="0" fontId="5" fillId="0" borderId="12" xfId="0" applyFont="1" applyBorder="1"/>
    <xf numFmtId="0" fontId="9" fillId="0" borderId="12" xfId="0" applyFont="1" applyBorder="1" applyAlignment="1">
      <alignment vertical="center"/>
    </xf>
    <xf numFmtId="0" fontId="9" fillId="0" borderId="12" xfId="0" applyFont="1" applyBorder="1"/>
    <xf numFmtId="0" fontId="8" fillId="0" borderId="12" xfId="0" applyFont="1" applyBorder="1"/>
    <xf numFmtId="0" fontId="5" fillId="0" borderId="13" xfId="0" applyFont="1" applyBorder="1"/>
    <xf numFmtId="0" fontId="11" fillId="3" borderId="0" xfId="0" applyFont="1" applyFill="1"/>
    <xf numFmtId="0" fontId="12" fillId="4" borderId="0" xfId="0" applyFont="1" applyFill="1"/>
    <xf numFmtId="0" fontId="7" fillId="0" borderId="1" xfId="0" applyFont="1" applyBorder="1"/>
    <xf numFmtId="0" fontId="11" fillId="6" borderId="7" xfId="0" applyFont="1" applyFill="1" applyBorder="1" applyAlignment="1">
      <alignment horizontal="center" vertical="center" wrapText="1"/>
    </xf>
    <xf numFmtId="0" fontId="11" fillId="6" borderId="11"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xf numFmtId="0" fontId="11" fillId="6" borderId="6" xfId="0" applyFont="1" applyFill="1" applyBorder="1"/>
    <xf numFmtId="0" fontId="6" fillId="2" borderId="0" xfId="0" applyFont="1" applyFill="1"/>
    <xf numFmtId="0" fontId="13" fillId="6" borderId="10" xfId="0" applyFont="1" applyFill="1" applyBorder="1"/>
    <xf numFmtId="0" fontId="13" fillId="6" borderId="10" xfId="0" applyFont="1" applyFill="1" applyBorder="1" applyAlignment="1">
      <alignment wrapText="1"/>
    </xf>
    <xf numFmtId="0" fontId="13" fillId="6" borderId="14" xfId="0" applyFont="1" applyFill="1" applyBorder="1"/>
    <xf numFmtId="0" fontId="2" fillId="7" borderId="0" xfId="0" applyFont="1" applyFill="1"/>
    <xf numFmtId="0" fontId="11" fillId="3" borderId="0" xfId="0" applyFont="1" applyFill="1" applyAlignment="1">
      <alignment horizontal="center" vertical="center"/>
    </xf>
    <xf numFmtId="0" fontId="5" fillId="5" borderId="2" xfId="0" applyFont="1" applyFill="1" applyBorder="1"/>
    <xf numFmtId="0" fontId="4" fillId="3" borderId="0" xfId="0" applyFont="1" applyFill="1" applyAlignment="1">
      <alignment horizontal="center" vertical="center" wrapText="1"/>
    </xf>
    <xf numFmtId="0" fontId="14" fillId="0" borderId="1" xfId="0" applyFont="1" applyBorder="1"/>
    <xf numFmtId="0" fontId="9" fillId="0" borderId="1" xfId="0" applyFont="1" applyBorder="1" applyAlignment="1">
      <alignment horizontal="left" vertical="center" indent="3"/>
    </xf>
    <xf numFmtId="0" fontId="15" fillId="0" borderId="1" xfId="0" applyFont="1" applyBorder="1" applyAlignment="1">
      <alignment horizontal="left" vertical="center"/>
    </xf>
    <xf numFmtId="0" fontId="7" fillId="0" borderId="3" xfId="0" applyFont="1" applyBorder="1"/>
    <xf numFmtId="0" fontId="0" fillId="2" borderId="0" xfId="0" applyFill="1" applyAlignment="1">
      <alignment horizontal="left" vertical="center"/>
    </xf>
    <xf numFmtId="0" fontId="2" fillId="2" borderId="0" xfId="0" applyFont="1" applyFill="1"/>
    <xf numFmtId="0" fontId="5" fillId="3" borderId="0" xfId="0" applyFont="1" applyFill="1" applyAlignment="1">
      <alignment horizontal="center"/>
    </xf>
    <xf numFmtId="0" fontId="5" fillId="4" borderId="0" xfId="0" applyFont="1" applyFill="1" applyAlignment="1">
      <alignment horizontal="center"/>
    </xf>
    <xf numFmtId="0" fontId="5" fillId="5" borderId="0" xfId="0" applyFont="1" applyFill="1" applyAlignment="1">
      <alignment horizontal="center"/>
    </xf>
    <xf numFmtId="0" fontId="5" fillId="2" borderId="0" xfId="0" applyFont="1" applyFill="1" applyAlignment="1">
      <alignment horizontal="center"/>
    </xf>
    <xf numFmtId="0" fontId="6" fillId="5" borderId="2" xfId="0" applyFont="1" applyFill="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14" fillId="0" borderId="1" xfId="0" applyFont="1" applyBorder="1" applyAlignment="1">
      <alignment horizontal="right"/>
    </xf>
    <xf numFmtId="0" fontId="3" fillId="0" borderId="0" xfId="0" applyFont="1"/>
    <xf numFmtId="0" fontId="16" fillId="0" borderId="0" xfId="0" applyFont="1"/>
    <xf numFmtId="0" fontId="17" fillId="0" borderId="0" xfId="0" applyFont="1"/>
    <xf numFmtId="0" fontId="0" fillId="0" borderId="0" xfId="0" applyAlignment="1">
      <alignment vertical="center"/>
    </xf>
    <xf numFmtId="0" fontId="0" fillId="0" borderId="17" xfId="0" applyBorder="1"/>
    <xf numFmtId="0" fontId="0" fillId="0" borderId="18" xfId="0" applyBorder="1"/>
    <xf numFmtId="0" fontId="0" fillId="0" borderId="20" xfId="0" applyBorder="1"/>
    <xf numFmtId="0" fontId="0" fillId="0" borderId="22" xfId="0" applyBorder="1"/>
    <xf numFmtId="0" fontId="0" fillId="0" borderId="23" xfId="0" applyBorder="1"/>
    <xf numFmtId="0" fontId="0" fillId="0" borderId="21" xfId="0" applyBorder="1" applyAlignment="1">
      <alignment vertical="center"/>
    </xf>
    <xf numFmtId="0" fontId="13" fillId="2" borderId="0" xfId="0" applyFont="1" applyFill="1"/>
    <xf numFmtId="0" fontId="1" fillId="2" borderId="0" xfId="0" applyFont="1" applyFill="1"/>
    <xf numFmtId="0" fontId="0" fillId="2" borderId="0" xfId="0" applyFill="1" applyAlignment="1">
      <alignment horizontal="right"/>
    </xf>
    <xf numFmtId="0" fontId="0" fillId="2" borderId="0" xfId="0" applyFill="1" applyAlignment="1">
      <alignment horizontal="fill"/>
    </xf>
    <xf numFmtId="0" fontId="17" fillId="2" borderId="0" xfId="0" applyFont="1" applyFill="1"/>
    <xf numFmtId="0" fontId="1" fillId="0" borderId="0" xfId="0" applyFont="1"/>
    <xf numFmtId="0" fontId="0" fillId="0" borderId="0" xfId="0" applyAlignment="1">
      <alignment horizontal="right"/>
    </xf>
    <xf numFmtId="0" fontId="0" fillId="0" borderId="0" xfId="0" applyAlignment="1">
      <alignment horizontal="fill"/>
    </xf>
    <xf numFmtId="9" fontId="0" fillId="0" borderId="0" xfId="2" applyFont="1" applyFill="1" applyBorder="1" applyAlignment="1">
      <alignment horizontal="right"/>
    </xf>
    <xf numFmtId="0" fontId="24" fillId="0" borderId="15" xfId="0" applyFont="1" applyBorder="1" applyAlignment="1">
      <alignment horizontal="center"/>
    </xf>
    <xf numFmtId="0" fontId="24" fillId="0" borderId="10" xfId="0" applyFont="1" applyBorder="1" applyAlignment="1">
      <alignment horizontal="center"/>
    </xf>
    <xf numFmtId="0" fontId="24" fillId="0" borderId="10" xfId="0" applyFont="1" applyBorder="1" applyAlignment="1">
      <alignment horizontal="fill"/>
    </xf>
    <xf numFmtId="0" fontId="24" fillId="0" borderId="6" xfId="0" applyFont="1" applyBorder="1"/>
    <xf numFmtId="0" fontId="1" fillId="0" borderId="1" xfId="0" applyFont="1" applyBorder="1"/>
    <xf numFmtId="0" fontId="0" fillId="0" borderId="2" xfId="0" applyBorder="1"/>
    <xf numFmtId="0" fontId="23" fillId="0" borderId="1" xfId="0" applyFont="1" applyBorder="1" applyAlignment="1">
      <alignment horizontal="left" indent="2"/>
    </xf>
    <xf numFmtId="0" fontId="1" fillId="0" borderId="3" xfId="0" applyFont="1" applyBorder="1"/>
    <xf numFmtId="0" fontId="0" fillId="0" borderId="5" xfId="0" applyBorder="1" applyAlignment="1">
      <alignment horizontal="right"/>
    </xf>
    <xf numFmtId="0" fontId="0" fillId="0" borderId="5" xfId="0" applyBorder="1"/>
    <xf numFmtId="0" fontId="0" fillId="0" borderId="4" xfId="0" applyBorder="1"/>
    <xf numFmtId="0" fontId="1" fillId="0" borderId="2" xfId="0" applyFont="1" applyBorder="1"/>
    <xf numFmtId="49" fontId="1" fillId="0" borderId="1" xfId="0" applyNumberFormat="1" applyFont="1" applyBorder="1" applyAlignment="1">
      <alignment wrapText="1"/>
    </xf>
    <xf numFmtId="0" fontId="1" fillId="0" borderId="1" xfId="0" applyFont="1" applyBorder="1" applyAlignment="1">
      <alignment wrapText="1"/>
    </xf>
    <xf numFmtId="165" fontId="0" fillId="0" borderId="0" xfId="0" applyNumberFormat="1"/>
    <xf numFmtId="165" fontId="0" fillId="0" borderId="2" xfId="0" applyNumberFormat="1" applyBorder="1"/>
    <xf numFmtId="0" fontId="0" fillId="0" borderId="5" xfId="0" applyBorder="1" applyAlignment="1">
      <alignment horizontal="fill"/>
    </xf>
    <xf numFmtId="0" fontId="1" fillId="0" borderId="15" xfId="0" applyFont="1" applyBorder="1"/>
    <xf numFmtId="0" fontId="0" fillId="0" borderId="10" xfId="0" applyBorder="1" applyAlignment="1">
      <alignment horizontal="right"/>
    </xf>
    <xf numFmtId="0" fontId="0" fillId="0" borderId="10" xfId="0" applyBorder="1" applyAlignment="1">
      <alignment horizontal="fill"/>
    </xf>
    <xf numFmtId="0" fontId="1" fillId="0" borderId="10" xfId="0" applyFont="1" applyBorder="1"/>
    <xf numFmtId="0" fontId="1" fillId="0" borderId="6" xfId="0" applyFont="1" applyBorder="1"/>
    <xf numFmtId="2" fontId="0" fillId="0" borderId="0" xfId="0" applyNumberFormat="1"/>
    <xf numFmtId="2" fontId="0" fillId="0" borderId="2" xfId="0" applyNumberFormat="1" applyBorder="1"/>
    <xf numFmtId="0" fontId="8" fillId="2" borderId="0" xfId="0" applyFont="1" applyFill="1" applyAlignment="1">
      <alignment horizontal="right"/>
    </xf>
    <xf numFmtId="0" fontId="8" fillId="2" borderId="0" xfId="0" applyFont="1" applyFill="1"/>
    <xf numFmtId="0" fontId="1" fillId="2" borderId="24" xfId="0" applyFont="1" applyFill="1" applyBorder="1"/>
    <xf numFmtId="0" fontId="0" fillId="2" borderId="25" xfId="0" applyFill="1" applyBorder="1" applyAlignment="1">
      <alignment horizontal="right"/>
    </xf>
    <xf numFmtId="0" fontId="1" fillId="2" borderId="28" xfId="0" applyFont="1" applyFill="1" applyBorder="1"/>
    <xf numFmtId="0" fontId="0" fillId="2" borderId="29" xfId="0" applyFill="1" applyBorder="1" applyAlignment="1">
      <alignment horizontal="right"/>
    </xf>
    <xf numFmtId="0" fontId="25" fillId="2" borderId="0" xfId="0" applyFont="1" applyFill="1"/>
    <xf numFmtId="0" fontId="24" fillId="2" borderId="0" xfId="0" applyFont="1" applyFill="1"/>
    <xf numFmtId="0" fontId="24" fillId="2" borderId="0" xfId="0" applyFont="1" applyFill="1" applyAlignment="1">
      <alignment horizontal="left"/>
    </xf>
    <xf numFmtId="0" fontId="0" fillId="2" borderId="0" xfId="0" quotePrefix="1" applyFill="1" applyAlignment="1">
      <alignment wrapText="1"/>
    </xf>
    <xf numFmtId="0" fontId="1" fillId="2" borderId="24" xfId="0" applyFont="1" applyFill="1" applyBorder="1" applyAlignment="1">
      <alignment vertical="top" wrapText="1"/>
    </xf>
    <xf numFmtId="0" fontId="1" fillId="2" borderId="26" xfId="0" applyFont="1" applyFill="1" applyBorder="1" applyAlignment="1">
      <alignment vertical="top"/>
    </xf>
    <xf numFmtId="0" fontId="0" fillId="2" borderId="27" xfId="0" applyFill="1" applyBorder="1" applyAlignment="1">
      <alignment vertical="top" wrapText="1"/>
    </xf>
    <xf numFmtId="0" fontId="1" fillId="2" borderId="28" xfId="0" applyFont="1" applyFill="1" applyBorder="1" applyAlignment="1">
      <alignment vertical="top"/>
    </xf>
    <xf numFmtId="0" fontId="0" fillId="2" borderId="29" xfId="0" applyFill="1" applyBorder="1" applyAlignment="1">
      <alignment vertical="top" wrapText="1"/>
    </xf>
    <xf numFmtId="0" fontId="26" fillId="2" borderId="0" xfId="0" applyFont="1" applyFill="1" applyAlignment="1">
      <alignment horizontal="left"/>
    </xf>
    <xf numFmtId="0" fontId="0" fillId="2" borderId="25" xfId="0" applyFill="1" applyBorder="1" applyAlignment="1">
      <alignment horizontal="left" vertical="top" wrapText="1"/>
    </xf>
    <xf numFmtId="0" fontId="28" fillId="8" borderId="0" xfId="0" applyFont="1" applyFill="1"/>
    <xf numFmtId="0" fontId="0" fillId="9" borderId="0" xfId="0" applyFill="1"/>
    <xf numFmtId="0" fontId="29" fillId="9" borderId="0" xfId="0" applyFont="1" applyFill="1"/>
    <xf numFmtId="0" fontId="11" fillId="9" borderId="0" xfId="0" applyFont="1" applyFill="1"/>
    <xf numFmtId="0" fontId="5" fillId="9" borderId="0" xfId="0" applyFont="1" applyFill="1"/>
    <xf numFmtId="0" fontId="31" fillId="8" borderId="0" xfId="0" applyFont="1" applyFill="1"/>
    <xf numFmtId="0" fontId="5" fillId="9" borderId="0" xfId="0" applyFont="1" applyFill="1" applyAlignment="1">
      <alignment wrapText="1"/>
    </xf>
    <xf numFmtId="0" fontId="0" fillId="10" borderId="11" xfId="0" applyFill="1" applyBorder="1"/>
    <xf numFmtId="0" fontId="0" fillId="11" borderId="0" xfId="0" applyFill="1"/>
    <xf numFmtId="0" fontId="34" fillId="2" borderId="0" xfId="0" applyFont="1" applyFill="1"/>
    <xf numFmtId="0" fontId="0" fillId="10" borderId="11" xfId="0" applyFill="1" applyBorder="1" applyAlignment="1">
      <alignment wrapText="1"/>
    </xf>
    <xf numFmtId="0" fontId="11" fillId="12" borderId="0" xfId="0" applyFont="1" applyFill="1"/>
    <xf numFmtId="0" fontId="18" fillId="0" borderId="16" xfId="0" applyFont="1" applyBorder="1"/>
    <xf numFmtId="0" fontId="0" fillId="0" borderId="19" xfId="0" applyBorder="1" applyAlignment="1">
      <alignment vertical="center" wrapText="1"/>
    </xf>
    <xf numFmtId="0" fontId="27" fillId="8" borderId="0" xfId="0" applyFont="1" applyFill="1"/>
    <xf numFmtId="0" fontId="2" fillId="9" borderId="0" xfId="0" applyFont="1" applyFill="1"/>
    <xf numFmtId="0" fontId="30" fillId="8" borderId="0" xfId="0" applyFont="1" applyFill="1"/>
    <xf numFmtId="0" fontId="7" fillId="0" borderId="27" xfId="0" applyFont="1" applyBorder="1" applyAlignment="1">
      <alignment horizontal="left"/>
    </xf>
    <xf numFmtId="0" fontId="5" fillId="0" borderId="27" xfId="0" applyFont="1" applyBorder="1" applyAlignment="1">
      <alignment horizontal="left"/>
    </xf>
    <xf numFmtId="0" fontId="21" fillId="0" borderId="26" xfId="0" applyFont="1" applyBorder="1" applyAlignment="1">
      <alignment horizontal="left" vertical="center" wrapText="1" indent="2"/>
    </xf>
    <xf numFmtId="0" fontId="5" fillId="0" borderId="27" xfId="0" applyFont="1" applyBorder="1"/>
    <xf numFmtId="0" fontId="21" fillId="0" borderId="26" xfId="0" applyFont="1" applyBorder="1" applyAlignment="1">
      <alignment horizontal="left" wrapText="1" indent="2"/>
    </xf>
    <xf numFmtId="0" fontId="8" fillId="0" borderId="26" xfId="0" applyFont="1" applyBorder="1" applyAlignment="1">
      <alignment horizontal="left" indent="2"/>
    </xf>
    <xf numFmtId="0" fontId="8" fillId="0" borderId="26" xfId="0" applyFont="1" applyBorder="1" applyAlignment="1">
      <alignment horizontal="left" wrapText="1" indent="2"/>
    </xf>
    <xf numFmtId="0" fontId="11" fillId="13" borderId="0" xfId="0" applyFont="1" applyFill="1"/>
    <xf numFmtId="0" fontId="26" fillId="2" borderId="0" xfId="0" applyFont="1" applyFill="1"/>
    <xf numFmtId="0" fontId="1" fillId="2" borderId="32" xfId="0" applyFont="1" applyFill="1" applyBorder="1"/>
    <xf numFmtId="0" fontId="1" fillId="2" borderId="25" xfId="0" applyFont="1" applyFill="1" applyBorder="1"/>
    <xf numFmtId="0" fontId="0" fillId="2" borderId="26" xfId="0" applyFill="1" applyBorder="1"/>
    <xf numFmtId="0" fontId="0" fillId="2" borderId="11" xfId="0" applyFill="1" applyBorder="1"/>
    <xf numFmtId="0" fontId="0" fillId="2" borderId="11" xfId="0" applyFill="1" applyBorder="1" applyAlignment="1">
      <alignment vertical="top"/>
    </xf>
    <xf numFmtId="0" fontId="0" fillId="2" borderId="27" xfId="0" applyFill="1" applyBorder="1" applyAlignment="1">
      <alignment vertical="top"/>
    </xf>
    <xf numFmtId="0" fontId="0" fillId="2" borderId="28" xfId="0" applyFill="1" applyBorder="1"/>
    <xf numFmtId="0" fontId="0" fillId="2" borderId="33" xfId="0" applyFill="1" applyBorder="1"/>
    <xf numFmtId="0" fontId="0" fillId="2" borderId="33" xfId="0" applyFill="1" applyBorder="1" applyAlignment="1">
      <alignment vertical="top"/>
    </xf>
    <xf numFmtId="0" fontId="0" fillId="2" borderId="29" xfId="0" applyFill="1" applyBorder="1" applyAlignment="1">
      <alignment vertical="top"/>
    </xf>
    <xf numFmtId="0" fontId="6" fillId="8" borderId="26" xfId="0" applyFont="1" applyFill="1" applyBorder="1" applyAlignment="1">
      <alignment horizontal="left"/>
    </xf>
    <xf numFmtId="0" fontId="6" fillId="8" borderId="27" xfId="0" applyFont="1" applyFill="1" applyBorder="1" applyAlignment="1">
      <alignment horizontal="left"/>
    </xf>
    <xf numFmtId="0" fontId="5" fillId="0" borderId="28" xfId="0" applyFont="1" applyBorder="1" applyAlignment="1">
      <alignment horizontal="left" wrapText="1"/>
    </xf>
    <xf numFmtId="0" fontId="5" fillId="0" borderId="29" xfId="0" applyFont="1" applyBorder="1" applyAlignment="1">
      <alignment horizontal="left" wrapText="1"/>
    </xf>
    <xf numFmtId="0" fontId="20" fillId="0" borderId="26" xfId="0" applyFont="1" applyBorder="1" applyAlignment="1">
      <alignment horizontal="left"/>
    </xf>
    <xf numFmtId="0" fontId="20" fillId="0" borderId="27" xfId="0" applyFont="1" applyBorder="1" applyAlignment="1">
      <alignment horizontal="left"/>
    </xf>
    <xf numFmtId="0" fontId="5" fillId="0" borderId="26" xfId="0" applyFont="1" applyBorder="1" applyAlignment="1">
      <alignment horizontal="left" wrapText="1"/>
    </xf>
    <xf numFmtId="0" fontId="5" fillId="0" borderId="27" xfId="0" applyFont="1" applyBorder="1" applyAlignment="1">
      <alignment horizontal="left" wrapText="1"/>
    </xf>
    <xf numFmtId="0" fontId="7" fillId="0" borderId="26" xfId="0" applyFont="1" applyBorder="1" applyAlignment="1">
      <alignment horizontal="left"/>
    </xf>
    <xf numFmtId="0" fontId="7" fillId="0" borderId="27" xfId="0" applyFont="1" applyBorder="1" applyAlignment="1">
      <alignment horizontal="left"/>
    </xf>
    <xf numFmtId="0" fontId="5" fillId="0" borderId="26" xfId="0" applyFont="1" applyBorder="1" applyAlignment="1">
      <alignment horizontal="left"/>
    </xf>
    <xf numFmtId="0" fontId="5" fillId="0" borderId="27" xfId="0" applyFont="1" applyBorder="1" applyAlignment="1">
      <alignment horizontal="left"/>
    </xf>
    <xf numFmtId="0" fontId="20" fillId="0" borderId="26" xfId="0" applyFont="1" applyBorder="1" applyAlignment="1">
      <alignment horizontal="left" wrapText="1"/>
    </xf>
    <xf numFmtId="0" fontId="20" fillId="0" borderId="27" xfId="0" applyFont="1" applyBorder="1" applyAlignment="1">
      <alignment horizontal="left" wrapText="1"/>
    </xf>
    <xf numFmtId="0" fontId="7" fillId="0" borderId="26" xfId="0" applyFont="1" applyBorder="1" applyAlignment="1">
      <alignment horizontal="left" wrapText="1"/>
    </xf>
    <xf numFmtId="0" fontId="7" fillId="0" borderId="27" xfId="0" applyFont="1" applyBorder="1" applyAlignment="1">
      <alignment horizontal="left" wrapText="1"/>
    </xf>
    <xf numFmtId="164" fontId="5" fillId="0" borderId="26" xfId="3" applyFont="1" applyFill="1" applyBorder="1" applyAlignment="1">
      <alignment horizontal="left"/>
    </xf>
    <xf numFmtId="164" fontId="5" fillId="0" borderId="27" xfId="3" applyFont="1" applyFill="1" applyBorder="1" applyAlignment="1">
      <alignment horizontal="left"/>
    </xf>
    <xf numFmtId="0" fontId="11" fillId="9" borderId="24" xfId="0" applyFont="1" applyFill="1" applyBorder="1" applyAlignment="1">
      <alignment horizontal="left" vertical="center"/>
    </xf>
    <xf numFmtId="0" fontId="11" fillId="9" borderId="25" xfId="0" applyFont="1" applyFill="1" applyBorder="1" applyAlignment="1">
      <alignment horizontal="left" vertical="center"/>
    </xf>
    <xf numFmtId="0" fontId="5" fillId="0" borderId="28" xfId="0" applyFont="1" applyBorder="1" applyAlignment="1">
      <alignment horizontal="left"/>
    </xf>
    <xf numFmtId="0" fontId="5" fillId="0" borderId="29" xfId="0" applyFont="1" applyBorder="1" applyAlignment="1">
      <alignment horizontal="left"/>
    </xf>
    <xf numFmtId="49" fontId="20" fillId="0" borderId="30" xfId="0" applyNumberFormat="1" applyFont="1" applyBorder="1" applyAlignment="1">
      <alignment horizontal="left" vertical="top" wrapText="1"/>
    </xf>
    <xf numFmtId="11" fontId="20" fillId="0" borderId="31" xfId="0" applyNumberFormat="1" applyFont="1" applyBorder="1" applyAlignment="1">
      <alignment horizontal="left" vertical="top" wrapText="1"/>
    </xf>
    <xf numFmtId="0" fontId="32" fillId="8" borderId="30" xfId="1" applyFont="1" applyFill="1" applyBorder="1" applyAlignment="1">
      <alignment horizontal="center"/>
    </xf>
    <xf numFmtId="0" fontId="32" fillId="8" borderId="31" xfId="1" applyFont="1" applyFill="1" applyBorder="1" applyAlignment="1">
      <alignment horizontal="center"/>
    </xf>
    <xf numFmtId="0" fontId="33" fillId="9" borderId="24" xfId="0" applyFont="1" applyFill="1" applyBorder="1" applyAlignment="1">
      <alignment horizontal="center" vertical="center"/>
    </xf>
    <xf numFmtId="0" fontId="33" fillId="9" borderId="25" xfId="0" applyFont="1" applyFill="1" applyBorder="1" applyAlignment="1">
      <alignment horizontal="center" vertical="center"/>
    </xf>
    <xf numFmtId="0" fontId="5" fillId="0" borderId="30" xfId="0" applyFont="1" applyBorder="1" applyAlignment="1">
      <alignment horizontal="left"/>
    </xf>
    <xf numFmtId="0" fontId="5" fillId="0" borderId="31" xfId="0" applyFont="1" applyBorder="1" applyAlignment="1">
      <alignment horizontal="left"/>
    </xf>
    <xf numFmtId="0" fontId="6" fillId="8" borderId="30" xfId="0" applyFont="1" applyFill="1" applyBorder="1" applyAlignment="1">
      <alignment horizontal="center"/>
    </xf>
    <xf numFmtId="0" fontId="6" fillId="8" borderId="31" xfId="0" applyFont="1" applyFill="1" applyBorder="1" applyAlignment="1">
      <alignment horizontal="center"/>
    </xf>
    <xf numFmtId="0" fontId="33" fillId="9" borderId="26" xfId="0" applyFont="1" applyFill="1" applyBorder="1" applyAlignment="1">
      <alignment horizontal="left" vertical="center"/>
    </xf>
    <xf numFmtId="0" fontId="33" fillId="9" borderId="27" xfId="0" applyFont="1" applyFill="1" applyBorder="1" applyAlignment="1">
      <alignment horizontal="left" vertical="center"/>
    </xf>
    <xf numFmtId="0" fontId="11" fillId="6" borderId="15" xfId="0" applyFont="1" applyFill="1" applyBorder="1" applyAlignment="1">
      <alignment horizontal="center"/>
    </xf>
    <xf numFmtId="0" fontId="11" fillId="6" borderId="6" xfId="0" applyFont="1" applyFill="1" applyBorder="1" applyAlignment="1">
      <alignment horizontal="center"/>
    </xf>
    <xf numFmtId="0" fontId="17" fillId="0" borderId="10" xfId="0" applyFont="1" applyBorder="1" applyAlignment="1">
      <alignment horizontal="center"/>
    </xf>
    <xf numFmtId="0" fontId="17" fillId="0" borderId="6" xfId="0" applyFont="1" applyBorder="1" applyAlignment="1">
      <alignment horizontal="center"/>
    </xf>
    <xf numFmtId="0" fontId="24" fillId="0" borderId="15" xfId="0" applyFont="1" applyBorder="1" applyAlignment="1">
      <alignment horizontal="center" vertical="center"/>
    </xf>
    <xf numFmtId="0" fontId="24" fillId="0" borderId="1"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cellXfs>
  <cellStyles count="4">
    <cellStyle name="Comma" xfId="3" builtinId="3"/>
    <cellStyle name="Hyperlink" xfId="1" builtinId="8"/>
    <cellStyle name="Normal" xfId="0" builtinId="0"/>
    <cellStyle name="Percent" xfId="2" builtinId="5"/>
  </cellStyles>
  <dxfs count="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FF0000"/>
      </font>
    </dxf>
  </dxfs>
  <tableStyles count="0" defaultTableStyle="TableStyleMedium2" defaultPivotStyle="PivotStyleLight16"/>
  <colors>
    <mruColors>
      <color rgb="FFFFB700"/>
      <color rgb="FF9C5700"/>
      <color rgb="FFFFEB9C"/>
      <color rgb="FF1121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0</xdr:row>
      <xdr:rowOff>0</xdr:rowOff>
    </xdr:from>
    <xdr:to>
      <xdr:col>1</xdr:col>
      <xdr:colOff>859155</xdr:colOff>
      <xdr:row>1</xdr:row>
      <xdr:rowOff>243840</xdr:rowOff>
    </xdr:to>
    <xdr:pic>
      <xdr:nvPicPr>
        <xdr:cNvPr id="2" name="Picture 1">
          <a:extLst>
            <a:ext uri="{FF2B5EF4-FFF2-40B4-BE49-F238E27FC236}">
              <a16:creationId xmlns:a16="http://schemas.microsoft.com/office/drawing/2014/main" id="{9A3B2A62-61E6-4793-B8FD-F8643926CF56}"/>
            </a:ext>
            <a:ext uri="{147F2762-F138-4A5C-976F-8EAC2B608ADB}">
              <a16:predDERef xmlns:a16="http://schemas.microsoft.com/office/drawing/2014/main" pred="{BF0A69D6-24D3-CD54-3CC6-6EDDE1A6126F}"/>
            </a:ext>
          </a:extLst>
        </xdr:cNvPr>
        <xdr:cNvPicPr>
          <a:picLocks noChangeAspect="1"/>
        </xdr:cNvPicPr>
      </xdr:nvPicPr>
      <xdr:blipFill>
        <a:blip xmlns:r="http://schemas.openxmlformats.org/officeDocument/2006/relationships" r:embed="rId1"/>
        <a:stretch>
          <a:fillRect/>
        </a:stretch>
      </xdr:blipFill>
      <xdr:spPr>
        <a:xfrm>
          <a:off x="53340" y="0"/>
          <a:ext cx="1144905" cy="1136809"/>
        </a:xfrm>
        <a:prstGeom prst="rect">
          <a:avLst/>
        </a:prstGeom>
      </xdr:spPr>
    </xdr:pic>
    <xdr:clientData/>
  </xdr:twoCellAnchor>
  <xdr:twoCellAnchor editAs="oneCell">
    <xdr:from>
      <xdr:col>1</xdr:col>
      <xdr:colOff>904875</xdr:colOff>
      <xdr:row>0</xdr:row>
      <xdr:rowOff>0</xdr:rowOff>
    </xdr:from>
    <xdr:to>
      <xdr:col>1</xdr:col>
      <xdr:colOff>2057400</xdr:colOff>
      <xdr:row>1</xdr:row>
      <xdr:rowOff>245745</xdr:rowOff>
    </xdr:to>
    <xdr:pic>
      <xdr:nvPicPr>
        <xdr:cNvPr id="4" name="Picture 3">
          <a:extLst>
            <a:ext uri="{FF2B5EF4-FFF2-40B4-BE49-F238E27FC236}">
              <a16:creationId xmlns:a16="http://schemas.microsoft.com/office/drawing/2014/main" id="{17FB0EDF-9D98-4429-B0FA-E4E29837E054}"/>
            </a:ext>
            <a:ext uri="{147F2762-F138-4A5C-976F-8EAC2B608ADB}">
              <a16:predDERef xmlns:a16="http://schemas.microsoft.com/office/drawing/2014/main" pred="{9A3B2A62-61E6-4793-B8FD-F8643926CF56}"/>
            </a:ext>
          </a:extLst>
        </xdr:cNvPr>
        <xdr:cNvPicPr>
          <a:picLocks noChangeAspect="1"/>
        </xdr:cNvPicPr>
      </xdr:nvPicPr>
      <xdr:blipFill>
        <a:blip xmlns:r="http://schemas.openxmlformats.org/officeDocument/2006/relationships" r:embed="rId2"/>
        <a:stretch>
          <a:fillRect/>
        </a:stretch>
      </xdr:blipFill>
      <xdr:spPr>
        <a:xfrm>
          <a:off x="1238250" y="0"/>
          <a:ext cx="1152525" cy="1152525"/>
        </a:xfrm>
        <a:prstGeom prst="rect">
          <a:avLst/>
        </a:prstGeom>
      </xdr:spPr>
    </xdr:pic>
    <xdr:clientData/>
  </xdr:twoCellAnchor>
  <xdr:twoCellAnchor editAs="oneCell">
    <xdr:from>
      <xdr:col>1</xdr:col>
      <xdr:colOff>2124075</xdr:colOff>
      <xdr:row>0</xdr:row>
      <xdr:rowOff>142875</xdr:rowOff>
    </xdr:from>
    <xdr:to>
      <xdr:col>2</xdr:col>
      <xdr:colOff>152400</xdr:colOff>
      <xdr:row>1</xdr:row>
      <xdr:rowOff>95250</xdr:rowOff>
    </xdr:to>
    <xdr:pic>
      <xdr:nvPicPr>
        <xdr:cNvPr id="5" name="Picture 4">
          <a:extLst>
            <a:ext uri="{FF2B5EF4-FFF2-40B4-BE49-F238E27FC236}">
              <a16:creationId xmlns:a16="http://schemas.microsoft.com/office/drawing/2014/main" id="{C230E3C2-D0F7-4960-6659-E5A59FA12A5F}"/>
            </a:ext>
            <a:ext uri="{147F2762-F138-4A5C-976F-8EAC2B608ADB}">
              <a16:predDERef xmlns:a16="http://schemas.microsoft.com/office/drawing/2014/main" pred="{17FB0EDF-9D98-4429-B0FA-E4E29837E054}"/>
            </a:ext>
          </a:extLst>
        </xdr:cNvPr>
        <xdr:cNvPicPr>
          <a:picLocks noChangeAspect="1"/>
        </xdr:cNvPicPr>
      </xdr:nvPicPr>
      <xdr:blipFill>
        <a:blip xmlns:r="http://schemas.openxmlformats.org/officeDocument/2006/relationships" r:embed="rId3"/>
        <a:stretch>
          <a:fillRect/>
        </a:stretch>
      </xdr:blipFill>
      <xdr:spPr>
        <a:xfrm>
          <a:off x="2457450" y="142875"/>
          <a:ext cx="847725" cy="847725"/>
        </a:xfrm>
        <a:prstGeom prst="rect">
          <a:avLst/>
        </a:prstGeom>
      </xdr:spPr>
    </xdr:pic>
    <xdr:clientData/>
  </xdr:twoCellAnchor>
  <xdr:twoCellAnchor editAs="oneCell">
    <xdr:from>
      <xdr:col>2</xdr:col>
      <xdr:colOff>66675</xdr:colOff>
      <xdr:row>0</xdr:row>
      <xdr:rowOff>38100</xdr:rowOff>
    </xdr:from>
    <xdr:to>
      <xdr:col>2</xdr:col>
      <xdr:colOff>1007745</xdr:colOff>
      <xdr:row>1</xdr:row>
      <xdr:rowOff>95250</xdr:rowOff>
    </xdr:to>
    <xdr:pic>
      <xdr:nvPicPr>
        <xdr:cNvPr id="6" name="Picture 5">
          <a:extLst>
            <a:ext uri="{FF2B5EF4-FFF2-40B4-BE49-F238E27FC236}">
              <a16:creationId xmlns:a16="http://schemas.microsoft.com/office/drawing/2014/main" id="{40FA8AC5-5BD2-4426-924E-428F0F7FF58D}"/>
            </a:ext>
            <a:ext uri="{147F2762-F138-4A5C-976F-8EAC2B608ADB}">
              <a16:predDERef xmlns:a16="http://schemas.microsoft.com/office/drawing/2014/main" pred="{C230E3C2-D0F7-4960-6659-E5A59FA12A5F}"/>
            </a:ext>
          </a:extLst>
        </xdr:cNvPr>
        <xdr:cNvPicPr>
          <a:picLocks noChangeAspect="1"/>
        </xdr:cNvPicPr>
      </xdr:nvPicPr>
      <xdr:blipFill>
        <a:blip xmlns:r="http://schemas.openxmlformats.org/officeDocument/2006/relationships" r:embed="rId4"/>
        <a:stretch>
          <a:fillRect/>
        </a:stretch>
      </xdr:blipFill>
      <xdr:spPr>
        <a:xfrm>
          <a:off x="3219450" y="38100"/>
          <a:ext cx="952500" cy="952500"/>
        </a:xfrm>
        <a:prstGeom prst="rect">
          <a:avLst/>
        </a:prstGeom>
      </xdr:spPr>
    </xdr:pic>
    <xdr:clientData/>
  </xdr:twoCellAnchor>
  <xdr:twoCellAnchor editAs="oneCell">
    <xdr:from>
      <xdr:col>2</xdr:col>
      <xdr:colOff>457201</xdr:colOff>
      <xdr:row>6</xdr:row>
      <xdr:rowOff>417184</xdr:rowOff>
    </xdr:from>
    <xdr:to>
      <xdr:col>6</xdr:col>
      <xdr:colOff>1463041</xdr:colOff>
      <xdr:row>8</xdr:row>
      <xdr:rowOff>636274</xdr:rowOff>
    </xdr:to>
    <xdr:pic>
      <xdr:nvPicPr>
        <xdr:cNvPr id="3" name="Picture 2">
          <a:extLst>
            <a:ext uri="{FF2B5EF4-FFF2-40B4-BE49-F238E27FC236}">
              <a16:creationId xmlns:a16="http://schemas.microsoft.com/office/drawing/2014/main" id="{EC563E0C-FD01-ACCA-FF26-CE0BD50CBD43}"/>
            </a:ext>
          </a:extLst>
        </xdr:cNvPr>
        <xdr:cNvPicPr>
          <a:picLocks noChangeAspect="1"/>
        </xdr:cNvPicPr>
      </xdr:nvPicPr>
      <xdr:blipFill>
        <a:blip xmlns:r="http://schemas.openxmlformats.org/officeDocument/2006/relationships" r:embed="rId5"/>
        <a:stretch>
          <a:fillRect/>
        </a:stretch>
      </xdr:blipFill>
      <xdr:spPr>
        <a:xfrm>
          <a:off x="3611881" y="2444104"/>
          <a:ext cx="7955280" cy="4181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167640</xdr:rowOff>
    </xdr:to>
    <xdr:pic>
      <xdr:nvPicPr>
        <xdr:cNvPr id="2" name="Picture 1">
          <a:extLst>
            <a:ext uri="{FF2B5EF4-FFF2-40B4-BE49-F238E27FC236}">
              <a16:creationId xmlns:a16="http://schemas.microsoft.com/office/drawing/2014/main" id="{F5C3D169-B055-4C8B-AEDF-4D12EE4878DC}"/>
            </a:ext>
            <a:ext uri="{147F2762-F138-4A5C-976F-8EAC2B608ADB}">
              <a16:predDERef xmlns:a16="http://schemas.microsoft.com/office/drawing/2014/main" pred="{BF0A69D6-24D3-CD54-3CC6-6EDDE1A6126F}"/>
            </a:ext>
          </a:extLst>
        </xdr:cNvPr>
        <xdr:cNvPicPr>
          <a:picLocks noChangeAspect="1"/>
        </xdr:cNvPicPr>
      </xdr:nvPicPr>
      <xdr:blipFill>
        <a:blip xmlns:r="http://schemas.openxmlformats.org/officeDocument/2006/relationships" r:embed="rId1"/>
        <a:stretch>
          <a:fillRect/>
        </a:stretch>
      </xdr:blipFill>
      <xdr:spPr>
        <a:xfrm>
          <a:off x="0" y="0"/>
          <a:ext cx="1143000" cy="1143000"/>
        </a:xfrm>
        <a:prstGeom prst="rect">
          <a:avLst/>
        </a:prstGeom>
      </xdr:spPr>
    </xdr:pic>
    <xdr:clientData/>
  </xdr:twoCellAnchor>
  <xdr:twoCellAnchor editAs="oneCell">
    <xdr:from>
      <xdr:col>0</xdr:col>
      <xdr:colOff>1171575</xdr:colOff>
      <xdr:row>0</xdr:row>
      <xdr:rowOff>9525</xdr:rowOff>
    </xdr:from>
    <xdr:to>
      <xdr:col>2</xdr:col>
      <xdr:colOff>284517</xdr:colOff>
      <xdr:row>2</xdr:row>
      <xdr:rowOff>0</xdr:rowOff>
    </xdr:to>
    <xdr:pic>
      <xdr:nvPicPr>
        <xdr:cNvPr id="3" name="Picture 2">
          <a:extLst>
            <a:ext uri="{FF2B5EF4-FFF2-40B4-BE49-F238E27FC236}">
              <a16:creationId xmlns:a16="http://schemas.microsoft.com/office/drawing/2014/main" id="{A0B8EB59-9441-4085-B156-59716752826F}"/>
            </a:ext>
            <a:ext uri="{147F2762-F138-4A5C-976F-8EAC2B608ADB}">
              <a16:predDERef xmlns:a16="http://schemas.microsoft.com/office/drawing/2014/main" pred="{F5C3D169-B055-4C8B-AEDF-4D12EE4878DC}"/>
            </a:ext>
          </a:extLst>
        </xdr:cNvPr>
        <xdr:cNvPicPr>
          <a:picLocks noChangeAspect="1"/>
        </xdr:cNvPicPr>
      </xdr:nvPicPr>
      <xdr:blipFill>
        <a:blip xmlns:r="http://schemas.openxmlformats.org/officeDocument/2006/relationships" r:embed="rId2"/>
        <a:stretch>
          <a:fillRect/>
        </a:stretch>
      </xdr:blipFill>
      <xdr:spPr>
        <a:xfrm>
          <a:off x="1171575" y="9525"/>
          <a:ext cx="1152525" cy="1152525"/>
        </a:xfrm>
        <a:prstGeom prst="rect">
          <a:avLst/>
        </a:prstGeom>
      </xdr:spPr>
    </xdr:pic>
    <xdr:clientData/>
  </xdr:twoCellAnchor>
  <xdr:twoCellAnchor editAs="oneCell">
    <xdr:from>
      <xdr:col>2</xdr:col>
      <xdr:colOff>1152525</xdr:colOff>
      <xdr:row>0</xdr:row>
      <xdr:rowOff>142875</xdr:rowOff>
    </xdr:from>
    <xdr:to>
      <xdr:col>2</xdr:col>
      <xdr:colOff>1996440</xdr:colOff>
      <xdr:row>1</xdr:row>
      <xdr:rowOff>15240</xdr:rowOff>
    </xdr:to>
    <xdr:pic>
      <xdr:nvPicPr>
        <xdr:cNvPr id="4" name="Picture 3">
          <a:extLst>
            <a:ext uri="{FF2B5EF4-FFF2-40B4-BE49-F238E27FC236}">
              <a16:creationId xmlns:a16="http://schemas.microsoft.com/office/drawing/2014/main" id="{BDB346A1-DE7D-4579-B047-E697DD197BF9}"/>
            </a:ext>
            <a:ext uri="{147F2762-F138-4A5C-976F-8EAC2B608ADB}">
              <a16:predDERef xmlns:a16="http://schemas.microsoft.com/office/drawing/2014/main" pred="{A0B8EB59-9441-4085-B156-59716752826F}"/>
            </a:ext>
          </a:extLst>
        </xdr:cNvPr>
        <xdr:cNvPicPr>
          <a:picLocks noChangeAspect="1"/>
        </xdr:cNvPicPr>
      </xdr:nvPicPr>
      <xdr:blipFill>
        <a:blip xmlns:r="http://schemas.openxmlformats.org/officeDocument/2006/relationships" r:embed="rId3"/>
        <a:stretch>
          <a:fillRect/>
        </a:stretch>
      </xdr:blipFill>
      <xdr:spPr>
        <a:xfrm>
          <a:off x="2381250" y="142875"/>
          <a:ext cx="847725" cy="847725"/>
        </a:xfrm>
        <a:prstGeom prst="rect">
          <a:avLst/>
        </a:prstGeom>
      </xdr:spPr>
    </xdr:pic>
    <xdr:clientData/>
  </xdr:twoCellAnchor>
  <xdr:twoCellAnchor editAs="oneCell">
    <xdr:from>
      <xdr:col>2</xdr:col>
      <xdr:colOff>1914525</xdr:colOff>
      <xdr:row>0</xdr:row>
      <xdr:rowOff>28575</xdr:rowOff>
    </xdr:from>
    <xdr:to>
      <xdr:col>2</xdr:col>
      <xdr:colOff>2876550</xdr:colOff>
      <xdr:row>1</xdr:row>
      <xdr:rowOff>19050</xdr:rowOff>
    </xdr:to>
    <xdr:pic>
      <xdr:nvPicPr>
        <xdr:cNvPr id="5" name="Picture 4">
          <a:extLst>
            <a:ext uri="{FF2B5EF4-FFF2-40B4-BE49-F238E27FC236}">
              <a16:creationId xmlns:a16="http://schemas.microsoft.com/office/drawing/2014/main" id="{F6EFF62A-B81D-4EBC-B980-7CB2BF82CE51}"/>
            </a:ext>
            <a:ext uri="{147F2762-F138-4A5C-976F-8EAC2B608ADB}">
              <a16:predDERef xmlns:a16="http://schemas.microsoft.com/office/drawing/2014/main" pred="{BDB346A1-DE7D-4579-B047-E697DD197BF9}"/>
            </a:ext>
          </a:extLst>
        </xdr:cNvPr>
        <xdr:cNvPicPr>
          <a:picLocks noChangeAspect="1"/>
        </xdr:cNvPicPr>
      </xdr:nvPicPr>
      <xdr:blipFill>
        <a:blip xmlns:r="http://schemas.openxmlformats.org/officeDocument/2006/relationships" r:embed="rId4"/>
        <a:stretch>
          <a:fillRect/>
        </a:stretch>
      </xdr:blipFill>
      <xdr:spPr>
        <a:xfrm>
          <a:off x="3143250" y="28575"/>
          <a:ext cx="952500"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2</xdr:row>
      <xdr:rowOff>55245</xdr:rowOff>
    </xdr:to>
    <xdr:pic>
      <xdr:nvPicPr>
        <xdr:cNvPr id="2" name="Picture 1">
          <a:extLst>
            <a:ext uri="{FF2B5EF4-FFF2-40B4-BE49-F238E27FC236}">
              <a16:creationId xmlns:a16="http://schemas.microsoft.com/office/drawing/2014/main" id="{5906D04D-3105-4516-B17E-2FDE688442CD}"/>
            </a:ext>
            <a:ext uri="{147F2762-F138-4A5C-976F-8EAC2B608ADB}">
              <a16:predDERef xmlns:a16="http://schemas.microsoft.com/office/drawing/2014/main" pred="{BF0A69D6-24D3-CD54-3CC6-6EDDE1A6126F}"/>
            </a:ext>
          </a:extLst>
        </xdr:cNvPr>
        <xdr:cNvPicPr>
          <a:picLocks noChangeAspect="1"/>
        </xdr:cNvPicPr>
      </xdr:nvPicPr>
      <xdr:blipFill>
        <a:blip xmlns:r="http://schemas.openxmlformats.org/officeDocument/2006/relationships" r:embed="rId1"/>
        <a:stretch>
          <a:fillRect/>
        </a:stretch>
      </xdr:blipFill>
      <xdr:spPr>
        <a:xfrm>
          <a:off x="0" y="0"/>
          <a:ext cx="1143000" cy="1138714"/>
        </a:xfrm>
        <a:prstGeom prst="rect">
          <a:avLst/>
        </a:prstGeom>
      </xdr:spPr>
    </xdr:pic>
    <xdr:clientData/>
  </xdr:twoCellAnchor>
  <xdr:twoCellAnchor editAs="oneCell">
    <xdr:from>
      <xdr:col>0</xdr:col>
      <xdr:colOff>1219200</xdr:colOff>
      <xdr:row>0</xdr:row>
      <xdr:rowOff>0</xdr:rowOff>
    </xdr:from>
    <xdr:to>
      <xdr:col>1</xdr:col>
      <xdr:colOff>533400</xdr:colOff>
      <xdr:row>2</xdr:row>
      <xdr:rowOff>76200</xdr:rowOff>
    </xdr:to>
    <xdr:pic>
      <xdr:nvPicPr>
        <xdr:cNvPr id="3" name="Picture 2">
          <a:extLst>
            <a:ext uri="{FF2B5EF4-FFF2-40B4-BE49-F238E27FC236}">
              <a16:creationId xmlns:a16="http://schemas.microsoft.com/office/drawing/2014/main" id="{A8A4B35B-43EE-4F15-8E2E-7915B8907063}"/>
            </a:ext>
            <a:ext uri="{147F2762-F138-4A5C-976F-8EAC2B608ADB}">
              <a16:predDERef xmlns:a16="http://schemas.microsoft.com/office/drawing/2014/main" pred="{5906D04D-3105-4516-B17E-2FDE688442CD}"/>
            </a:ext>
          </a:extLst>
        </xdr:cNvPr>
        <xdr:cNvPicPr>
          <a:picLocks noChangeAspect="1"/>
        </xdr:cNvPicPr>
      </xdr:nvPicPr>
      <xdr:blipFill>
        <a:blip xmlns:r="http://schemas.openxmlformats.org/officeDocument/2006/relationships" r:embed="rId2"/>
        <a:stretch>
          <a:fillRect/>
        </a:stretch>
      </xdr:blipFill>
      <xdr:spPr>
        <a:xfrm>
          <a:off x="1219200" y="0"/>
          <a:ext cx="1152525" cy="1152525"/>
        </a:xfrm>
        <a:prstGeom prst="rect">
          <a:avLst/>
        </a:prstGeom>
      </xdr:spPr>
    </xdr:pic>
    <xdr:clientData/>
  </xdr:twoCellAnchor>
  <xdr:twoCellAnchor editAs="oneCell">
    <xdr:from>
      <xdr:col>1</xdr:col>
      <xdr:colOff>638175</xdr:colOff>
      <xdr:row>0</xdr:row>
      <xdr:rowOff>104775</xdr:rowOff>
    </xdr:from>
    <xdr:to>
      <xdr:col>1</xdr:col>
      <xdr:colOff>1485900</xdr:colOff>
      <xdr:row>1</xdr:row>
      <xdr:rowOff>76200</xdr:rowOff>
    </xdr:to>
    <xdr:pic>
      <xdr:nvPicPr>
        <xdr:cNvPr id="4" name="Picture 3">
          <a:extLst>
            <a:ext uri="{FF2B5EF4-FFF2-40B4-BE49-F238E27FC236}">
              <a16:creationId xmlns:a16="http://schemas.microsoft.com/office/drawing/2014/main" id="{9A16CED9-2E43-4C84-822C-311BCDB6A82A}"/>
            </a:ext>
            <a:ext uri="{147F2762-F138-4A5C-976F-8EAC2B608ADB}">
              <a16:predDERef xmlns:a16="http://schemas.microsoft.com/office/drawing/2014/main" pred="{A8A4B35B-43EE-4F15-8E2E-7915B8907063}"/>
            </a:ext>
          </a:extLst>
        </xdr:cNvPr>
        <xdr:cNvPicPr>
          <a:picLocks noChangeAspect="1"/>
        </xdr:cNvPicPr>
      </xdr:nvPicPr>
      <xdr:blipFill>
        <a:blip xmlns:r="http://schemas.openxmlformats.org/officeDocument/2006/relationships" r:embed="rId3"/>
        <a:stretch>
          <a:fillRect/>
        </a:stretch>
      </xdr:blipFill>
      <xdr:spPr>
        <a:xfrm>
          <a:off x="2476500" y="104775"/>
          <a:ext cx="847725" cy="847725"/>
        </a:xfrm>
        <a:prstGeom prst="rect">
          <a:avLst/>
        </a:prstGeom>
      </xdr:spPr>
    </xdr:pic>
    <xdr:clientData/>
  </xdr:twoCellAnchor>
  <xdr:twoCellAnchor editAs="oneCell">
    <xdr:from>
      <xdr:col>1</xdr:col>
      <xdr:colOff>1400175</xdr:colOff>
      <xdr:row>0</xdr:row>
      <xdr:rowOff>0</xdr:rowOff>
    </xdr:from>
    <xdr:to>
      <xdr:col>1</xdr:col>
      <xdr:colOff>2341245</xdr:colOff>
      <xdr:row>1</xdr:row>
      <xdr:rowOff>76200</xdr:rowOff>
    </xdr:to>
    <xdr:pic>
      <xdr:nvPicPr>
        <xdr:cNvPr id="5" name="Picture 4">
          <a:extLst>
            <a:ext uri="{FF2B5EF4-FFF2-40B4-BE49-F238E27FC236}">
              <a16:creationId xmlns:a16="http://schemas.microsoft.com/office/drawing/2014/main" id="{220C4870-A694-4326-B242-A486C6FED2E2}"/>
            </a:ext>
            <a:ext uri="{147F2762-F138-4A5C-976F-8EAC2B608ADB}">
              <a16:predDERef xmlns:a16="http://schemas.microsoft.com/office/drawing/2014/main" pred="{9A16CED9-2E43-4C84-822C-311BCDB6A82A}"/>
            </a:ext>
          </a:extLst>
        </xdr:cNvPr>
        <xdr:cNvPicPr>
          <a:picLocks noChangeAspect="1"/>
        </xdr:cNvPicPr>
      </xdr:nvPicPr>
      <xdr:blipFill>
        <a:blip xmlns:r="http://schemas.openxmlformats.org/officeDocument/2006/relationships" r:embed="rId4"/>
        <a:stretch>
          <a:fillRect/>
        </a:stretch>
      </xdr:blipFill>
      <xdr:spPr>
        <a:xfrm>
          <a:off x="3238500" y="0"/>
          <a:ext cx="952500" cy="952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ilary Nichols" id="{0241B1B9-EA04-544D-B1A8-FF567F52752B}" userId="S::hilary.nichols@consumercentrix.ch::4b4544ab-27c7-414e-9593-1e49281bd9d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26" dT="2025-02-24T14:21:14.23" personId="{0241B1B9-EA04-544D-B1A8-FF567F52752B}" id="{703302E7-B0F3-3348-81FA-8BEFF4477E92}">
    <text>1 = greatest. 0 = least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8D2B-6FC0-4747-A72B-42EC4EEACC68}">
  <sheetPr>
    <tabColor theme="0"/>
  </sheetPr>
  <dimension ref="A1:H11"/>
  <sheetViews>
    <sheetView showGridLines="0" topLeftCell="A2" zoomScale="130" zoomScaleNormal="130" workbookViewId="0">
      <selection activeCell="B2" sqref="A2:XFD2"/>
    </sheetView>
  </sheetViews>
  <sheetFormatPr baseColWidth="10" defaultColWidth="11.1640625" defaultRowHeight="16" x14ac:dyDescent="0.2"/>
  <cols>
    <col min="1" max="1" width="4.33203125" customWidth="1"/>
    <col min="2" max="2" width="37" customWidth="1"/>
    <col min="3" max="3" width="16" bestFit="1" customWidth="1"/>
    <col min="4" max="4" width="53" bestFit="1" customWidth="1"/>
    <col min="5" max="5" width="10.83203125" customWidth="1"/>
    <col min="7" max="7" width="23.33203125" customWidth="1"/>
  </cols>
  <sheetData>
    <row r="1" spans="1:8" s="123" customFormat="1" ht="70.5" customHeight="1" x14ac:dyDescent="0.2"/>
    <row r="2" spans="1:8" s="123" customFormat="1" ht="25" x14ac:dyDescent="0.3">
      <c r="A2" s="137" t="s">
        <v>459</v>
      </c>
      <c r="B2" s="124"/>
    </row>
    <row r="3" spans="1:8" s="122" customFormat="1" x14ac:dyDescent="0.2">
      <c r="A3" s="136" t="s">
        <v>0</v>
      </c>
    </row>
    <row r="4" spans="1:8" x14ac:dyDescent="0.2">
      <c r="A4" s="62"/>
    </row>
    <row r="5" spans="1:8" ht="17" thickBot="1" x14ac:dyDescent="0.25"/>
    <row r="6" spans="1:8" x14ac:dyDescent="0.2">
      <c r="B6" s="134" t="s">
        <v>1</v>
      </c>
      <c r="C6" s="66"/>
      <c r="D6" s="66"/>
      <c r="E6" s="66"/>
      <c r="F6" s="66"/>
      <c r="G6" s="67"/>
    </row>
    <row r="7" spans="1:8" ht="135.5" customHeight="1" x14ac:dyDescent="0.2">
      <c r="B7" s="135" t="s">
        <v>2</v>
      </c>
      <c r="G7" s="68"/>
    </row>
    <row r="8" spans="1:8" ht="176.5" customHeight="1" x14ac:dyDescent="0.2">
      <c r="B8" s="135" t="s">
        <v>3</v>
      </c>
      <c r="G8" s="68"/>
      <c r="H8" s="77"/>
    </row>
    <row r="9" spans="1:8" ht="111" customHeight="1" x14ac:dyDescent="0.2">
      <c r="B9" s="135" t="s">
        <v>4</v>
      </c>
      <c r="G9" s="68"/>
    </row>
    <row r="10" spans="1:8" ht="17" thickBot="1" x14ac:dyDescent="0.25">
      <c r="B10" s="71"/>
      <c r="C10" s="69"/>
      <c r="D10" s="69"/>
      <c r="E10" s="69"/>
      <c r="F10" s="69"/>
      <c r="G10" s="70"/>
    </row>
    <row r="11" spans="1:8" x14ac:dyDescent="0.2">
      <c r="B11" s="6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386E-E433-9841-857C-F50EC0A4634E}">
  <dimension ref="A1:B82"/>
  <sheetViews>
    <sheetView showGridLines="0" workbookViewId="0">
      <selection activeCell="B83" sqref="B83"/>
    </sheetView>
  </sheetViews>
  <sheetFormatPr baseColWidth="10" defaultColWidth="11.1640625" defaultRowHeight="16" x14ac:dyDescent="0.2"/>
  <cols>
    <col min="2" max="2" width="11.6640625" bestFit="1" customWidth="1"/>
  </cols>
  <sheetData>
    <row r="1" spans="1:1" ht="22" x14ac:dyDescent="0.3">
      <c r="A1" s="64"/>
    </row>
    <row r="30" spans="2:2" x14ac:dyDescent="0.2">
      <c r="B30" s="63"/>
    </row>
    <row r="31" spans="2:2" x14ac:dyDescent="0.2">
      <c r="B31" s="63"/>
    </row>
    <row r="35" spans="2:2" x14ac:dyDescent="0.2">
      <c r="B35" s="63"/>
    </row>
    <row r="36" spans="2:2" x14ac:dyDescent="0.2">
      <c r="B36" s="63"/>
    </row>
    <row r="40" spans="2:2" x14ac:dyDescent="0.2">
      <c r="B40" s="63"/>
    </row>
    <row r="41" spans="2:2" x14ac:dyDescent="0.2">
      <c r="B41" s="63"/>
    </row>
    <row r="46" spans="2:2" x14ac:dyDescent="0.2">
      <c r="B46" s="63"/>
    </row>
    <row r="51" spans="2:2" x14ac:dyDescent="0.2">
      <c r="B51" s="63"/>
    </row>
    <row r="56" spans="2:2" x14ac:dyDescent="0.2">
      <c r="B56" s="63"/>
    </row>
    <row r="61" spans="2:2" x14ac:dyDescent="0.2">
      <c r="B61" s="63"/>
    </row>
    <row r="67" spans="2:2" x14ac:dyDescent="0.2">
      <c r="B67" s="63"/>
    </row>
    <row r="72" spans="2:2" x14ac:dyDescent="0.2">
      <c r="B72" s="63"/>
    </row>
    <row r="77" spans="2:2" x14ac:dyDescent="0.2">
      <c r="B77" s="63"/>
    </row>
    <row r="82" spans="2:2" x14ac:dyDescent="0.2">
      <c r="B82" s="6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EC14E-29CC-48D0-8A07-07F89B26256A}">
  <sheetPr>
    <tabColor rgb="FF11213F"/>
  </sheetPr>
  <dimension ref="A1:BY134"/>
  <sheetViews>
    <sheetView tabSelected="1" zoomScale="140" zoomScaleNormal="140" workbookViewId="0">
      <pane ySplit="4" topLeftCell="A51" activePane="bottomLeft" state="frozen"/>
      <selection activeCell="C143" sqref="C143"/>
      <selection pane="bottomLeft" activeCell="C60" sqref="C60"/>
    </sheetView>
  </sheetViews>
  <sheetFormatPr baseColWidth="10" defaultColWidth="8.83203125" defaultRowHeight="16" x14ac:dyDescent="0.2"/>
  <cols>
    <col min="1" max="1" width="26.6640625" style="17" customWidth="1"/>
    <col min="2" max="2" width="1.6640625" style="17" hidden="1" customWidth="1"/>
    <col min="3" max="3" width="87" style="18" customWidth="1"/>
    <col min="4" max="5" width="8.83203125" style="17" customWidth="1"/>
    <col min="6" max="16384" width="8.83203125" style="17"/>
  </cols>
  <sheetData>
    <row r="1" spans="1:77" s="126" customFormat="1" ht="76.5" customHeight="1" x14ac:dyDescent="0.2">
      <c r="C1" s="128"/>
    </row>
    <row r="2" spans="1:77" s="126" customFormat="1" x14ac:dyDescent="0.2">
      <c r="A2" s="125" t="s">
        <v>459</v>
      </c>
    </row>
    <row r="3" spans="1:77" s="127" customFormat="1" x14ac:dyDescent="0.2">
      <c r="A3" s="138" t="s">
        <v>5</v>
      </c>
    </row>
    <row r="4" spans="1:77" ht="19" x14ac:dyDescent="0.25">
      <c r="A4" s="111"/>
      <c r="C4" s="17"/>
    </row>
    <row r="5" spans="1:77" ht="14.5" customHeight="1" thickBot="1" x14ac:dyDescent="0.25">
      <c r="BT5" s="72"/>
      <c r="BU5" s="72"/>
      <c r="BV5" s="72"/>
      <c r="BW5" s="72"/>
      <c r="BX5" s="72"/>
      <c r="BY5" s="72"/>
    </row>
    <row r="6" spans="1:77" ht="39" customHeight="1" x14ac:dyDescent="0.2">
      <c r="C6" s="184" t="s">
        <v>6</v>
      </c>
      <c r="D6" s="185"/>
    </row>
    <row r="7" spans="1:77" ht="27.5" customHeight="1" x14ac:dyDescent="0.2">
      <c r="C7" s="190" t="s">
        <v>7</v>
      </c>
      <c r="D7" s="191"/>
    </row>
    <row r="8" spans="1:77" x14ac:dyDescent="0.2">
      <c r="C8" s="158"/>
      <c r="D8" s="159"/>
    </row>
    <row r="9" spans="1:77" x14ac:dyDescent="0.2">
      <c r="C9" s="166" t="str">
        <f>'Segment Assignment'!$A$9</f>
        <v>1. ¿Cuáles fueron los ingresos anuales de su empresa el año pasado? (incluya todos los ceros necesarios, en moneda local)</v>
      </c>
      <c r="D9" s="167"/>
    </row>
    <row r="10" spans="1:77" x14ac:dyDescent="0.2">
      <c r="A10" s="105" t="str">
        <f>IF(OR(C10="", C10=0), Translations!$A$2, "")</f>
        <v>Ingrese un número:</v>
      </c>
      <c r="C10" s="174"/>
      <c r="D10" s="175"/>
    </row>
    <row r="11" spans="1:77" x14ac:dyDescent="0.2">
      <c r="A11" s="105"/>
      <c r="C11" s="158"/>
      <c r="D11" s="159"/>
    </row>
    <row r="12" spans="1:77" x14ac:dyDescent="0.2">
      <c r="A12" s="105"/>
      <c r="C12" s="166" t="str">
        <f>'Segment Assignment'!$A$10</f>
        <v>2. ¿Cuáles son los ingresos anuales actuales de su empresa? (incluya todos los ceros necesarios, en moneda local)</v>
      </c>
      <c r="D12" s="167"/>
    </row>
    <row r="13" spans="1:77" x14ac:dyDescent="0.2">
      <c r="A13" s="105" t="str">
        <f>IF(OR(C13="", C13=0), Translations!$A$2, "")</f>
        <v>Ingrese un número:</v>
      </c>
      <c r="C13" s="174"/>
      <c r="D13" s="175"/>
    </row>
    <row r="14" spans="1:77" x14ac:dyDescent="0.2">
      <c r="A14" s="105"/>
      <c r="C14" s="158"/>
      <c r="D14" s="159"/>
    </row>
    <row r="15" spans="1:77" x14ac:dyDescent="0.2">
      <c r="A15" s="105"/>
      <c r="C15" s="166" t="str">
        <f>'Segment Assignment'!$A$12</f>
        <v>3. ¿Cuál es la mejor descripción de la etapa en la que se encuentra su negocio?</v>
      </c>
      <c r="D15" s="167"/>
    </row>
    <row r="16" spans="1:77" x14ac:dyDescent="0.2">
      <c r="A16" s="105" t="str">
        <f>IF(C16="", Translations!$A$3, "")</f>
        <v>Seleccione una respuesta:</v>
      </c>
      <c r="C16" s="168"/>
      <c r="D16" s="169"/>
    </row>
    <row r="17" spans="1:4" x14ac:dyDescent="0.2">
      <c r="A17" s="106"/>
      <c r="C17" s="158"/>
      <c r="D17" s="159"/>
    </row>
    <row r="18" spans="1:4" ht="33" customHeight="1" x14ac:dyDescent="0.2">
      <c r="C18" s="170" t="str">
        <f>'Segment Assignment'!$A$13</f>
        <v>4. ¿Cuánto aspira a que su negocio crezca en los próximos 12 meses, es decir, dentro de un año? (como porcentaje de los ingresos anuales actuales)</v>
      </c>
      <c r="D18" s="171"/>
    </row>
    <row r="19" spans="1:4" x14ac:dyDescent="0.2">
      <c r="A19" s="105" t="str">
        <f>IF(C19="", Translations!$A$3, "")</f>
        <v>Seleccione una respuesta:</v>
      </c>
      <c r="C19" s="168"/>
      <c r="D19" s="169"/>
    </row>
    <row r="20" spans="1:4" x14ac:dyDescent="0.2">
      <c r="C20" s="158"/>
      <c r="D20" s="159"/>
    </row>
    <row r="21" spans="1:4" ht="34.75" customHeight="1" x14ac:dyDescent="0.2">
      <c r="C21" s="170" t="str">
        <f>'Segment Assignment'!$A$14</f>
        <v>5. ¿Cuánto aspira a que su negocio crezca en los próximos 24 meses, es decir, dentro de dos años? (como porcentaje de los ingresos anuales actuales)</v>
      </c>
      <c r="D21" s="171"/>
    </row>
    <row r="22" spans="1:4" ht="17" thickBot="1" x14ac:dyDescent="0.25">
      <c r="A22" s="105" t="str">
        <f>IF(C22="", Translations!$A$3, "")</f>
        <v>Seleccione una respuesta:</v>
      </c>
      <c r="C22" s="178"/>
      <c r="D22" s="179"/>
    </row>
    <row r="23" spans="1:4" ht="17" thickBot="1" x14ac:dyDescent="0.25"/>
    <row r="24" spans="1:4" ht="28.25" customHeight="1" x14ac:dyDescent="0.2">
      <c r="C24" s="176" t="s">
        <v>10</v>
      </c>
      <c r="D24" s="177"/>
    </row>
    <row r="25" spans="1:4" x14ac:dyDescent="0.2">
      <c r="C25" s="158"/>
      <c r="D25" s="159"/>
    </row>
    <row r="26" spans="1:4" x14ac:dyDescent="0.2">
      <c r="C26" s="166" t="str">
        <f>'Segment Assignment'!$A$19</f>
        <v>6. ¿Cuál ha sido su principal motivación para iniciar su negocio o emprender?</v>
      </c>
      <c r="D26" s="167"/>
    </row>
    <row r="27" spans="1:4" x14ac:dyDescent="0.2">
      <c r="A27" s="105" t="str">
        <f>IF(C27="", Translations!$A$3, "")</f>
        <v>Seleccione una respuesta:</v>
      </c>
      <c r="C27" s="168"/>
      <c r="D27" s="169"/>
    </row>
    <row r="28" spans="1:4" x14ac:dyDescent="0.2">
      <c r="C28" s="158"/>
      <c r="D28" s="159"/>
    </row>
    <row r="29" spans="1:4" x14ac:dyDescent="0.2">
      <c r="C29" s="162" t="str">
        <f>'Segment Assignment'!$A$20</f>
        <v>7. ¿Qué describe mejor su tolerancia al riesgo? (riesgo = exposición a pérdidas comerciales)</v>
      </c>
      <c r="D29" s="163"/>
    </row>
    <row r="30" spans="1:4" x14ac:dyDescent="0.2">
      <c r="A30" s="105" t="str">
        <f>IF(C30="", Translations!$A$3, "")</f>
        <v>Seleccione una respuesta:</v>
      </c>
      <c r="C30" s="168"/>
      <c r="D30" s="169"/>
    </row>
    <row r="31" spans="1:4" x14ac:dyDescent="0.2">
      <c r="C31" s="158"/>
      <c r="D31" s="159"/>
    </row>
    <row r="32" spans="1:4" ht="54" customHeight="1" x14ac:dyDescent="0.2">
      <c r="C32" s="180" t="str">
        <f>'Segment Assignment'!$A$21</f>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v>
      </c>
      <c r="D32" s="181"/>
    </row>
    <row r="33" spans="1:4" x14ac:dyDescent="0.2">
      <c r="A33" s="105" t="str">
        <f>IF(C33="", Translations!$A$3, "")</f>
        <v>Seleccione una respuesta:</v>
      </c>
      <c r="C33" s="168"/>
      <c r="D33" s="169"/>
    </row>
    <row r="34" spans="1:4" x14ac:dyDescent="0.2">
      <c r="C34" s="158"/>
      <c r="D34" s="159"/>
    </row>
    <row r="35" spans="1:4" x14ac:dyDescent="0.2">
      <c r="C35" s="162" t="str">
        <f>'Segment Assignment'!$A$22</f>
        <v>9. ¿Tiene personas a su cargo?</v>
      </c>
      <c r="D35" s="163"/>
    </row>
    <row r="36" spans="1:4" x14ac:dyDescent="0.2">
      <c r="A36" s="105" t="str">
        <f>IF(C36="", Translations!$A$3, "")</f>
        <v>Seleccione una respuesta:</v>
      </c>
      <c r="C36" s="168"/>
      <c r="D36" s="169"/>
    </row>
    <row r="37" spans="1:4" x14ac:dyDescent="0.2">
      <c r="C37" s="158"/>
      <c r="D37" s="159"/>
    </row>
    <row r="38" spans="1:4" ht="32.5" customHeight="1" x14ac:dyDescent="0.2">
      <c r="C38" s="170" t="str">
        <f>'Segment Assignment'!$A$23</f>
        <v>10. En caso afirmativo, ¿cuántas personas a su cargo tiene? (incluyendo bebés, niños pequeños, hijos mayores que dependen de usted, personas mayores o enfermas).</v>
      </c>
      <c r="D38" s="171"/>
    </row>
    <row r="39" spans="1:4" x14ac:dyDescent="0.2">
      <c r="A39" s="105" t="str">
        <f>IF(C39="", Translations!$A$3, "")</f>
        <v>Seleccione una respuesta:</v>
      </c>
      <c r="C39" s="168"/>
      <c r="D39" s="169"/>
    </row>
    <row r="40" spans="1:4" x14ac:dyDescent="0.2">
      <c r="C40" s="158"/>
      <c r="D40" s="159"/>
    </row>
    <row r="41" spans="1:4" x14ac:dyDescent="0.2">
      <c r="C41" s="166" t="str">
        <f>'Segment Assignment'!$A$24</f>
        <v>11. ¿Cuál es el nivel más alto de educación que completó?</v>
      </c>
      <c r="D41" s="167"/>
    </row>
    <row r="42" spans="1:4" x14ac:dyDescent="0.2">
      <c r="A42" s="105" t="str">
        <f>IF(C42="", Translations!$A$3, "")</f>
        <v>Seleccione una respuesta:</v>
      </c>
      <c r="C42" s="168"/>
      <c r="D42" s="169"/>
    </row>
    <row r="43" spans="1:4" x14ac:dyDescent="0.2">
      <c r="C43" s="158"/>
      <c r="D43" s="159"/>
    </row>
    <row r="44" spans="1:4" x14ac:dyDescent="0.2">
      <c r="C44" s="162" t="str">
        <f>'Segment Assignment'!$A$25</f>
        <v>12. Antes de iniciar su negocio, ¿trabajaba (por un salario)?</v>
      </c>
      <c r="D44" s="163"/>
    </row>
    <row r="45" spans="1:4" x14ac:dyDescent="0.2">
      <c r="A45" s="105" t="str">
        <f>IF(C45="", Translations!$A$3, "")</f>
        <v>Seleccione una respuesta:</v>
      </c>
      <c r="C45" s="168"/>
      <c r="D45" s="169"/>
    </row>
    <row r="46" spans="1:4" x14ac:dyDescent="0.2">
      <c r="C46" s="158"/>
      <c r="D46" s="159"/>
    </row>
    <row r="47" spans="1:4" ht="33.5" customHeight="1" x14ac:dyDescent="0.2">
      <c r="C47" s="170" t="str">
        <f>'Segment Assignment'!$A$26</f>
        <v>13. En caso afirmativo, responda a esta afirmación con "de acuerdo", "neutral" o "en desacuerdo": Mi experiencia laboral previa me proporcionó los conocimientos y las habilidades que me ayudan a tener éxito en mi negocio.</v>
      </c>
      <c r="D47" s="171"/>
    </row>
    <row r="48" spans="1:4" x14ac:dyDescent="0.2">
      <c r="A48" s="105" t="str">
        <f>IF(C48="", Translations!$A$3, "")</f>
        <v>Seleccione una respuesta:</v>
      </c>
      <c r="C48" s="168"/>
      <c r="D48" s="169"/>
    </row>
    <row r="49" spans="1:4" x14ac:dyDescent="0.2">
      <c r="C49" s="158"/>
      <c r="D49" s="159"/>
    </row>
    <row r="50" spans="1:4" ht="36" customHeight="1" x14ac:dyDescent="0.2">
      <c r="C50" s="170" t="str">
        <f>'Segment Assignment'!$A$27</f>
        <v>14. ¿Considera que cuenta con una red amplia y eficaz en el ámbito empresarial a la que puede recurrir para obtener asesoramiento y apoyo?</v>
      </c>
      <c r="D50" s="171"/>
    </row>
    <row r="51" spans="1:4" x14ac:dyDescent="0.2">
      <c r="A51" s="105" t="str">
        <f>IF(C51="", Translations!$A$3, "")</f>
        <v>Seleccione una respuesta:</v>
      </c>
      <c r="C51" s="168"/>
      <c r="D51" s="169"/>
    </row>
    <row r="52" spans="1:4" x14ac:dyDescent="0.2">
      <c r="C52" s="158"/>
      <c r="D52" s="159"/>
    </row>
    <row r="53" spans="1:4" ht="32.5" customHeight="1" x14ac:dyDescent="0.2">
      <c r="C53" s="170" t="str">
        <f>'Segment Assignment'!$A$28</f>
        <v>15. En una escala del 1 al 10, siendo 10 el máximo, califique las habilidades y conocimientos de su empresa en CADA una de las siguientes áreas:</v>
      </c>
      <c r="D53" s="171"/>
    </row>
    <row r="54" spans="1:4" ht="17" x14ac:dyDescent="0.2">
      <c r="A54" s="105" t="str">
        <f>IF(D54="", Translations!$A$3, "")</f>
        <v>Seleccione una respuesta:</v>
      </c>
      <c r="C54" s="141" t="str">
        <f>'Segment Assignment'!$A$29</f>
        <v>Contabilidad y gestión del flujo de caja</v>
      </c>
      <c r="D54" s="142"/>
    </row>
    <row r="55" spans="1:4" ht="17" x14ac:dyDescent="0.2">
      <c r="A55" s="105" t="str">
        <f>IF(D55="", Translations!$A$3, "")</f>
        <v>Seleccione una respuesta:</v>
      </c>
      <c r="C55" s="141" t="str">
        <f>'Segment Assignment'!$A$30</f>
        <v>Financiación empresarial</v>
      </c>
      <c r="D55" s="142"/>
    </row>
    <row r="56" spans="1:4" ht="17" x14ac:dyDescent="0.2">
      <c r="A56" s="105" t="str">
        <f>IF(D56="", Translations!$A$3, "")</f>
        <v>Seleccione una respuesta:</v>
      </c>
      <c r="C56" s="141" t="str">
        <f>'Segment Assignment'!$A$31</f>
        <v>Impuestos y burocracia</v>
      </c>
      <c r="D56" s="142"/>
    </row>
    <row r="57" spans="1:4" ht="17" x14ac:dyDescent="0.2">
      <c r="A57" s="105" t="str">
        <f>IF(D57="", Translations!$A$3, "")</f>
        <v>Seleccione una respuesta:</v>
      </c>
      <c r="C57" s="141" t="str">
        <f>'Segment Assignment'!$A$32</f>
        <v>Ventas y desarrollo de negocio</v>
      </c>
      <c r="D57" s="142"/>
    </row>
    <row r="58" spans="1:4" ht="17" x14ac:dyDescent="0.2">
      <c r="A58" s="105" t="str">
        <f>IF(D58="", Translations!$A$3, "")</f>
        <v>Seleccione una respuesta:</v>
      </c>
      <c r="C58" s="141" t="str">
        <f>'Segment Assignment'!$A$33</f>
        <v>Desarrollo e innovación de productos</v>
      </c>
      <c r="D58" s="142"/>
    </row>
    <row r="59" spans="1:4" ht="17" x14ac:dyDescent="0.2">
      <c r="A59" s="105" t="str">
        <f>IF(D59="", Translations!$A$3, "")</f>
        <v>Seleccione una respuesta:</v>
      </c>
      <c r="C59" s="141" t="str">
        <f>'Segment Assignment'!$A$34</f>
        <v>Gestión de personal / RR. HH.</v>
      </c>
      <c r="D59" s="142"/>
    </row>
    <row r="60" spans="1:4" ht="17" x14ac:dyDescent="0.2">
      <c r="A60" s="105" t="str">
        <f>IF(D60="", Translations!$A$3, "")</f>
        <v>Seleccione una respuesta:</v>
      </c>
      <c r="C60" s="141" t="str">
        <f>'Segment Assignment'!$A$35</f>
        <v>Comunicación e influencia en los demás</v>
      </c>
      <c r="D60" s="142"/>
    </row>
    <row r="61" spans="1:4" ht="17" x14ac:dyDescent="0.2">
      <c r="A61" s="105" t="str">
        <f>IF(D61="", Translations!$A$3, "")</f>
        <v>Seleccione una respuesta:</v>
      </c>
      <c r="C61" s="141" t="str">
        <f>'Segment Assignment'!$A$36</f>
        <v>Negociación</v>
      </c>
      <c r="D61" s="142"/>
    </row>
    <row r="62" spans="1:4" ht="17" x14ac:dyDescent="0.2">
      <c r="A62" s="105" t="str">
        <f>IF(D62="", Translations!$A$3, "")</f>
        <v>Seleccione una respuesta:</v>
      </c>
      <c r="C62" s="143" t="str">
        <f>'Segment Assignment'!$A$37</f>
        <v>Uso de tecnologías modernas / oportunidades de la economía digital</v>
      </c>
      <c r="D62" s="142"/>
    </row>
    <row r="63" spans="1:4" x14ac:dyDescent="0.2">
      <c r="C63" s="158"/>
      <c r="D63" s="159"/>
    </row>
    <row r="64" spans="1:4" ht="33" customHeight="1" x14ac:dyDescent="0.2">
      <c r="C64" s="172" t="str">
        <f>'Segment Assignment'!$A$38</f>
        <v>16. Desde que inició su negocio, ¿ha participado en alguna capacitación o programa de desarrollo empresarial o profesional (por ejemplo, clases, talleres extraescolares)?</v>
      </c>
      <c r="D64" s="173"/>
    </row>
    <row r="65" spans="1:4" x14ac:dyDescent="0.2">
      <c r="A65" s="105" t="str">
        <f>IF(C65="", Translations!$A$3, "")</f>
        <v>Seleccione una respuesta:</v>
      </c>
      <c r="C65" s="168"/>
      <c r="D65" s="169"/>
    </row>
    <row r="66" spans="1:4" x14ac:dyDescent="0.2">
      <c r="C66" s="158"/>
      <c r="D66" s="159"/>
    </row>
    <row r="67" spans="1:4" x14ac:dyDescent="0.2">
      <c r="C67" s="166" t="str">
        <f>'Segment Assignment'!$A$39</f>
        <v>17. Desde que inició su negocio, ¿ha participado en algún programa formal de coaching o mentoría?</v>
      </c>
      <c r="D67" s="167"/>
    </row>
    <row r="68" spans="1:4" x14ac:dyDescent="0.2">
      <c r="A68" s="105" t="str">
        <f>IF(C68="", Translations!$A$3, "")</f>
        <v>Seleccione una respuesta:</v>
      </c>
      <c r="C68" s="168"/>
      <c r="D68" s="169"/>
    </row>
    <row r="69" spans="1:4" x14ac:dyDescent="0.2">
      <c r="C69" s="158"/>
      <c r="D69" s="159"/>
    </row>
    <row r="70" spans="1:4" x14ac:dyDescent="0.2">
      <c r="C70" s="166" t="str">
        <f>'Segment Assignment'!$A$40</f>
        <v>18. Desde que inició su negocio, ¿ha participado en algún programa de aceleración o incubación de empresas?</v>
      </c>
      <c r="D70" s="167"/>
    </row>
    <row r="71" spans="1:4" x14ac:dyDescent="0.2">
      <c r="A71" s="105" t="str">
        <f>IF(C71="", Translations!$A$3, "")</f>
        <v>Seleccione una respuesta:</v>
      </c>
      <c r="C71" s="168"/>
      <c r="D71" s="169"/>
    </row>
    <row r="72" spans="1:4" x14ac:dyDescent="0.2">
      <c r="C72" s="158"/>
      <c r="D72" s="159"/>
    </row>
    <row r="73" spans="1:4" ht="34.75" customHeight="1" x14ac:dyDescent="0.2">
      <c r="C73" s="172" t="str">
        <f>'Segment Assignment'!$A$41</f>
        <v>19. Desde que inició su negocio, ¿ha participado en alguna reunión de empresarios/propietarios para establecer contactos y aprender de otros?</v>
      </c>
      <c r="D73" s="173"/>
    </row>
    <row r="74" spans="1:4" x14ac:dyDescent="0.2">
      <c r="A74" s="105" t="str">
        <f>IF(C74="", Translations!$A$3, "")</f>
        <v>Seleccione una respuesta:</v>
      </c>
      <c r="C74" s="168"/>
      <c r="D74" s="169"/>
    </row>
    <row r="75" spans="1:4" x14ac:dyDescent="0.2">
      <c r="C75" s="158"/>
      <c r="D75" s="159"/>
    </row>
    <row r="76" spans="1:4" x14ac:dyDescent="0.2">
      <c r="C76" s="166" t="str">
        <f>'Segment Assignment'!$A$42</f>
        <v>20. ¿Cuál es la estructura de propiedad de su empresa?</v>
      </c>
      <c r="D76" s="167"/>
    </row>
    <row r="77" spans="1:4" x14ac:dyDescent="0.2">
      <c r="A77" s="105" t="str">
        <f>IF(C77="", Translations!$A$3, "")</f>
        <v>Seleccione una respuesta:</v>
      </c>
      <c r="C77" s="168"/>
      <c r="D77" s="169"/>
    </row>
    <row r="78" spans="1:4" x14ac:dyDescent="0.2">
      <c r="C78" s="158"/>
      <c r="D78" s="159"/>
    </row>
    <row r="79" spans="1:4" x14ac:dyDescent="0.2">
      <c r="C79" s="166" t="str">
        <f>'Segment Assignment'!$A$43</f>
        <v>21. ¿Cuántos empleados en nómina tiene actualmente?</v>
      </c>
      <c r="D79" s="167"/>
    </row>
    <row r="80" spans="1:4" x14ac:dyDescent="0.2">
      <c r="A80" s="105" t="str">
        <f>IF(OR(C80="", C80=0), Translations!$A$2, "")</f>
        <v>Ingrese un número:</v>
      </c>
      <c r="C80" s="168"/>
      <c r="D80" s="169"/>
    </row>
    <row r="81" spans="1:4" x14ac:dyDescent="0.2">
      <c r="C81" s="158"/>
      <c r="D81" s="159"/>
    </row>
    <row r="82" spans="1:4" x14ac:dyDescent="0.2">
      <c r="C82" s="166" t="str">
        <f>'Segment Assignment'!$A$44</f>
        <v>22. ¿Cuántos trabajadores temporales contrata en un mes promedio de éxito?</v>
      </c>
      <c r="D82" s="167"/>
    </row>
    <row r="83" spans="1:4" x14ac:dyDescent="0.2">
      <c r="A83" s="105" t="str">
        <f>IF(OR(C83="", C83=0), Translations!$A$2, "")</f>
        <v>Ingrese un número:</v>
      </c>
      <c r="C83" s="168"/>
      <c r="D83" s="169"/>
    </row>
    <row r="84" spans="1:4" x14ac:dyDescent="0.2">
      <c r="C84" s="158"/>
      <c r="D84" s="159"/>
    </row>
    <row r="85" spans="1:4" x14ac:dyDescent="0.2">
      <c r="C85" s="166" t="str">
        <f>'Segment Assignment'!$A$45</f>
        <v>23. ¿Cuáles son sus planes de contratación para el próximo año? (Seleccionar todo)</v>
      </c>
      <c r="D85" s="167"/>
    </row>
    <row r="86" spans="1:4" x14ac:dyDescent="0.2">
      <c r="A86" s="105" t="str">
        <f>IF(D86="", Translations!$A$3, "")</f>
        <v>Seleccione una respuesta:</v>
      </c>
      <c r="C86" s="144" t="str">
        <f>'Segment Assignment'!$A$46</f>
        <v>Contratar más empleados de nómina</v>
      </c>
      <c r="D86" s="139"/>
    </row>
    <row r="87" spans="1:4" x14ac:dyDescent="0.2">
      <c r="A87" s="105" t="str">
        <f>IF(D87="", Translations!$A$3, "")</f>
        <v>Seleccione una respuesta:</v>
      </c>
      <c r="C87" s="144" t="str">
        <f>'Segment Assignment'!$A$47</f>
        <v>Contratar más empleados temporales</v>
      </c>
      <c r="D87" s="139"/>
    </row>
    <row r="88" spans="1:4" x14ac:dyDescent="0.2">
      <c r="A88" s="105" t="str">
        <f>IF(D88="", Translations!$A$3, "")</f>
        <v>Seleccione una respuesta:</v>
      </c>
      <c r="C88" s="144" t="str">
        <f>'Segment Assignment'!$A$48</f>
        <v>Reducir el número de empleados de nómina</v>
      </c>
      <c r="D88" s="139"/>
    </row>
    <row r="89" spans="1:4" x14ac:dyDescent="0.2">
      <c r="A89" s="105" t="str">
        <f>IF(D89="", Translations!$A$3, "")</f>
        <v>Seleccione una respuesta:</v>
      </c>
      <c r="C89" s="144" t="str">
        <f>'Segment Assignment'!$A$49</f>
        <v>Reducir el número de empleados temporales</v>
      </c>
      <c r="D89" s="139"/>
    </row>
    <row r="90" spans="1:4" x14ac:dyDescent="0.2">
      <c r="A90" s="105" t="str">
        <f>IF(D90="", Translations!$A$3, "")</f>
        <v>Seleccione una respuesta:</v>
      </c>
      <c r="C90" s="144" t="str">
        <f>'Segment Assignment'!$A$50</f>
        <v>Otros</v>
      </c>
      <c r="D90" s="139"/>
    </row>
    <row r="91" spans="1:4" x14ac:dyDescent="0.2">
      <c r="C91" s="158"/>
      <c r="D91" s="159"/>
    </row>
    <row r="92" spans="1:4" x14ac:dyDescent="0.2">
      <c r="C92" s="166" t="str">
        <f>'Segment Assignment'!$A$51</f>
        <v>24. ¿Cuáles de los siguientes activos comerciales posee?</v>
      </c>
      <c r="D92" s="167"/>
    </row>
    <row r="93" spans="1:4" ht="17" x14ac:dyDescent="0.2">
      <c r="A93" s="105" t="str">
        <f>IF(D93="", Translations!$A$3, "")</f>
        <v>Seleccione una respuesta:</v>
      </c>
      <c r="C93" s="145" t="str">
        <f>'Segment Assignment'!A52</f>
        <v>Activos fijos (p. ej., títulos de propiedad de terrenos, inmuebles residenciales o comerciales)</v>
      </c>
      <c r="D93" s="140"/>
    </row>
    <row r="94" spans="1:4" ht="17" x14ac:dyDescent="0.2">
      <c r="A94" s="105" t="str">
        <f>IF(D94="", Translations!$A$3, "")</f>
        <v>Seleccione una respuesta:</v>
      </c>
      <c r="C94" s="145" t="str">
        <f>'Segment Assignment'!A53</f>
        <v>Activos muebles (p. ej., vehículos, maquinaria, equipo móvil)</v>
      </c>
      <c r="D94" s="140"/>
    </row>
    <row r="95" spans="1:4" ht="17" x14ac:dyDescent="0.2">
      <c r="A95" s="105" t="str">
        <f>IF(D95="", Translations!$A$3, "")</f>
        <v>Seleccione una respuesta:</v>
      </c>
      <c r="C95" s="145" t="str">
        <f>'Segment Assignment'!A54</f>
        <v>Contratos de socios comerciales de buena reputación (grandes empresas o del sector público)</v>
      </c>
      <c r="D95" s="140"/>
    </row>
    <row r="96" spans="1:4" ht="34" x14ac:dyDescent="0.2">
      <c r="A96" s="105" t="str">
        <f>IF(D96="", Translations!$A$3, "")</f>
        <v>Seleccione una respuesta:</v>
      </c>
      <c r="C96" s="145" t="str">
        <f>'Segment Assignment'!A55</f>
        <v>Facturas por cobrar de socios comerciales (es decir, socios comerciales que le adeudan dinero por servicios prestados o bienes vendidos)</v>
      </c>
      <c r="D96" s="140"/>
    </row>
    <row r="97" spans="1:4" ht="17" x14ac:dyDescent="0.2">
      <c r="A97" s="105" t="str">
        <f>IF(D97="", Translations!$A$3, "")</f>
        <v>Seleccione una respuesta:</v>
      </c>
      <c r="C97" s="145" t="str">
        <f>'Segment Assignment'!A56</f>
        <v>Propiedad intelectual o regalíasIntellectual property or royalties</v>
      </c>
      <c r="D97" s="140"/>
    </row>
    <row r="98" spans="1:4" ht="34" x14ac:dyDescent="0.2">
      <c r="A98" s="105" t="str">
        <f>IF(D98="", Translations!$A$3, "")</f>
        <v>Seleccione una respuesta:</v>
      </c>
      <c r="C98" s="145" t="str">
        <f>'Segment Assignment'!A57</f>
        <v>Saldos de ahorros o depósitos en cuentas en instituciones financieras que superen el 10 % de las ventas anuales (privadas o a nombre de la empresa)</v>
      </c>
      <c r="D98" s="140"/>
    </row>
    <row r="99" spans="1:4" x14ac:dyDescent="0.2">
      <c r="C99" s="158"/>
      <c r="D99" s="159"/>
    </row>
    <row r="100" spans="1:4" x14ac:dyDescent="0.2">
      <c r="C100" s="166" t="str">
        <f>'Segment Assignment'!A58</f>
        <v>25. ¿Dónde se realizan las ventas de su negocio? (seleccione todas las opciones que correspondan)</v>
      </c>
      <c r="D100" s="167"/>
    </row>
    <row r="101" spans="1:4" x14ac:dyDescent="0.2">
      <c r="A101" s="105" t="str">
        <f>IF(D101="", Translations!$A$3, "")</f>
        <v>Seleccione una respuesta:</v>
      </c>
      <c r="C101" s="144" t="str">
        <f>'Segment Assignment'!A59</f>
        <v>Local</v>
      </c>
      <c r="D101" s="140"/>
    </row>
    <row r="102" spans="1:4" x14ac:dyDescent="0.2">
      <c r="A102" s="105" t="str">
        <f>IF(D102="", Translations!$A$3, "")</f>
        <v>Seleccione una respuesta:</v>
      </c>
      <c r="C102" s="144" t="str">
        <f>'Segment Assignment'!A60</f>
        <v>Regional</v>
      </c>
      <c r="D102" s="140"/>
    </row>
    <row r="103" spans="1:4" x14ac:dyDescent="0.2">
      <c r="A103" s="105" t="str">
        <f>IF(D103="", Translations!$A$3, "")</f>
        <v>Seleccione una respuesta:</v>
      </c>
      <c r="C103" s="144" t="str">
        <f>'Segment Assignment'!A61</f>
        <v>Nacional</v>
      </c>
      <c r="D103" s="140"/>
    </row>
    <row r="104" spans="1:4" x14ac:dyDescent="0.2">
      <c r="A104" s="105" t="str">
        <f>IF(D104="", Translations!$A$3, "")</f>
        <v>Seleccione una respuesta:</v>
      </c>
      <c r="C104" s="144" t="str">
        <f>'Segment Assignment'!A62</f>
        <v>Internacional</v>
      </c>
      <c r="D104" s="140"/>
    </row>
    <row r="105" spans="1:4" x14ac:dyDescent="0.2">
      <c r="C105" s="158"/>
      <c r="D105" s="159"/>
    </row>
    <row r="106" spans="1:4" x14ac:dyDescent="0.2">
      <c r="C106" s="166" t="str">
        <f>'Segment Assignment'!$A$63</f>
        <v>26. ¿Qué papel juega la tecnología en su negocio?</v>
      </c>
      <c r="D106" s="167"/>
    </row>
    <row r="107" spans="1:4" x14ac:dyDescent="0.2">
      <c r="A107" s="105" t="str">
        <f>IF(C107="", Translations!$A$3, "")</f>
        <v>Seleccione una respuesta:</v>
      </c>
      <c r="C107" s="168"/>
      <c r="D107" s="169"/>
    </row>
    <row r="108" spans="1:4" x14ac:dyDescent="0.2">
      <c r="C108" s="158"/>
      <c r="D108" s="159"/>
    </row>
    <row r="109" spans="1:4" x14ac:dyDescent="0.2">
      <c r="C109" s="166" t="str">
        <f>'Segment Assignment'!$A$64</f>
        <v>27. ¿Dispone de una o varias cuentas bancarias exclusivas para su negocio?</v>
      </c>
      <c r="D109" s="167"/>
    </row>
    <row r="110" spans="1:4" x14ac:dyDescent="0.2">
      <c r="A110" s="105" t="str">
        <f>IF(C110="", Translations!$A$3, "")</f>
        <v>Seleccione una respuesta:</v>
      </c>
      <c r="C110" s="164"/>
      <c r="D110" s="165"/>
    </row>
    <row r="111" spans="1:4" x14ac:dyDescent="0.2">
      <c r="C111" s="158"/>
      <c r="D111" s="159"/>
    </row>
    <row r="112" spans="1:4" ht="34.75" customHeight="1" x14ac:dyDescent="0.2">
      <c r="C112" s="170" t="str">
        <f>'Segment Assignment'!$A$65</f>
        <v>28. ¿Su negocio cuenta actualmente con préstamos de alguna institución financiera formal (incluidas las cooperativas de ahorro y crédito reguladas)?</v>
      </c>
      <c r="D112" s="171"/>
    </row>
    <row r="113" spans="1:4" x14ac:dyDescent="0.2">
      <c r="A113" s="105" t="str">
        <f>IF(C113="", Translations!$A$3, "")</f>
        <v>Seleccione una respuesta:</v>
      </c>
      <c r="C113" s="164"/>
      <c r="D113" s="165"/>
    </row>
    <row r="114" spans="1:4" x14ac:dyDescent="0.2">
      <c r="C114" s="158"/>
      <c r="D114" s="159"/>
    </row>
    <row r="115" spans="1:4" x14ac:dyDescent="0.2">
      <c r="C115" s="162" t="str">
        <f>'Segment Assignment'!$A$66</f>
        <v>29. ¿Planea obtener un préstamo de alguna institución financiera en los próximos 3 años para apoyar su negocio?</v>
      </c>
      <c r="D115" s="163"/>
    </row>
    <row r="116" spans="1:4" x14ac:dyDescent="0.2">
      <c r="A116" s="105" t="str">
        <f>IF(C116="", Translations!$A$3, "")</f>
        <v>Seleccione una respuesta:</v>
      </c>
      <c r="C116" s="164"/>
      <c r="D116" s="165"/>
    </row>
    <row r="117" spans="1:4" x14ac:dyDescent="0.2">
      <c r="C117" s="158"/>
      <c r="D117" s="159"/>
    </row>
    <row r="118" spans="1:4" x14ac:dyDescent="0.2">
      <c r="C118" s="162" t="str">
        <f>'Segment Assignment'!A67</f>
        <v>30. ¿Cuál de los siguientes servicios financieros bancarios utiliza su negocio, si es que utiliza alguno?</v>
      </c>
      <c r="D118" s="163"/>
    </row>
    <row r="119" spans="1:4" ht="17" x14ac:dyDescent="0.2">
      <c r="A119" s="105" t="str">
        <f>IF(D119="", Translations!$A$3, "")</f>
        <v>Seleccione una respuesta:</v>
      </c>
      <c r="C119" s="145" t="str">
        <f>'Segment Assignment'!A68</f>
        <v>Apoyo con la cobranza de cuentas por cobrar</v>
      </c>
      <c r="D119" s="142"/>
    </row>
    <row r="120" spans="1:4" ht="17" x14ac:dyDescent="0.2">
      <c r="A120" s="105" t="str">
        <f>IF(D120="", Translations!$A$3, "")</f>
        <v>Seleccione una respuesta:</v>
      </c>
      <c r="C120" s="145" t="str">
        <f>'Segment Assignment'!A69</f>
        <v>Aceptación de pagos fuera de línea (POS)</v>
      </c>
      <c r="D120" s="142"/>
    </row>
    <row r="121" spans="1:4" ht="17" x14ac:dyDescent="0.2">
      <c r="A121" s="105" t="str">
        <f>IF(D121="", Translations!$A$3, "")</f>
        <v>Seleccione una respuesta:</v>
      </c>
      <c r="C121" s="145" t="str">
        <f>'Segment Assignment'!A70</f>
        <v xml:space="preserve">Aceptación de pagos en línea (POS) </v>
      </c>
      <c r="D121" s="142"/>
    </row>
    <row r="122" spans="1:4" ht="17" x14ac:dyDescent="0.2">
      <c r="A122" s="105" t="str">
        <f>IF(D122="", Translations!$A$3, "")</f>
        <v>Seleccione una respuesta:</v>
      </c>
      <c r="C122" s="145" t="str">
        <f>'Segment Assignment'!A71</f>
        <v>Servicios de cambio de divisas</v>
      </c>
      <c r="D122" s="142"/>
    </row>
    <row r="123" spans="1:4" ht="17" x14ac:dyDescent="0.2">
      <c r="A123" s="105" t="str">
        <f>IF(D123="", Translations!$A$3, "")</f>
        <v>Seleccione una respuesta:</v>
      </c>
      <c r="C123" s="145" t="str">
        <f>'Segment Assignment'!A72</f>
        <v>Nómina</v>
      </c>
      <c r="D123" s="142"/>
    </row>
    <row r="124" spans="1:4" ht="17" x14ac:dyDescent="0.2">
      <c r="A124" s="105" t="str">
        <f>IF(D124="", Translations!$A$3, "")</f>
        <v>Seleccione una respuesta:</v>
      </c>
      <c r="C124" s="145" t="str">
        <f>'Segment Assignment'!A73</f>
        <v>Pago de facturas</v>
      </c>
      <c r="D124" s="142"/>
    </row>
    <row r="125" spans="1:4" ht="14.5" customHeight="1" x14ac:dyDescent="0.2">
      <c r="A125" s="105" t="str">
        <f>IF(D125="", Translations!$A$3, "")</f>
        <v>Seleccione una respuesta:</v>
      </c>
      <c r="C125" s="144" t="str">
        <f>'Segment Assignment'!A74</f>
        <v>Herramientas en línea proporcionadas por el banco para gestionar o analizar las finanzas del negocio</v>
      </c>
      <c r="D125" s="142"/>
    </row>
    <row r="126" spans="1:4" ht="17" x14ac:dyDescent="0.2">
      <c r="A126" s="105" t="str">
        <f>IF(D126="", Translations!$A$3, "")</f>
        <v>Seleccione una respuesta:</v>
      </c>
      <c r="C126" s="145" t="str">
        <f>'Segment Assignment'!A75</f>
        <v>Seguros: responsabilidad civil, daños materiales y personales, vehículos, etc.</v>
      </c>
      <c r="D126" s="142"/>
    </row>
    <row r="127" spans="1:4" x14ac:dyDescent="0.2">
      <c r="C127" s="158"/>
      <c r="D127" s="159"/>
    </row>
    <row r="128" spans="1:4" x14ac:dyDescent="0.2">
      <c r="C128" s="162" t="str">
        <f>'Segment Assignment'!A76</f>
        <v>31. ¿Planea vender algunas acciones de su empresa a cambio de capital o propiedad?</v>
      </c>
      <c r="D128" s="163"/>
    </row>
    <row r="129" spans="1:4" x14ac:dyDescent="0.2">
      <c r="A129" s="105" t="str">
        <f>IF(C129="", Translations!$A$3, "")</f>
        <v>Seleccione una respuesta:</v>
      </c>
      <c r="C129" s="186"/>
      <c r="D129" s="187"/>
    </row>
    <row r="130" spans="1:4" x14ac:dyDescent="0.2">
      <c r="C130" s="188"/>
      <c r="D130" s="189"/>
    </row>
    <row r="131" spans="1:4" x14ac:dyDescent="0.2">
      <c r="C131" s="162" t="str">
        <f>'Segment Assignment'!$A$77</f>
        <v xml:space="preserve">32. ¿Qué afirmación lo describe mejor?32. What statement best describes you? </v>
      </c>
      <c r="D131" s="163"/>
    </row>
    <row r="132" spans="1:4" ht="17" thickBot="1" x14ac:dyDescent="0.25">
      <c r="A132" s="105" t="str">
        <f>IF(C132="", Translations!$A$3, "")</f>
        <v>Seleccione una respuesta:</v>
      </c>
      <c r="C132" s="160"/>
      <c r="D132" s="161"/>
    </row>
    <row r="134" spans="1:4" ht="19" x14ac:dyDescent="0.25">
      <c r="C134" s="182" t="s">
        <v>20</v>
      </c>
      <c r="D134" s="183"/>
    </row>
  </sheetData>
  <mergeCells count="95">
    <mergeCell ref="C134:D134"/>
    <mergeCell ref="C6:D6"/>
    <mergeCell ref="C128:D128"/>
    <mergeCell ref="C129:D129"/>
    <mergeCell ref="C130:D130"/>
    <mergeCell ref="C11:D11"/>
    <mergeCell ref="C10:D10"/>
    <mergeCell ref="C9:D9"/>
    <mergeCell ref="C8:D8"/>
    <mergeCell ref="C7:D7"/>
    <mergeCell ref="C48:D48"/>
    <mergeCell ref="C21:D21"/>
    <mergeCell ref="C20:D20"/>
    <mergeCell ref="C19:D19"/>
    <mergeCell ref="C18:D18"/>
    <mergeCell ref="C27:D27"/>
    <mergeCell ref="C24:D24"/>
    <mergeCell ref="C22:D22"/>
    <mergeCell ref="C33:D33"/>
    <mergeCell ref="C32:D32"/>
    <mergeCell ref="C31:D31"/>
    <mergeCell ref="C30:D30"/>
    <mergeCell ref="C29:D29"/>
    <mergeCell ref="C28:D28"/>
    <mergeCell ref="C52:D52"/>
    <mergeCell ref="C51:D51"/>
    <mergeCell ref="C50:D50"/>
    <mergeCell ref="C49:D49"/>
    <mergeCell ref="C25:D25"/>
    <mergeCell ref="C35:D35"/>
    <mergeCell ref="C34:D34"/>
    <mergeCell ref="C39:D39"/>
    <mergeCell ref="C38:D38"/>
    <mergeCell ref="C37:D37"/>
    <mergeCell ref="C36:D36"/>
    <mergeCell ref="C26:D26"/>
    <mergeCell ref="C15:D15"/>
    <mergeCell ref="C14:D14"/>
    <mergeCell ref="C13:D13"/>
    <mergeCell ref="C12:D12"/>
    <mergeCell ref="C17:D17"/>
    <mergeCell ref="C16:D16"/>
    <mergeCell ref="C63:D63"/>
    <mergeCell ref="C66:D66"/>
    <mergeCell ref="C69:D69"/>
    <mergeCell ref="C41:D41"/>
    <mergeCell ref="C40:D40"/>
    <mergeCell ref="C47:D47"/>
    <mergeCell ref="C46:D46"/>
    <mergeCell ref="C45:D45"/>
    <mergeCell ref="C44:D44"/>
    <mergeCell ref="C43:D43"/>
    <mergeCell ref="C64:D64"/>
    <mergeCell ref="C65:D65"/>
    <mergeCell ref="C67:D67"/>
    <mergeCell ref="C68:D68"/>
    <mergeCell ref="C42:D42"/>
    <mergeCell ref="C53:D53"/>
    <mergeCell ref="C99:D99"/>
    <mergeCell ref="C76:D76"/>
    <mergeCell ref="C77:D77"/>
    <mergeCell ref="C79:D79"/>
    <mergeCell ref="C80:D80"/>
    <mergeCell ref="C70:D70"/>
    <mergeCell ref="C82:D82"/>
    <mergeCell ref="C83:D83"/>
    <mergeCell ref="C85:D85"/>
    <mergeCell ref="C92:D92"/>
    <mergeCell ref="C71:D71"/>
    <mergeCell ref="C73:D73"/>
    <mergeCell ref="C74:D74"/>
    <mergeCell ref="C75:D75"/>
    <mergeCell ref="C78:D78"/>
    <mergeCell ref="C72:D72"/>
    <mergeCell ref="C81:D81"/>
    <mergeCell ref="C84:D84"/>
    <mergeCell ref="C91:D91"/>
    <mergeCell ref="C116:D116"/>
    <mergeCell ref="C100:D100"/>
    <mergeCell ref="C106:D106"/>
    <mergeCell ref="C107:D107"/>
    <mergeCell ref="C111:D111"/>
    <mergeCell ref="C114:D114"/>
    <mergeCell ref="C105:D105"/>
    <mergeCell ref="C108:D108"/>
    <mergeCell ref="C115:D115"/>
    <mergeCell ref="C113:D113"/>
    <mergeCell ref="C110:D110"/>
    <mergeCell ref="C112:D112"/>
    <mergeCell ref="C109:D109"/>
    <mergeCell ref="C117:D117"/>
    <mergeCell ref="C127:D127"/>
    <mergeCell ref="C132:D132"/>
    <mergeCell ref="C131:D131"/>
    <mergeCell ref="C118:D118"/>
  </mergeCells>
  <conditionalFormatting sqref="A4">
    <cfRule type="containsText" dxfId="3" priority="4" operator="containsText" text="Select answer choices in the table below">
      <formula>NOT(ISERROR(SEARCH("Select answer choices in the table below",A4)))</formula>
    </cfRule>
  </conditionalFormatting>
  <conditionalFormatting sqref="A10 A13 A16 A19 A22">
    <cfRule type="notContainsBlanks" dxfId="2" priority="3">
      <formula>LEN(TRIM(A10))&gt;0</formula>
    </cfRule>
  </conditionalFormatting>
  <conditionalFormatting sqref="A27 A30">
    <cfRule type="notContainsBlanks" dxfId="1" priority="2">
      <formula>LEN(TRIM(A27))&gt;0</formula>
    </cfRule>
  </conditionalFormatting>
  <conditionalFormatting sqref="A33 A36 A39 A42 A45 A48 A51 A54:A62 A65 A68 A71 A74 A77 A80 A83 A86:A90 A93:A98 A101:A104 A107 A110 A113 A116 A119:A126 A129 A132">
    <cfRule type="notContainsBlanks" dxfId="0" priority="1">
      <formula>LEN(TRIM(A33))&gt;0</formula>
    </cfRule>
  </conditionalFormatting>
  <dataValidations count="2">
    <dataValidation type="decimal" operator="greaterThan" allowBlank="1" showInputMessage="1" showErrorMessage="1" sqref="C80:D80 C83:D83" xr:uid="{94EFCD4C-C056-4FD6-A953-B77796FB715D}">
      <formula1>0</formula1>
    </dataValidation>
    <dataValidation type="decimal" operator="greaterThan" allowBlank="1" showInputMessage="1" showErrorMessage="1" sqref="C10:D10 C13:D13" xr:uid="{FEB96197-16CC-4D53-A28D-1C823CE4C80C}">
      <formula1>-1000000000000</formula1>
    </dataValidation>
  </dataValidations>
  <hyperlinks>
    <hyperlink ref="C134" location="'Segment description'!A1" display="Click here to reveal more about the segment" xr:uid="{FBDB0BED-D3A6-4000-B2A0-BCE2323044CD}"/>
    <hyperlink ref="C134:D134" location="'Learn More About the Segment'!A1" display="Click here to reveal the segment" xr:uid="{392AD9E3-45E6-2346-A9FC-84F685658203}"/>
  </hyperlinks>
  <pageMargins left="0.7" right="0.7" top="0.75" bottom="0.75" header="0.3" footer="0.3"/>
  <drawing r:id="rId1"/>
  <extLst>
    <ext xmlns:x14="http://schemas.microsoft.com/office/spreadsheetml/2009/9/main" uri="{CCE6A557-97BC-4b89-ADB6-D9C93CAAB3DF}">
      <x14:dataValidations xmlns:xm="http://schemas.microsoft.com/office/excel/2006/main" count="22">
        <x14:dataValidation type="list" showInputMessage="1" showErrorMessage="1" xr:uid="{D2004542-78FD-4C9B-94A5-F979E8F20BA5}">
          <x14:formula1>
            <xm:f>'Segment Calculation'!$B$73:$B$75</xm:f>
          </x14:formula1>
          <xm:sqref>C74:D74 C71:D71 C65:D65 C68:D68</xm:sqref>
        </x14:dataValidation>
        <x14:dataValidation type="list" showInputMessage="1" showErrorMessage="1" xr:uid="{4B3E25CD-2E03-4579-9FC2-26613A6E70E7}">
          <x14:formula1>
            <xm:f>'Segment Calculation'!$B$89:$B$93</xm:f>
          </x14:formula1>
          <xm:sqref>C77:D77</xm:sqref>
        </x14:dataValidation>
        <x14:dataValidation type="list" showInputMessage="1" showErrorMessage="1" xr:uid="{1D148EA7-6671-4AFF-A8AC-0CE7BA47B838}">
          <x14:formula1>
            <xm:f>'Segment Calculation'!$B$122:$B$125</xm:f>
          </x14:formula1>
          <xm:sqref>C107:D107</xm:sqref>
        </x14:dataValidation>
        <x14:dataValidation type="list" showInputMessage="1" showErrorMessage="1" xr:uid="{94396329-20FC-4CDF-B601-AAE23A566F97}">
          <x14:formula1>
            <xm:f>'Segment Calculation'!$B$127:$B$129</xm:f>
          </x14:formula1>
          <xm:sqref>C110:D110</xm:sqref>
        </x14:dataValidation>
        <x14:dataValidation type="list" showInputMessage="1" showErrorMessage="1" xr:uid="{2BBEF45B-44D0-4E94-9896-8F45FA6A7828}">
          <x14:formula1>
            <xm:f>'Segment Calculation'!$B$131:$B$133</xm:f>
          </x14:formula1>
          <xm:sqref>C113:D113</xm:sqref>
        </x14:dataValidation>
        <x14:dataValidation type="list" showInputMessage="1" showErrorMessage="1" xr:uid="{194D8241-1307-48BD-ACD9-7B2561F68082}">
          <x14:formula1>
            <xm:f>'Segment Calculation'!$B$135:$B$137</xm:f>
          </x14:formula1>
          <xm:sqref>C116:D116</xm:sqref>
        </x14:dataValidation>
        <x14:dataValidation type="list" showInputMessage="1" showErrorMessage="1" xr:uid="{0217CA90-0391-4A89-B8DB-E1711C58A35B}">
          <x14:formula1>
            <xm:f>'Segment Calculation'!$B$154:$B$158</xm:f>
          </x14:formula1>
          <xm:sqref>C132:D132</xm:sqref>
        </x14:dataValidation>
        <x14:dataValidation type="list" showInputMessage="1" showErrorMessage="1" xr:uid="{BCAC1BE3-9B70-472A-A2C3-8F27D6B56899}">
          <x14:formula1>
            <xm:f>'Segment Calculation'!$B$149:$B$152</xm:f>
          </x14:formula1>
          <xm:sqref>C129:D129</xm:sqref>
        </x14:dataValidation>
        <x14:dataValidation type="list" showInputMessage="1" showErrorMessage="1" xr:uid="{71BFC5D9-68DD-4B5B-9349-7CC41AC13800}">
          <x14:formula1>
            <xm:f>'Segment Calculation'!$B$41:$B$46</xm:f>
          </x14:formula1>
          <xm:sqref>C42:D42</xm:sqref>
        </x14:dataValidation>
        <x14:dataValidation type="list" showInputMessage="1" showErrorMessage="1" xr:uid="{95AF747A-6BB2-473A-A0D4-E1686E021001}">
          <x14:formula1>
            <xm:f>'Segment Calculation'!$B$48:$B$50</xm:f>
          </x14:formula1>
          <xm:sqref>C45:D45</xm:sqref>
        </x14:dataValidation>
        <x14:dataValidation type="list" showInputMessage="1" showErrorMessage="1" xr:uid="{D7ACDBA3-8B7E-484E-AFF9-27873239D432}">
          <x14:formula1>
            <xm:f>'Segment Calculation'!$B$52:$B$55</xm:f>
          </x14:formula1>
          <xm:sqref>C48:D48</xm:sqref>
        </x14:dataValidation>
        <x14:dataValidation type="list" showInputMessage="1" showErrorMessage="1" xr:uid="{EF8B467C-B139-488E-9315-07336EA9AEB8}">
          <x14:formula1>
            <xm:f>'Segment Calculation'!$B$57:$B$60</xm:f>
          </x14:formula1>
          <xm:sqref>C51:D51</xm:sqref>
        </x14:dataValidation>
        <x14:dataValidation type="list" showInputMessage="1" showErrorMessage="1" xr:uid="{06CB3F1E-B3A0-4E7D-9844-5C4C4308F1A6}">
          <x14:formula1>
            <xm:f>'Growth Area Calculation'!$A$18:$A$23</xm:f>
          </x14:formula1>
          <xm:sqref>C16:D16</xm:sqref>
        </x14:dataValidation>
        <x14:dataValidation type="list" showInputMessage="1" showErrorMessage="1" xr:uid="{758C9039-6E7E-4BDE-91EC-1DF71B81482D}">
          <x14:formula1>
            <xm:f>'Growth Area Calculation'!$A$25:$A$38</xm:f>
          </x14:formula1>
          <xm:sqref>C19:D19</xm:sqref>
        </x14:dataValidation>
        <x14:dataValidation type="list" showInputMessage="1" showErrorMessage="1" xr:uid="{3C98019D-38A4-4AAF-BB23-261240902D98}">
          <x14:formula1>
            <xm:f>'Growth Area Calculation'!$A$40:$A$57</xm:f>
          </x14:formula1>
          <xm:sqref>C22:D22</xm:sqref>
        </x14:dataValidation>
        <x14:dataValidation type="list" allowBlank="1" showInputMessage="1" showErrorMessage="1" xr:uid="{AA8DDFC0-ACC1-47F2-B812-B0B921B77B14}">
          <x14:formula1>
            <xm:f>'Segment Calculation'!$B$8:$B$15</xm:f>
          </x14:formula1>
          <xm:sqref>C27:D27</xm:sqref>
        </x14:dataValidation>
        <x14:dataValidation type="list" allowBlank="1" showInputMessage="1" showErrorMessage="1" xr:uid="{C3AC5C93-642B-4BFE-98E4-C977F897B71E}">
          <x14:formula1>
            <xm:f>'Segment Calculation'!$B$17:$B$20</xm:f>
          </x14:formula1>
          <xm:sqref>C30:D30</xm:sqref>
        </x14:dataValidation>
        <x14:dataValidation type="list" showInputMessage="1" showErrorMessage="1" xr:uid="{11E10177-119C-4C35-A50D-8056F99DC86D}">
          <x14:formula1>
            <xm:f>'Segment Calculation'!$B$22:$B$27</xm:f>
          </x14:formula1>
          <xm:sqref>C33:D33</xm:sqref>
        </x14:dataValidation>
        <x14:dataValidation type="list" showInputMessage="1" showErrorMessage="1" xr:uid="{CCB27B42-5165-46BB-A914-82BE010262DA}">
          <x14:formula1>
            <xm:f>'Segment Calculation'!$B$29:$B$31</xm:f>
          </x14:formula1>
          <xm:sqref>C36:D36</xm:sqref>
        </x14:dataValidation>
        <x14:dataValidation type="list" showInputMessage="1" showErrorMessage="1" xr:uid="{2D3F75C6-E56E-49D1-B282-EA69E034E092}">
          <x14:formula1>
            <xm:f>'Segment Calculation'!$B$33:$B$39</xm:f>
          </x14:formula1>
          <xm:sqref>C39:D39</xm:sqref>
        </x14:dataValidation>
        <x14:dataValidation type="list" showInputMessage="1" showErrorMessage="1" xr:uid="{4854E624-88B1-48C3-8722-2C02D43C4C4D}">
          <x14:formula1>
            <xm:f>'Segment Calculation'!$I$61:$I$71</xm:f>
          </x14:formula1>
          <xm:sqref>D54:D62</xm:sqref>
        </x14:dataValidation>
        <x14:dataValidation type="list" showInputMessage="1" showErrorMessage="1" xr:uid="{4BCBB2D8-3A25-4941-9DDF-4F30CCA98E3D}">
          <x14:formula1>
            <xm:f>'Segment Calculation'!$A$160:$A$162</xm:f>
          </x14:formula1>
          <xm:sqref>D101:D104 D86:D90 D93:D98 D119:D126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E0261-D9A7-4C73-9A9E-F99273A13F9E}">
  <sheetPr>
    <tabColor rgb="FFFFB700"/>
  </sheetPr>
  <dimension ref="A1:C12"/>
  <sheetViews>
    <sheetView zoomScale="160" zoomScaleNormal="160" workbookViewId="0">
      <pane ySplit="5" topLeftCell="A8" activePane="bottomLeft" state="frozen"/>
      <selection activeCell="C143" sqref="C143"/>
      <selection pane="bottomLeft" activeCell="B2" sqref="A2:XFD2"/>
    </sheetView>
  </sheetViews>
  <sheetFormatPr baseColWidth="10" defaultColWidth="8.83203125" defaultRowHeight="16" x14ac:dyDescent="0.2"/>
  <cols>
    <col min="1" max="1" width="24.1640625" style="1" customWidth="1"/>
    <col min="2" max="2" width="79.83203125" style="1" customWidth="1"/>
    <col min="3" max="7" width="43.1640625" style="1" customWidth="1"/>
    <col min="8" max="16384" width="8.83203125" style="1"/>
  </cols>
  <sheetData>
    <row r="1" spans="1:3" s="123" customFormat="1" ht="69" customHeight="1" x14ac:dyDescent="0.2"/>
    <row r="2" spans="1:3" s="126" customFormat="1" x14ac:dyDescent="0.2">
      <c r="A2" s="146" t="s">
        <v>459</v>
      </c>
    </row>
    <row r="3" spans="1:3" s="127" customFormat="1" ht="20" customHeight="1" x14ac:dyDescent="0.2">
      <c r="A3" s="138" t="s">
        <v>21</v>
      </c>
    </row>
    <row r="4" spans="1:3" ht="21.5" customHeight="1" x14ac:dyDescent="0.25">
      <c r="A4" s="147" t="s">
        <v>22</v>
      </c>
      <c r="B4" s="120" t="str">
        <f>'Segment Assignment'!$B$5</f>
        <v/>
      </c>
    </row>
    <row r="5" spans="1:3" ht="19" x14ac:dyDescent="0.25">
      <c r="A5" s="147" t="s">
        <v>23</v>
      </c>
      <c r="B5" s="120" t="str">
        <f>_xlfn.XLOOKUP('Segment Assignment'!$B$6, 'Descripción de los segmentos'!$B$5:$B$10, 'Descripción de los segmentos'!$A$5:$A$10, "")</f>
        <v/>
      </c>
    </row>
    <row r="6" spans="1:3" ht="19" x14ac:dyDescent="0.25">
      <c r="A6" s="112"/>
      <c r="B6" s="113"/>
    </row>
    <row r="7" spans="1:3" ht="17" thickBot="1" x14ac:dyDescent="0.25"/>
    <row r="8" spans="1:3" ht="368.5" customHeight="1" x14ac:dyDescent="0.2">
      <c r="A8" s="115" t="str">
        <f>Translations!A233</f>
        <v>Descripción del segmento:</v>
      </c>
      <c r="B8" s="121" t="str">
        <f>_xlfn.XLOOKUP($B$5, 'Descripción de los segmentos'!$A$5:$A$10, 'Descripción de los segmentos'!$C$5:$C$10, "")</f>
        <v/>
      </c>
      <c r="C8" s="114"/>
    </row>
    <row r="9" spans="1:3" ht="160.25" customHeight="1" x14ac:dyDescent="0.2">
      <c r="A9" s="116" t="str">
        <f>Translations!A234</f>
        <v>Retos financieros:</v>
      </c>
      <c r="B9" s="117" t="str">
        <f>_xlfn.XLOOKUP($B$5, 'Descripción de los segmentos'!$A$5:$A$10, 'Descripción de los segmentos'!$D$5:$D$10, "")</f>
        <v/>
      </c>
    </row>
    <row r="10" spans="1:3" ht="152.5" customHeight="1" x14ac:dyDescent="0.2">
      <c r="A10" s="116" t="str">
        <f>Translations!A235</f>
        <v>Necesidades financieras:</v>
      </c>
      <c r="B10" s="117" t="str">
        <f>_xlfn.XLOOKUP($B$5, 'Descripción de los segmentos'!$A$5:$A$10, 'Descripción de los segmentos'!$E$5:$E$10, "")</f>
        <v/>
      </c>
    </row>
    <row r="11" spans="1:3" ht="146.5" customHeight="1" x14ac:dyDescent="0.2">
      <c r="A11" s="116" t="str">
        <f>Translations!A236</f>
        <v>Retos no financieros:</v>
      </c>
      <c r="B11" s="117" t="str">
        <f>_xlfn.XLOOKUP($B$5, 'Descripción de los segmentos'!$A$5:$A$10, 'Descripción de los segmentos'!$F$5:$F$10, "")</f>
        <v/>
      </c>
    </row>
    <row r="12" spans="1:3" ht="151.75" customHeight="1" thickBot="1" x14ac:dyDescent="0.25">
      <c r="A12" s="118" t="str">
        <f>Translations!A237</f>
        <v>Necesidades no financieras:</v>
      </c>
      <c r="B12" s="119" t="str">
        <f>_xlfn.XLOOKUP($B$5, 'Descripción de los segmentos'!$A$5:$A$10, 'Descripción de los segmentos'!$G$5:$G$10, "")</f>
        <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EA84-8DAF-4F4F-82A6-B5419C62C172}">
  <dimension ref="A1:B237"/>
  <sheetViews>
    <sheetView zoomScaleNormal="100" workbookViewId="0">
      <selection activeCell="A151" sqref="A151"/>
    </sheetView>
  </sheetViews>
  <sheetFormatPr baseColWidth="10" defaultColWidth="8.83203125" defaultRowHeight="16" x14ac:dyDescent="0.2"/>
  <cols>
    <col min="1" max="1" width="46.1640625" customWidth="1"/>
    <col min="2" max="2" width="30.83203125" customWidth="1"/>
  </cols>
  <sheetData>
    <row r="1" spans="1:2" x14ac:dyDescent="0.2">
      <c r="A1" s="77" t="s">
        <v>24</v>
      </c>
      <c r="B1" s="77" t="s">
        <v>25</v>
      </c>
    </row>
    <row r="2" spans="1:2" ht="17" x14ac:dyDescent="0.2">
      <c r="A2" s="132" t="s">
        <v>26</v>
      </c>
      <c r="B2" t="s">
        <v>27</v>
      </c>
    </row>
    <row r="3" spans="1:2" x14ac:dyDescent="0.2">
      <c r="A3" s="129" t="s">
        <v>28</v>
      </c>
      <c r="B3" t="s">
        <v>29</v>
      </c>
    </row>
    <row r="4" spans="1:2" s="130" customFormat="1" ht="7.25" customHeight="1" x14ac:dyDescent="0.2"/>
    <row r="5" spans="1:2" x14ac:dyDescent="0.2">
      <c r="A5" s="129" t="s">
        <v>30</v>
      </c>
      <c r="B5" t="s">
        <v>31</v>
      </c>
    </row>
    <row r="6" spans="1:2" x14ac:dyDescent="0.2">
      <c r="A6" s="129" t="s">
        <v>32</v>
      </c>
      <c r="B6" t="s">
        <v>33</v>
      </c>
    </row>
    <row r="7" spans="1:2" x14ac:dyDescent="0.2">
      <c r="A7" s="129" t="s">
        <v>34</v>
      </c>
      <c r="B7" t="s">
        <v>35</v>
      </c>
    </row>
    <row r="8" spans="1:2" x14ac:dyDescent="0.2">
      <c r="A8" s="129" t="s">
        <v>36</v>
      </c>
      <c r="B8" t="s">
        <v>37</v>
      </c>
    </row>
    <row r="9" spans="1:2" x14ac:dyDescent="0.2">
      <c r="A9" s="129" t="s">
        <v>38</v>
      </c>
      <c r="B9" t="s">
        <v>39</v>
      </c>
    </row>
    <row r="10" spans="1:2" x14ac:dyDescent="0.2">
      <c r="A10" s="129" t="s">
        <v>40</v>
      </c>
      <c r="B10" t="s">
        <v>41</v>
      </c>
    </row>
    <row r="11" spans="1:2" s="130" customFormat="1" ht="6.5" customHeight="1" x14ac:dyDescent="0.2"/>
    <row r="12" spans="1:2" x14ac:dyDescent="0.2">
      <c r="A12" s="129" t="s">
        <v>42</v>
      </c>
      <c r="B12" t="s">
        <v>43</v>
      </c>
    </row>
    <row r="13" spans="1:2" x14ac:dyDescent="0.2">
      <c r="A13" s="129" t="s">
        <v>44</v>
      </c>
      <c r="B13" t="s">
        <v>45</v>
      </c>
    </row>
    <row r="14" spans="1:2" x14ac:dyDescent="0.2">
      <c r="A14" s="129" t="s">
        <v>46</v>
      </c>
      <c r="B14" t="s">
        <v>47</v>
      </c>
    </row>
    <row r="15" spans="1:2" x14ac:dyDescent="0.2">
      <c r="A15" s="129" t="s">
        <v>48</v>
      </c>
      <c r="B15" t="s">
        <v>49</v>
      </c>
    </row>
    <row r="16" spans="1:2" x14ac:dyDescent="0.2">
      <c r="A16" s="129" t="s">
        <v>50</v>
      </c>
      <c r="B16" t="s">
        <v>51</v>
      </c>
    </row>
    <row r="17" spans="1:2" x14ac:dyDescent="0.2">
      <c r="A17" s="129" t="s">
        <v>52</v>
      </c>
      <c r="B17" t="s">
        <v>53</v>
      </c>
    </row>
    <row r="18" spans="1:2" x14ac:dyDescent="0.2">
      <c r="A18" s="129" t="s">
        <v>54</v>
      </c>
      <c r="B18" t="s">
        <v>55</v>
      </c>
    </row>
    <row r="19" spans="1:2" x14ac:dyDescent="0.2">
      <c r="A19" s="129" t="s">
        <v>56</v>
      </c>
      <c r="B19" t="s">
        <v>57</v>
      </c>
    </row>
    <row r="20" spans="1:2" x14ac:dyDescent="0.2">
      <c r="A20" s="129" t="s">
        <v>58</v>
      </c>
      <c r="B20" t="s">
        <v>59</v>
      </c>
    </row>
    <row r="21" spans="1:2" x14ac:dyDescent="0.2">
      <c r="A21" s="129" t="s">
        <v>60</v>
      </c>
      <c r="B21" t="s">
        <v>61</v>
      </c>
    </row>
    <row r="22" spans="1:2" x14ac:dyDescent="0.2">
      <c r="A22" s="129" t="s">
        <v>62</v>
      </c>
      <c r="B22" t="s">
        <v>63</v>
      </c>
    </row>
    <row r="23" spans="1:2" x14ac:dyDescent="0.2">
      <c r="A23" s="129" t="s">
        <v>64</v>
      </c>
      <c r="B23" t="s">
        <v>65</v>
      </c>
    </row>
    <row r="24" spans="1:2" x14ac:dyDescent="0.2">
      <c r="A24" s="129" t="s">
        <v>66</v>
      </c>
      <c r="B24" t="s">
        <v>67</v>
      </c>
    </row>
    <row r="25" spans="1:2" x14ac:dyDescent="0.2">
      <c r="A25" s="129" t="s">
        <v>68</v>
      </c>
      <c r="B25" t="s">
        <v>69</v>
      </c>
    </row>
    <row r="26" spans="1:2" x14ac:dyDescent="0.2">
      <c r="A26" s="129" t="s">
        <v>70</v>
      </c>
      <c r="B26" t="s">
        <v>71</v>
      </c>
    </row>
    <row r="27" spans="1:2" x14ac:dyDescent="0.2">
      <c r="A27" s="129" t="s">
        <v>72</v>
      </c>
      <c r="B27" t="s">
        <v>73</v>
      </c>
    </row>
    <row r="28" spans="1:2" x14ac:dyDescent="0.2">
      <c r="A28" s="129" t="s">
        <v>74</v>
      </c>
      <c r="B28" t="s">
        <v>75</v>
      </c>
    </row>
    <row r="29" spans="1:2" x14ac:dyDescent="0.2">
      <c r="A29" s="129" t="s">
        <v>76</v>
      </c>
      <c r="B29" t="s">
        <v>77</v>
      </c>
    </row>
    <row r="30" spans="1:2" x14ac:dyDescent="0.2">
      <c r="A30" s="129" t="s">
        <v>78</v>
      </c>
      <c r="B30" t="s">
        <v>79</v>
      </c>
    </row>
    <row r="31" spans="1:2" x14ac:dyDescent="0.2">
      <c r="A31" s="129" t="s">
        <v>80</v>
      </c>
      <c r="B31" t="s">
        <v>81</v>
      </c>
    </row>
    <row r="32" spans="1:2" x14ac:dyDescent="0.2">
      <c r="A32" s="129" t="s">
        <v>82</v>
      </c>
      <c r="B32" t="s">
        <v>83</v>
      </c>
    </row>
    <row r="33" spans="1:2" x14ac:dyDescent="0.2">
      <c r="A33" s="129" t="s">
        <v>84</v>
      </c>
      <c r="B33" t="s">
        <v>85</v>
      </c>
    </row>
    <row r="34" spans="1:2" x14ac:dyDescent="0.2">
      <c r="A34" s="129" t="s">
        <v>86</v>
      </c>
      <c r="B34" t="s">
        <v>87</v>
      </c>
    </row>
    <row r="35" spans="1:2" x14ac:dyDescent="0.2">
      <c r="A35" s="129" t="s">
        <v>88</v>
      </c>
      <c r="B35" t="s">
        <v>89</v>
      </c>
    </row>
    <row r="36" spans="1:2" x14ac:dyDescent="0.2">
      <c r="A36" s="129" t="s">
        <v>90</v>
      </c>
      <c r="B36" t="s">
        <v>91</v>
      </c>
    </row>
    <row r="37" spans="1:2" x14ac:dyDescent="0.2">
      <c r="A37" s="129" t="s">
        <v>92</v>
      </c>
      <c r="B37" t="s">
        <v>93</v>
      </c>
    </row>
    <row r="38" spans="1:2" x14ac:dyDescent="0.2">
      <c r="A38" s="129" t="s">
        <v>94</v>
      </c>
      <c r="B38" t="s">
        <v>95</v>
      </c>
    </row>
    <row r="39" spans="1:2" x14ac:dyDescent="0.2">
      <c r="A39" s="129" t="s">
        <v>96</v>
      </c>
      <c r="B39" t="s">
        <v>97</v>
      </c>
    </row>
    <row r="40" spans="1:2" x14ac:dyDescent="0.2">
      <c r="A40" s="129" t="s">
        <v>98</v>
      </c>
      <c r="B40" t="s">
        <v>99</v>
      </c>
    </row>
    <row r="41" spans="1:2" x14ac:dyDescent="0.2">
      <c r="A41" s="129" t="s">
        <v>100</v>
      </c>
      <c r="B41" t="s">
        <v>101</v>
      </c>
    </row>
    <row r="42" spans="1:2" x14ac:dyDescent="0.2">
      <c r="A42" s="129" t="s">
        <v>102</v>
      </c>
      <c r="B42" t="s">
        <v>103</v>
      </c>
    </row>
    <row r="43" spans="1:2" x14ac:dyDescent="0.2">
      <c r="A43" s="129" t="s">
        <v>104</v>
      </c>
      <c r="B43" t="s">
        <v>105</v>
      </c>
    </row>
    <row r="44" spans="1:2" ht="34" x14ac:dyDescent="0.2">
      <c r="A44" s="132" t="s">
        <v>106</v>
      </c>
      <c r="B44" t="s">
        <v>107</v>
      </c>
    </row>
    <row r="45" spans="1:2" x14ac:dyDescent="0.2">
      <c r="A45" s="129" t="s">
        <v>108</v>
      </c>
      <c r="B45" t="s">
        <v>109</v>
      </c>
    </row>
    <row r="46" spans="1:2" x14ac:dyDescent="0.2">
      <c r="A46" s="129" t="s">
        <v>110</v>
      </c>
      <c r="B46" t="s">
        <v>111</v>
      </c>
    </row>
    <row r="47" spans="1:2" x14ac:dyDescent="0.2">
      <c r="A47" s="129" t="s">
        <v>112</v>
      </c>
      <c r="B47" t="s">
        <v>113</v>
      </c>
    </row>
    <row r="48" spans="1:2" x14ac:dyDescent="0.2">
      <c r="A48" s="129" t="s">
        <v>114</v>
      </c>
      <c r="B48" t="s">
        <v>115</v>
      </c>
    </row>
    <row r="49" spans="1:2" x14ac:dyDescent="0.2">
      <c r="A49" s="129" t="s">
        <v>116</v>
      </c>
      <c r="B49" t="s">
        <v>117</v>
      </c>
    </row>
    <row r="50" spans="1:2" x14ac:dyDescent="0.2">
      <c r="A50" s="129" t="s">
        <v>118</v>
      </c>
      <c r="B50" t="s">
        <v>119</v>
      </c>
    </row>
    <row r="51" spans="1:2" x14ac:dyDescent="0.2">
      <c r="A51" s="129" t="s">
        <v>120</v>
      </c>
      <c r="B51" t="s">
        <v>121</v>
      </c>
    </row>
    <row r="52" spans="1:2" x14ac:dyDescent="0.2">
      <c r="A52" s="129" t="s">
        <v>122</v>
      </c>
      <c r="B52" t="s">
        <v>122</v>
      </c>
    </row>
    <row r="53" spans="1:2" x14ac:dyDescent="0.2">
      <c r="A53" s="129" t="s">
        <v>123</v>
      </c>
      <c r="B53" t="s">
        <v>123</v>
      </c>
    </row>
    <row r="54" spans="1:2" x14ac:dyDescent="0.2">
      <c r="A54" s="129" t="s">
        <v>124</v>
      </c>
      <c r="B54" t="s">
        <v>125</v>
      </c>
    </row>
    <row r="55" spans="1:2" x14ac:dyDescent="0.2">
      <c r="A55" s="129" t="s">
        <v>126</v>
      </c>
      <c r="B55" t="s">
        <v>127</v>
      </c>
    </row>
    <row r="56" spans="1:2" x14ac:dyDescent="0.2">
      <c r="A56" s="129" t="s">
        <v>128</v>
      </c>
      <c r="B56" t="s">
        <v>129</v>
      </c>
    </row>
    <row r="57" spans="1:2" x14ac:dyDescent="0.2">
      <c r="A57" s="129" t="s">
        <v>130</v>
      </c>
      <c r="B57" t="s">
        <v>131</v>
      </c>
    </row>
    <row r="58" spans="1:2" x14ac:dyDescent="0.2">
      <c r="A58" s="129" t="s">
        <v>132</v>
      </c>
      <c r="B58" t="s">
        <v>133</v>
      </c>
    </row>
    <row r="59" spans="1:2" x14ac:dyDescent="0.2">
      <c r="A59" s="129" t="s">
        <v>134</v>
      </c>
      <c r="B59" t="s">
        <v>135</v>
      </c>
    </row>
    <row r="60" spans="1:2" x14ac:dyDescent="0.2">
      <c r="A60" s="129" t="s">
        <v>136</v>
      </c>
      <c r="B60" t="s">
        <v>137</v>
      </c>
    </row>
    <row r="61" spans="1:2" x14ac:dyDescent="0.2">
      <c r="A61" s="129" t="s">
        <v>138</v>
      </c>
      <c r="B61" t="s">
        <v>139</v>
      </c>
    </row>
    <row r="62" spans="1:2" x14ac:dyDescent="0.2">
      <c r="A62" s="129" t="s">
        <v>140</v>
      </c>
      <c r="B62" t="s">
        <v>141</v>
      </c>
    </row>
    <row r="63" spans="1:2" x14ac:dyDescent="0.2">
      <c r="A63" s="129" t="s">
        <v>142</v>
      </c>
      <c r="B63" t="s">
        <v>143</v>
      </c>
    </row>
    <row r="64" spans="1:2" x14ac:dyDescent="0.2">
      <c r="A64" s="129" t="s">
        <v>144</v>
      </c>
      <c r="B64" t="s">
        <v>145</v>
      </c>
    </row>
    <row r="65" spans="1:2" x14ac:dyDescent="0.2">
      <c r="A65" s="129" t="s">
        <v>146</v>
      </c>
      <c r="B65" t="s">
        <v>147</v>
      </c>
    </row>
    <row r="66" spans="1:2" x14ac:dyDescent="0.2">
      <c r="A66" s="129" t="s">
        <v>148</v>
      </c>
      <c r="B66" t="s">
        <v>149</v>
      </c>
    </row>
    <row r="67" spans="1:2" x14ac:dyDescent="0.2">
      <c r="A67" s="129" t="s">
        <v>150</v>
      </c>
      <c r="B67" t="s">
        <v>151</v>
      </c>
    </row>
    <row r="68" spans="1:2" x14ac:dyDescent="0.2">
      <c r="A68" s="129" t="s">
        <v>152</v>
      </c>
      <c r="B68" t="s">
        <v>153</v>
      </c>
    </row>
    <row r="69" spans="1:2" x14ac:dyDescent="0.2">
      <c r="A69" s="129" t="s">
        <v>154</v>
      </c>
      <c r="B69" t="s">
        <v>155</v>
      </c>
    </row>
    <row r="70" spans="1:2" x14ac:dyDescent="0.2">
      <c r="A70" s="129" t="s">
        <v>156</v>
      </c>
      <c r="B70" t="s">
        <v>157</v>
      </c>
    </row>
    <row r="71" spans="1:2" s="130" customFormat="1" ht="9" customHeight="1" x14ac:dyDescent="0.2"/>
    <row r="72" spans="1:2" x14ac:dyDescent="0.2">
      <c r="A72" s="129" t="s">
        <v>34</v>
      </c>
      <c r="B72" t="s">
        <v>158</v>
      </c>
    </row>
    <row r="73" spans="1:2" x14ac:dyDescent="0.2">
      <c r="A73" s="129" t="s">
        <v>159</v>
      </c>
      <c r="B73" t="s">
        <v>160</v>
      </c>
    </row>
    <row r="74" spans="1:2" x14ac:dyDescent="0.2">
      <c r="A74" s="129" t="s">
        <v>161</v>
      </c>
      <c r="B74" t="s">
        <v>162</v>
      </c>
    </row>
    <row r="75" spans="1:2" x14ac:dyDescent="0.2">
      <c r="A75" s="129" t="s">
        <v>163</v>
      </c>
      <c r="B75" t="s">
        <v>163</v>
      </c>
    </row>
    <row r="76" spans="1:2" x14ac:dyDescent="0.2">
      <c r="A76" s="129" t="s">
        <v>164</v>
      </c>
      <c r="B76" t="s">
        <v>165</v>
      </c>
    </row>
    <row r="77" spans="1:2" x14ac:dyDescent="0.2">
      <c r="A77" s="129"/>
    </row>
    <row r="78" spans="1:2" ht="34" x14ac:dyDescent="0.2">
      <c r="A78" s="132" t="s">
        <v>166</v>
      </c>
      <c r="B78" t="s">
        <v>37</v>
      </c>
    </row>
    <row r="79" spans="1:2" x14ac:dyDescent="0.2">
      <c r="A79" s="129" t="s">
        <v>8</v>
      </c>
      <c r="B79" t="s">
        <v>167</v>
      </c>
    </row>
    <row r="80" spans="1:2" x14ac:dyDescent="0.2">
      <c r="A80" s="129" t="s">
        <v>168</v>
      </c>
      <c r="B80" t="s">
        <v>169</v>
      </c>
    </row>
    <row r="81" spans="1:2" x14ac:dyDescent="0.2">
      <c r="A81" s="129" t="s">
        <v>170</v>
      </c>
      <c r="B81" t="s">
        <v>171</v>
      </c>
    </row>
    <row r="82" spans="1:2" x14ac:dyDescent="0.2">
      <c r="A82" s="129" t="s">
        <v>172</v>
      </c>
      <c r="B82" t="s">
        <v>173</v>
      </c>
    </row>
    <row r="83" spans="1:2" x14ac:dyDescent="0.2">
      <c r="A83" s="129" t="s">
        <v>174</v>
      </c>
      <c r="B83" t="s">
        <v>175</v>
      </c>
    </row>
    <row r="84" spans="1:2" x14ac:dyDescent="0.2">
      <c r="A84" s="129"/>
    </row>
    <row r="85" spans="1:2" x14ac:dyDescent="0.2">
      <c r="A85" s="129" t="s">
        <v>176</v>
      </c>
      <c r="B85" t="s">
        <v>39</v>
      </c>
    </row>
    <row r="86" spans="1:2" x14ac:dyDescent="0.2">
      <c r="A86" s="129" t="s">
        <v>177</v>
      </c>
      <c r="B86" t="s">
        <v>178</v>
      </c>
    </row>
    <row r="87" spans="1:2" x14ac:dyDescent="0.2">
      <c r="A87" s="129" t="s">
        <v>179</v>
      </c>
      <c r="B87" t="s">
        <v>179</v>
      </c>
    </row>
    <row r="88" spans="1:2" x14ac:dyDescent="0.2">
      <c r="A88" s="129" t="s">
        <v>180</v>
      </c>
      <c r="B88" t="s">
        <v>180</v>
      </c>
    </row>
    <row r="89" spans="1:2" x14ac:dyDescent="0.2">
      <c r="A89" s="129" t="s">
        <v>181</v>
      </c>
      <c r="B89" t="s">
        <v>181</v>
      </c>
    </row>
    <row r="90" spans="1:2" x14ac:dyDescent="0.2">
      <c r="A90" s="129" t="s">
        <v>9</v>
      </c>
      <c r="B90" t="s">
        <v>9</v>
      </c>
    </row>
    <row r="91" spans="1:2" x14ac:dyDescent="0.2">
      <c r="A91" s="129" t="s">
        <v>182</v>
      </c>
      <c r="B91" t="s">
        <v>182</v>
      </c>
    </row>
    <row r="92" spans="1:2" x14ac:dyDescent="0.2">
      <c r="A92" s="129" t="s">
        <v>183</v>
      </c>
      <c r="B92" t="s">
        <v>183</v>
      </c>
    </row>
    <row r="93" spans="1:2" x14ac:dyDescent="0.2">
      <c r="A93" s="129" t="s">
        <v>184</v>
      </c>
      <c r="B93" t="s">
        <v>184</v>
      </c>
    </row>
    <row r="94" spans="1:2" x14ac:dyDescent="0.2">
      <c r="A94" s="129" t="s">
        <v>185</v>
      </c>
      <c r="B94" t="s">
        <v>185</v>
      </c>
    </row>
    <row r="95" spans="1:2" x14ac:dyDescent="0.2">
      <c r="A95" s="129" t="s">
        <v>186</v>
      </c>
      <c r="B95" t="s">
        <v>186</v>
      </c>
    </row>
    <row r="96" spans="1:2" x14ac:dyDescent="0.2">
      <c r="A96" s="129" t="s">
        <v>187</v>
      </c>
      <c r="B96" t="s">
        <v>187</v>
      </c>
    </row>
    <row r="97" spans="1:2" x14ac:dyDescent="0.2">
      <c r="A97" s="129" t="s">
        <v>188</v>
      </c>
      <c r="B97" t="s">
        <v>189</v>
      </c>
    </row>
    <row r="98" spans="1:2" x14ac:dyDescent="0.2">
      <c r="A98" s="129" t="s">
        <v>190</v>
      </c>
      <c r="B98" t="s">
        <v>191</v>
      </c>
    </row>
    <row r="99" spans="1:2" x14ac:dyDescent="0.2">
      <c r="A99" s="129"/>
    </row>
    <row r="100" spans="1:2" x14ac:dyDescent="0.2">
      <c r="A100" s="129" t="s">
        <v>192</v>
      </c>
      <c r="B100" t="s">
        <v>41</v>
      </c>
    </row>
    <row r="101" spans="1:2" x14ac:dyDescent="0.2">
      <c r="A101" s="129" t="s">
        <v>177</v>
      </c>
      <c r="B101" t="s">
        <v>178</v>
      </c>
    </row>
    <row r="102" spans="1:2" x14ac:dyDescent="0.2">
      <c r="A102" s="129" t="s">
        <v>179</v>
      </c>
      <c r="B102" t="s">
        <v>179</v>
      </c>
    </row>
    <row r="103" spans="1:2" x14ac:dyDescent="0.2">
      <c r="A103" s="129" t="s">
        <v>180</v>
      </c>
      <c r="B103" t="s">
        <v>180</v>
      </c>
    </row>
    <row r="104" spans="1:2" x14ac:dyDescent="0.2">
      <c r="A104" s="129" t="s">
        <v>181</v>
      </c>
      <c r="B104" t="s">
        <v>181</v>
      </c>
    </row>
    <row r="105" spans="1:2" x14ac:dyDescent="0.2">
      <c r="A105" s="129" t="s">
        <v>9</v>
      </c>
      <c r="B105" t="s">
        <v>9</v>
      </c>
    </row>
    <row r="106" spans="1:2" x14ac:dyDescent="0.2">
      <c r="A106" s="129" t="s">
        <v>182</v>
      </c>
      <c r="B106" t="s">
        <v>182</v>
      </c>
    </row>
    <row r="107" spans="1:2" x14ac:dyDescent="0.2">
      <c r="A107" s="129" t="s">
        <v>183</v>
      </c>
      <c r="B107" t="s">
        <v>183</v>
      </c>
    </row>
    <row r="108" spans="1:2" x14ac:dyDescent="0.2">
      <c r="A108" s="129" t="s">
        <v>184</v>
      </c>
      <c r="B108" t="s">
        <v>184</v>
      </c>
    </row>
    <row r="109" spans="1:2" x14ac:dyDescent="0.2">
      <c r="A109" s="129" t="s">
        <v>185</v>
      </c>
      <c r="B109" t="s">
        <v>185</v>
      </c>
    </row>
    <row r="110" spans="1:2" x14ac:dyDescent="0.2">
      <c r="A110" s="129" t="s">
        <v>186</v>
      </c>
      <c r="B110" t="s">
        <v>186</v>
      </c>
    </row>
    <row r="111" spans="1:2" x14ac:dyDescent="0.2">
      <c r="A111" s="129" t="s">
        <v>187</v>
      </c>
      <c r="B111" t="s">
        <v>187</v>
      </c>
    </row>
    <row r="112" spans="1:2" x14ac:dyDescent="0.2">
      <c r="A112" s="129" t="s">
        <v>193</v>
      </c>
      <c r="B112" t="s">
        <v>193</v>
      </c>
    </row>
    <row r="113" spans="1:2" x14ac:dyDescent="0.2">
      <c r="A113" s="129" t="s">
        <v>194</v>
      </c>
      <c r="B113" t="s">
        <v>194</v>
      </c>
    </row>
    <row r="114" spans="1:2" x14ac:dyDescent="0.2">
      <c r="A114" s="129" t="s">
        <v>195</v>
      </c>
      <c r="B114" t="s">
        <v>195</v>
      </c>
    </row>
    <row r="115" spans="1:2" x14ac:dyDescent="0.2">
      <c r="A115" s="129" t="s">
        <v>196</v>
      </c>
      <c r="B115" t="s">
        <v>196</v>
      </c>
    </row>
    <row r="116" spans="1:2" x14ac:dyDescent="0.2">
      <c r="A116" s="129" t="s">
        <v>197</v>
      </c>
      <c r="B116" t="s">
        <v>197</v>
      </c>
    </row>
    <row r="117" spans="1:2" x14ac:dyDescent="0.2">
      <c r="A117" s="129" t="s">
        <v>190</v>
      </c>
      <c r="B117" t="s">
        <v>198</v>
      </c>
    </row>
    <row r="118" spans="1:2" s="130" customFormat="1" ht="7.25" customHeight="1" x14ac:dyDescent="0.2"/>
    <row r="119" spans="1:2" x14ac:dyDescent="0.2">
      <c r="A119" s="129" t="s">
        <v>13</v>
      </c>
      <c r="B119" t="s">
        <v>199</v>
      </c>
    </row>
    <row r="120" spans="1:2" x14ac:dyDescent="0.2">
      <c r="A120" s="129" t="s">
        <v>200</v>
      </c>
      <c r="B120" t="s">
        <v>200</v>
      </c>
    </row>
    <row r="121" spans="1:2" s="130" customFormat="1" ht="9" customHeight="1" x14ac:dyDescent="0.2"/>
    <row r="122" spans="1:2" x14ac:dyDescent="0.2">
      <c r="A122" s="129" t="s">
        <v>201</v>
      </c>
      <c r="B122" t="s">
        <v>202</v>
      </c>
    </row>
    <row r="123" spans="1:2" x14ac:dyDescent="0.2">
      <c r="A123" s="129" t="s">
        <v>11</v>
      </c>
      <c r="B123" t="s">
        <v>203</v>
      </c>
    </row>
    <row r="124" spans="1:2" x14ac:dyDescent="0.2">
      <c r="A124" s="129" t="s">
        <v>204</v>
      </c>
      <c r="B124" t="s">
        <v>205</v>
      </c>
    </row>
    <row r="125" spans="1:2" x14ac:dyDescent="0.2">
      <c r="A125" s="129" t="s">
        <v>206</v>
      </c>
      <c r="B125" t="s">
        <v>207</v>
      </c>
    </row>
    <row r="126" spans="1:2" x14ac:dyDescent="0.2">
      <c r="A126" s="129" t="s">
        <v>208</v>
      </c>
      <c r="B126" t="s">
        <v>209</v>
      </c>
    </row>
    <row r="127" spans="1:2" x14ac:dyDescent="0.2">
      <c r="A127" s="129" t="s">
        <v>210</v>
      </c>
      <c r="B127" t="s">
        <v>211</v>
      </c>
    </row>
    <row r="128" spans="1:2" x14ac:dyDescent="0.2">
      <c r="A128" s="129" t="s">
        <v>212</v>
      </c>
      <c r="B128" t="s">
        <v>213</v>
      </c>
    </row>
    <row r="129" spans="1:2" x14ac:dyDescent="0.2">
      <c r="A129" s="129" t="s">
        <v>214</v>
      </c>
      <c r="B129" t="s">
        <v>215</v>
      </c>
    </row>
    <row r="130" spans="1:2" x14ac:dyDescent="0.2">
      <c r="A130" s="129"/>
    </row>
    <row r="131" spans="1:2" x14ac:dyDescent="0.2">
      <c r="A131" s="129" t="s">
        <v>216</v>
      </c>
      <c r="B131" t="s">
        <v>217</v>
      </c>
    </row>
    <row r="132" spans="1:2" x14ac:dyDescent="0.2">
      <c r="A132" s="129" t="s">
        <v>12</v>
      </c>
      <c r="B132" t="s">
        <v>218</v>
      </c>
    </row>
    <row r="133" spans="1:2" x14ac:dyDescent="0.2">
      <c r="A133" s="129" t="s">
        <v>219</v>
      </c>
      <c r="B133" t="s">
        <v>220</v>
      </c>
    </row>
    <row r="134" spans="1:2" x14ac:dyDescent="0.2">
      <c r="A134" s="129" t="s">
        <v>221</v>
      </c>
      <c r="B134" t="s">
        <v>222</v>
      </c>
    </row>
    <row r="135" spans="1:2" x14ac:dyDescent="0.2">
      <c r="A135" s="129"/>
    </row>
    <row r="136" spans="1:2" x14ac:dyDescent="0.2">
      <c r="A136" s="129" t="s">
        <v>223</v>
      </c>
      <c r="B136" t="s">
        <v>224</v>
      </c>
    </row>
    <row r="137" spans="1:2" x14ac:dyDescent="0.2">
      <c r="A137" s="129"/>
    </row>
    <row r="138" spans="1:2" x14ac:dyDescent="0.2">
      <c r="A138" s="129" t="s">
        <v>225</v>
      </c>
      <c r="B138" t="s">
        <v>226</v>
      </c>
    </row>
    <row r="139" spans="1:2" x14ac:dyDescent="0.2">
      <c r="A139" s="129" t="s">
        <v>14</v>
      </c>
      <c r="B139" t="s">
        <v>227</v>
      </c>
    </row>
    <row r="140" spans="1:2" x14ac:dyDescent="0.2">
      <c r="A140" s="129" t="s">
        <v>228</v>
      </c>
      <c r="B140" t="s">
        <v>229</v>
      </c>
    </row>
    <row r="141" spans="1:2" x14ac:dyDescent="0.2">
      <c r="A141" s="129" t="s">
        <v>230</v>
      </c>
      <c r="B141" t="s">
        <v>231</v>
      </c>
    </row>
    <row r="142" spans="1:2" x14ac:dyDescent="0.2">
      <c r="A142" s="129" t="s">
        <v>232</v>
      </c>
      <c r="B142" t="s">
        <v>233</v>
      </c>
    </row>
    <row r="143" spans="1:2" x14ac:dyDescent="0.2">
      <c r="A143" s="129" t="s">
        <v>234</v>
      </c>
      <c r="B143" t="s">
        <v>235</v>
      </c>
    </row>
    <row r="144" spans="1:2" x14ac:dyDescent="0.2">
      <c r="A144" s="129"/>
    </row>
    <row r="145" spans="1:2" x14ac:dyDescent="0.2">
      <c r="A145" s="129" t="s">
        <v>236</v>
      </c>
      <c r="B145" t="s">
        <v>237</v>
      </c>
    </row>
    <row r="146" spans="1:2" x14ac:dyDescent="0.2">
      <c r="A146" s="129" t="s">
        <v>15</v>
      </c>
      <c r="B146" t="s">
        <v>238</v>
      </c>
    </row>
    <row r="147" spans="1:2" x14ac:dyDescent="0.2">
      <c r="A147" s="129" t="s">
        <v>239</v>
      </c>
      <c r="B147" t="s">
        <v>240</v>
      </c>
    </row>
    <row r="148" spans="1:2" x14ac:dyDescent="0.2">
      <c r="A148" s="129" t="s">
        <v>241</v>
      </c>
      <c r="B148" t="s">
        <v>242</v>
      </c>
    </row>
    <row r="149" spans="1:2" x14ac:dyDescent="0.2">
      <c r="A149" s="129"/>
    </row>
    <row r="150" spans="1:2" x14ac:dyDescent="0.2">
      <c r="A150" s="129"/>
    </row>
    <row r="151" spans="1:2" x14ac:dyDescent="0.2">
      <c r="A151" s="129" t="s">
        <v>243</v>
      </c>
      <c r="B151" t="s">
        <v>244</v>
      </c>
    </row>
    <row r="152" spans="1:2" x14ac:dyDescent="0.2">
      <c r="A152" s="129" t="s">
        <v>62</v>
      </c>
      <c r="B152" t="s">
        <v>245</v>
      </c>
    </row>
    <row r="153" spans="1:2" x14ac:dyDescent="0.2">
      <c r="A153" s="129" t="s">
        <v>64</v>
      </c>
      <c r="B153" t="s">
        <v>246</v>
      </c>
    </row>
    <row r="154" spans="1:2" x14ac:dyDescent="0.2">
      <c r="A154" s="129" t="s">
        <v>66</v>
      </c>
      <c r="B154" t="s">
        <v>247</v>
      </c>
    </row>
    <row r="155" spans="1:2" x14ac:dyDescent="0.2">
      <c r="A155" s="129" t="s">
        <v>68</v>
      </c>
      <c r="B155" t="s">
        <v>248</v>
      </c>
    </row>
    <row r="156" spans="1:2" x14ac:dyDescent="0.2">
      <c r="A156" s="129" t="s">
        <v>249</v>
      </c>
      <c r="B156" t="s">
        <v>250</v>
      </c>
    </row>
    <row r="157" spans="1:2" x14ac:dyDescent="0.2">
      <c r="A157" s="129" t="s">
        <v>251</v>
      </c>
      <c r="B157" t="s">
        <v>252</v>
      </c>
    </row>
    <row r="158" spans="1:2" x14ac:dyDescent="0.2">
      <c r="A158" s="129" t="s">
        <v>253</v>
      </c>
      <c r="B158" t="s">
        <v>254</v>
      </c>
    </row>
    <row r="159" spans="1:2" x14ac:dyDescent="0.2">
      <c r="A159" s="129" t="s">
        <v>76</v>
      </c>
      <c r="B159" t="s">
        <v>255</v>
      </c>
    </row>
    <row r="160" spans="1:2" x14ac:dyDescent="0.2">
      <c r="A160" s="129" t="s">
        <v>78</v>
      </c>
      <c r="B160" t="s">
        <v>256</v>
      </c>
    </row>
    <row r="161" spans="1:2" x14ac:dyDescent="0.2">
      <c r="A161" s="129"/>
    </row>
    <row r="162" spans="1:2" x14ac:dyDescent="0.2">
      <c r="A162" s="129"/>
    </row>
    <row r="163" spans="1:2" x14ac:dyDescent="0.2">
      <c r="A163" s="129" t="s">
        <v>257</v>
      </c>
      <c r="B163" t="s">
        <v>258</v>
      </c>
    </row>
    <row r="164" spans="1:2" x14ac:dyDescent="0.2">
      <c r="A164" s="129" t="s">
        <v>16</v>
      </c>
      <c r="B164" t="s">
        <v>259</v>
      </c>
    </row>
    <row r="165" spans="1:2" x14ac:dyDescent="0.2">
      <c r="A165" s="129" t="s">
        <v>260</v>
      </c>
      <c r="B165" t="s">
        <v>261</v>
      </c>
    </row>
    <row r="166" spans="1:2" x14ac:dyDescent="0.2">
      <c r="A166" s="129" t="s">
        <v>262</v>
      </c>
      <c r="B166" t="s">
        <v>263</v>
      </c>
    </row>
    <row r="167" spans="1:2" x14ac:dyDescent="0.2">
      <c r="A167" s="129" t="s">
        <v>264</v>
      </c>
      <c r="B167" t="s">
        <v>265</v>
      </c>
    </row>
    <row r="168" spans="1:2" x14ac:dyDescent="0.2">
      <c r="A168" s="129"/>
    </row>
    <row r="169" spans="1:2" x14ac:dyDescent="0.2">
      <c r="A169" s="129" t="s">
        <v>266</v>
      </c>
      <c r="B169" t="s">
        <v>267</v>
      </c>
    </row>
    <row r="170" spans="1:2" x14ac:dyDescent="0.2">
      <c r="A170" s="129" t="s">
        <v>268</v>
      </c>
      <c r="B170" t="s">
        <v>269</v>
      </c>
    </row>
    <row r="171" spans="1:2" x14ac:dyDescent="0.2">
      <c r="A171" s="129"/>
    </row>
    <row r="172" spans="1:2" x14ac:dyDescent="0.2">
      <c r="A172" s="129" t="s">
        <v>270</v>
      </c>
      <c r="B172" t="s">
        <v>271</v>
      </c>
    </row>
    <row r="173" spans="1:2" x14ac:dyDescent="0.2">
      <c r="A173" s="129" t="s">
        <v>96</v>
      </c>
      <c r="B173" t="s">
        <v>97</v>
      </c>
    </row>
    <row r="174" spans="1:2" x14ac:dyDescent="0.2">
      <c r="A174" s="129" t="s">
        <v>98</v>
      </c>
      <c r="B174" t="s">
        <v>99</v>
      </c>
    </row>
    <row r="175" spans="1:2" x14ac:dyDescent="0.2">
      <c r="A175" s="129" t="s">
        <v>100</v>
      </c>
      <c r="B175" t="s">
        <v>101</v>
      </c>
    </row>
    <row r="176" spans="1:2" x14ac:dyDescent="0.2">
      <c r="A176" s="129" t="s">
        <v>102</v>
      </c>
      <c r="B176" t="s">
        <v>103</v>
      </c>
    </row>
    <row r="177" spans="1:2" x14ac:dyDescent="0.2">
      <c r="A177" s="129" t="s">
        <v>272</v>
      </c>
      <c r="B177" t="s">
        <v>105</v>
      </c>
    </row>
    <row r="178" spans="1:2" x14ac:dyDescent="0.2">
      <c r="A178" s="129"/>
    </row>
    <row r="179" spans="1:2" x14ac:dyDescent="0.2">
      <c r="A179" s="129" t="s">
        <v>273</v>
      </c>
      <c r="B179" t="s">
        <v>274</v>
      </c>
    </row>
    <row r="180" spans="1:2" x14ac:dyDescent="0.2">
      <c r="A180" s="129" t="s">
        <v>275</v>
      </c>
      <c r="B180" t="s">
        <v>276</v>
      </c>
    </row>
    <row r="181" spans="1:2" x14ac:dyDescent="0.2">
      <c r="A181" s="129" t="s">
        <v>110</v>
      </c>
      <c r="B181" t="s">
        <v>277</v>
      </c>
    </row>
    <row r="182" spans="1:2" x14ac:dyDescent="0.2">
      <c r="A182" s="129" t="s">
        <v>278</v>
      </c>
      <c r="B182" t="s">
        <v>279</v>
      </c>
    </row>
    <row r="183" spans="1:2" x14ac:dyDescent="0.2">
      <c r="A183" s="129" t="s">
        <v>280</v>
      </c>
      <c r="B183" t="s">
        <v>281</v>
      </c>
    </row>
    <row r="184" spans="1:2" x14ac:dyDescent="0.2">
      <c r="A184" s="129" t="s">
        <v>282</v>
      </c>
      <c r="B184" t="s">
        <v>283</v>
      </c>
    </row>
    <row r="185" spans="1:2" x14ac:dyDescent="0.2">
      <c r="A185" s="129" t="s">
        <v>284</v>
      </c>
      <c r="B185" t="s">
        <v>285</v>
      </c>
    </row>
    <row r="186" spans="1:2" x14ac:dyDescent="0.2">
      <c r="A186" s="129"/>
    </row>
    <row r="187" spans="1:2" x14ac:dyDescent="0.2">
      <c r="A187" s="129" t="s">
        <v>286</v>
      </c>
      <c r="B187" t="s">
        <v>287</v>
      </c>
    </row>
    <row r="188" spans="1:2" x14ac:dyDescent="0.2">
      <c r="A188" s="129" t="s">
        <v>122</v>
      </c>
      <c r="B188" t="s">
        <v>122</v>
      </c>
    </row>
    <row r="189" spans="1:2" x14ac:dyDescent="0.2">
      <c r="A189" s="129" t="s">
        <v>123</v>
      </c>
      <c r="B189" t="s">
        <v>123</v>
      </c>
    </row>
    <row r="190" spans="1:2" x14ac:dyDescent="0.2">
      <c r="A190" s="129" t="s">
        <v>124</v>
      </c>
      <c r="B190" t="s">
        <v>125</v>
      </c>
    </row>
    <row r="191" spans="1:2" x14ac:dyDescent="0.2">
      <c r="A191" s="129" t="s">
        <v>126</v>
      </c>
      <c r="B191" t="s">
        <v>127</v>
      </c>
    </row>
    <row r="192" spans="1:2" x14ac:dyDescent="0.2">
      <c r="A192" s="129"/>
    </row>
    <row r="193" spans="1:2" x14ac:dyDescent="0.2">
      <c r="A193" s="129" t="s">
        <v>288</v>
      </c>
      <c r="B193" t="s">
        <v>289</v>
      </c>
    </row>
    <row r="194" spans="1:2" x14ac:dyDescent="0.2">
      <c r="A194" s="129" t="s">
        <v>17</v>
      </c>
      <c r="B194" t="s">
        <v>290</v>
      </c>
    </row>
    <row r="195" spans="1:2" x14ac:dyDescent="0.2">
      <c r="A195" s="129" t="s">
        <v>291</v>
      </c>
      <c r="B195" t="s">
        <v>292</v>
      </c>
    </row>
    <row r="196" spans="1:2" x14ac:dyDescent="0.2">
      <c r="A196" s="129" t="s">
        <v>293</v>
      </c>
      <c r="B196" t="s">
        <v>294</v>
      </c>
    </row>
    <row r="197" spans="1:2" x14ac:dyDescent="0.2">
      <c r="A197" s="129"/>
    </row>
    <row r="198" spans="1:2" x14ac:dyDescent="0.2">
      <c r="A198" s="129"/>
    </row>
    <row r="199" spans="1:2" x14ac:dyDescent="0.2">
      <c r="A199" s="129" t="s">
        <v>295</v>
      </c>
      <c r="B199" t="s">
        <v>296</v>
      </c>
    </row>
    <row r="200" spans="1:2" x14ac:dyDescent="0.2">
      <c r="A200" s="129" t="s">
        <v>297</v>
      </c>
      <c r="B200" t="s">
        <v>139</v>
      </c>
    </row>
    <row r="201" spans="1:2" x14ac:dyDescent="0.2">
      <c r="A201" s="129" t="s">
        <v>298</v>
      </c>
      <c r="B201" t="s">
        <v>141</v>
      </c>
    </row>
    <row r="202" spans="1:2" x14ac:dyDescent="0.2">
      <c r="A202" s="129" t="s">
        <v>142</v>
      </c>
      <c r="B202" t="s">
        <v>143</v>
      </c>
    </row>
    <row r="203" spans="1:2" x14ac:dyDescent="0.2">
      <c r="A203" s="129" t="s">
        <v>144</v>
      </c>
      <c r="B203" t="s">
        <v>145</v>
      </c>
    </row>
    <row r="204" spans="1:2" x14ac:dyDescent="0.2">
      <c r="A204" s="129" t="s">
        <v>299</v>
      </c>
      <c r="B204" t="s">
        <v>147</v>
      </c>
    </row>
    <row r="205" spans="1:2" x14ac:dyDescent="0.2">
      <c r="A205" s="129" t="s">
        <v>148</v>
      </c>
      <c r="B205" t="s">
        <v>149</v>
      </c>
    </row>
    <row r="206" spans="1:2" x14ac:dyDescent="0.2">
      <c r="A206" s="129" t="s">
        <v>300</v>
      </c>
      <c r="B206" t="s">
        <v>151</v>
      </c>
    </row>
    <row r="207" spans="1:2" x14ac:dyDescent="0.2">
      <c r="A207" s="129" t="s">
        <v>152</v>
      </c>
      <c r="B207" t="s">
        <v>153</v>
      </c>
    </row>
    <row r="208" spans="1:2" x14ac:dyDescent="0.2">
      <c r="A208" s="129"/>
    </row>
    <row r="209" spans="1:2" x14ac:dyDescent="0.2">
      <c r="A209" s="129" t="s">
        <v>301</v>
      </c>
      <c r="B209" t="s">
        <v>302</v>
      </c>
    </row>
    <row r="210" spans="1:2" x14ac:dyDescent="0.2">
      <c r="A210" s="129" t="s">
        <v>18</v>
      </c>
      <c r="B210" t="s">
        <v>303</v>
      </c>
    </row>
    <row r="211" spans="1:2" x14ac:dyDescent="0.2">
      <c r="A211" s="129" t="s">
        <v>304</v>
      </c>
      <c r="B211" t="s">
        <v>305</v>
      </c>
    </row>
    <row r="212" spans="1:2" x14ac:dyDescent="0.2">
      <c r="A212" s="129" t="s">
        <v>306</v>
      </c>
      <c r="B212" t="s">
        <v>307</v>
      </c>
    </row>
    <row r="213" spans="1:2" x14ac:dyDescent="0.2">
      <c r="A213" s="129"/>
    </row>
    <row r="214" spans="1:2" x14ac:dyDescent="0.2">
      <c r="A214" s="129" t="s">
        <v>308</v>
      </c>
      <c r="B214" t="s">
        <v>309</v>
      </c>
    </row>
    <row r="215" spans="1:2" x14ac:dyDescent="0.2">
      <c r="A215" s="129" t="s">
        <v>19</v>
      </c>
      <c r="B215" t="s">
        <v>310</v>
      </c>
    </row>
    <row r="216" spans="1:2" x14ac:dyDescent="0.2">
      <c r="A216" s="129" t="s">
        <v>311</v>
      </c>
      <c r="B216" t="s">
        <v>312</v>
      </c>
    </row>
    <row r="217" spans="1:2" x14ac:dyDescent="0.2">
      <c r="A217" s="129" t="s">
        <v>313</v>
      </c>
      <c r="B217" t="s">
        <v>314</v>
      </c>
    </row>
    <row r="218" spans="1:2" x14ac:dyDescent="0.2">
      <c r="A218" s="129" t="s">
        <v>190</v>
      </c>
      <c r="B218" t="s">
        <v>198</v>
      </c>
    </row>
    <row r="219" spans="1:2" s="130" customFormat="1" ht="7.25" customHeight="1" x14ac:dyDescent="0.2"/>
    <row r="220" spans="1:2" x14ac:dyDescent="0.2">
      <c r="A220" s="129" t="s">
        <v>315</v>
      </c>
      <c r="B220" t="s">
        <v>316</v>
      </c>
    </row>
    <row r="221" spans="1:2" x14ac:dyDescent="0.2">
      <c r="A221" s="129" t="s">
        <v>317</v>
      </c>
      <c r="B221" t="s">
        <v>318</v>
      </c>
    </row>
    <row r="222" spans="1:2" x14ac:dyDescent="0.2">
      <c r="A222" s="129" t="s">
        <v>319</v>
      </c>
      <c r="B222" t="s">
        <v>320</v>
      </c>
    </row>
    <row r="223" spans="1:2" x14ac:dyDescent="0.2">
      <c r="A223" s="129" t="s">
        <v>321</v>
      </c>
      <c r="B223" t="s">
        <v>322</v>
      </c>
    </row>
    <row r="224" spans="1:2" x14ac:dyDescent="0.2">
      <c r="A224" s="129" t="s">
        <v>323</v>
      </c>
      <c r="B224" t="s">
        <v>324</v>
      </c>
    </row>
    <row r="225" spans="1:2" x14ac:dyDescent="0.2">
      <c r="A225" s="129"/>
    </row>
    <row r="226" spans="1:2" x14ac:dyDescent="0.2">
      <c r="A226" s="129" t="s">
        <v>325</v>
      </c>
      <c r="B226" t="s">
        <v>326</v>
      </c>
    </row>
    <row r="227" spans="1:2" x14ac:dyDescent="0.2">
      <c r="A227" s="129" t="s">
        <v>327</v>
      </c>
      <c r="B227" t="s">
        <v>328</v>
      </c>
    </row>
    <row r="228" spans="1:2" x14ac:dyDescent="0.2">
      <c r="A228" s="129" t="s">
        <v>329</v>
      </c>
      <c r="B228" t="s">
        <v>329</v>
      </c>
    </row>
    <row r="229" spans="1:2" x14ac:dyDescent="0.2">
      <c r="A229" s="129" t="s">
        <v>330</v>
      </c>
      <c r="B229" t="s">
        <v>331</v>
      </c>
    </row>
    <row r="230" spans="1:2" x14ac:dyDescent="0.2">
      <c r="A230" s="129" t="s">
        <v>332</v>
      </c>
      <c r="B230" t="s">
        <v>333</v>
      </c>
    </row>
    <row r="231" spans="1:2" x14ac:dyDescent="0.2">
      <c r="A231" s="129" t="s">
        <v>334</v>
      </c>
      <c r="B231" t="s">
        <v>335</v>
      </c>
    </row>
    <row r="232" spans="1:2" s="130" customFormat="1" ht="8.25" customHeight="1" x14ac:dyDescent="0.2"/>
    <row r="233" spans="1:2" x14ac:dyDescent="0.2">
      <c r="A233" s="129" t="s">
        <v>336</v>
      </c>
      <c r="B233" t="s">
        <v>337</v>
      </c>
    </row>
    <row r="234" spans="1:2" x14ac:dyDescent="0.2">
      <c r="A234" s="129" t="s">
        <v>338</v>
      </c>
      <c r="B234" t="s">
        <v>339</v>
      </c>
    </row>
    <row r="235" spans="1:2" x14ac:dyDescent="0.2">
      <c r="A235" s="129" t="s">
        <v>340</v>
      </c>
      <c r="B235" t="s">
        <v>341</v>
      </c>
    </row>
    <row r="236" spans="1:2" x14ac:dyDescent="0.2">
      <c r="A236" s="129" t="s">
        <v>342</v>
      </c>
      <c r="B236" t="s">
        <v>343</v>
      </c>
    </row>
    <row r="237" spans="1:2" x14ac:dyDescent="0.2">
      <c r="A237" s="129" t="s">
        <v>344</v>
      </c>
      <c r="B237" t="s">
        <v>345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68808-EEDA-FA49-8804-A5018C81B99B}">
  <sheetPr>
    <tabColor theme="3" tint="0.749992370372631"/>
  </sheetPr>
  <dimension ref="A1:Q150"/>
  <sheetViews>
    <sheetView topLeftCell="A40" zoomScale="80" zoomScaleNormal="80" workbookViewId="0">
      <selection activeCell="A16" sqref="A16"/>
    </sheetView>
  </sheetViews>
  <sheetFormatPr baseColWidth="10" defaultColWidth="11" defaultRowHeight="16" x14ac:dyDescent="0.2"/>
  <cols>
    <col min="1" max="1" width="65.6640625" style="17" bestFit="1" customWidth="1"/>
    <col min="2" max="2" width="89.6640625" style="18" customWidth="1"/>
    <col min="3" max="3" width="81.6640625" style="17" bestFit="1" customWidth="1"/>
    <col min="4" max="4" width="56.33203125" style="17" customWidth="1"/>
    <col min="5" max="5" width="11.33203125" style="17" customWidth="1"/>
    <col min="6" max="6" width="50.1640625" style="17" bestFit="1" customWidth="1"/>
    <col min="7" max="7" width="11.33203125" style="17" customWidth="1"/>
    <col min="8" max="8" width="50.1640625" style="17" bestFit="1" customWidth="1"/>
    <col min="9" max="9" width="10.33203125" style="17" customWidth="1"/>
    <col min="10" max="10" width="44.1640625" style="17" bestFit="1" customWidth="1"/>
    <col min="11" max="11" width="11.33203125" style="17" customWidth="1"/>
    <col min="12" max="12" width="43.33203125" style="17" bestFit="1" customWidth="1"/>
    <col min="13" max="13" width="11.33203125" style="17" customWidth="1"/>
    <col min="14" max="14" width="43.33203125" style="17" bestFit="1" customWidth="1"/>
    <col min="15" max="15" width="11.33203125" style="17" customWidth="1"/>
    <col min="16" max="16384" width="11" style="17"/>
  </cols>
  <sheetData>
    <row r="1" spans="1:17" s="2" customFormat="1" x14ac:dyDescent="0.2">
      <c r="A1" s="31" t="s">
        <v>346</v>
      </c>
    </row>
    <row r="2" spans="1:17" s="3" customFormat="1" x14ac:dyDescent="0.2">
      <c r="A2" s="32" t="s">
        <v>347</v>
      </c>
    </row>
    <row r="3" spans="1:17" s="5" customFormat="1" x14ac:dyDescent="0.2">
      <c r="A3" s="4"/>
    </row>
    <row r="4" spans="1:17" ht="28.25" customHeight="1" x14ac:dyDescent="0.2">
      <c r="A4" s="40"/>
      <c r="B4" s="17"/>
    </row>
    <row r="5" spans="1:17" ht="17" x14ac:dyDescent="0.2">
      <c r="A5" s="34" t="s">
        <v>348</v>
      </c>
      <c r="B5" s="34" t="s">
        <v>349</v>
      </c>
      <c r="C5" s="35" t="s">
        <v>350</v>
      </c>
      <c r="D5" s="36" t="s">
        <v>351</v>
      </c>
      <c r="E5" s="37" t="s">
        <v>352</v>
      </c>
      <c r="F5" s="36" t="s">
        <v>353</v>
      </c>
      <c r="G5" s="37" t="s">
        <v>352</v>
      </c>
      <c r="H5" s="36" t="s">
        <v>354</v>
      </c>
      <c r="I5" s="37" t="s">
        <v>352</v>
      </c>
      <c r="J5" s="38"/>
      <c r="K5" s="38"/>
      <c r="L5" s="38"/>
      <c r="M5" s="38"/>
      <c r="N5" s="38"/>
      <c r="O5" s="39"/>
    </row>
    <row r="6" spans="1:17" ht="17" x14ac:dyDescent="0.2">
      <c r="A6" s="7"/>
      <c r="B6" s="8" t="s">
        <v>31</v>
      </c>
      <c r="C6" s="26"/>
      <c r="D6" s="9"/>
      <c r="E6" s="10"/>
      <c r="F6" s="9"/>
      <c r="G6" s="10"/>
      <c r="H6" s="9"/>
      <c r="I6" s="10"/>
      <c r="J6" s="9"/>
      <c r="K6" s="7"/>
      <c r="L6" s="7"/>
      <c r="M6" s="7"/>
      <c r="N6" s="7"/>
      <c r="O6" s="10"/>
    </row>
    <row r="7" spans="1:17" ht="17" x14ac:dyDescent="0.2">
      <c r="A7" s="7"/>
      <c r="B7" s="8" t="s">
        <v>33</v>
      </c>
      <c r="C7" s="26"/>
      <c r="D7" s="9"/>
      <c r="E7" s="10"/>
      <c r="F7" s="9"/>
      <c r="G7" s="10"/>
      <c r="H7" s="9"/>
      <c r="I7" s="10"/>
      <c r="J7" s="9"/>
      <c r="K7" s="7"/>
      <c r="L7" s="7"/>
      <c r="M7" s="7"/>
      <c r="N7" s="7"/>
      <c r="O7" s="10"/>
    </row>
    <row r="8" spans="1:17" ht="17" x14ac:dyDescent="0.2">
      <c r="A8" s="7"/>
      <c r="B8" s="11" t="s">
        <v>355</v>
      </c>
      <c r="C8" s="26"/>
      <c r="D8" s="9"/>
      <c r="E8" s="10"/>
      <c r="F8" s="9"/>
      <c r="G8" s="10"/>
      <c r="H8" s="9"/>
      <c r="I8" s="10"/>
      <c r="J8" s="9"/>
      <c r="K8" s="7"/>
      <c r="L8" s="7"/>
      <c r="M8" s="7"/>
      <c r="N8" s="7"/>
      <c r="O8" s="10"/>
    </row>
    <row r="9" spans="1:17" ht="17" x14ac:dyDescent="0.2">
      <c r="A9" s="7"/>
      <c r="B9" s="11" t="s">
        <v>356</v>
      </c>
      <c r="C9" s="26" t="s">
        <v>160</v>
      </c>
      <c r="D9" s="9"/>
      <c r="E9" s="10"/>
      <c r="F9" s="9"/>
      <c r="G9" s="10"/>
      <c r="H9" s="9"/>
      <c r="I9" s="10"/>
      <c r="J9" s="9"/>
      <c r="K9" s="7"/>
      <c r="L9" s="7"/>
      <c r="M9" s="7"/>
      <c r="N9" s="7"/>
      <c r="O9" s="10"/>
    </row>
    <row r="10" spans="1:17" x14ac:dyDescent="0.2">
      <c r="A10" s="7"/>
      <c r="B10" s="11"/>
      <c r="C10" s="26" t="s">
        <v>162</v>
      </c>
      <c r="D10" s="9"/>
      <c r="E10" s="10"/>
      <c r="F10" s="9"/>
      <c r="G10" s="10"/>
      <c r="H10" s="9" t="s">
        <v>162</v>
      </c>
      <c r="I10" s="10"/>
      <c r="J10" s="9"/>
      <c r="K10" s="7"/>
      <c r="L10" s="7"/>
      <c r="M10" s="7"/>
      <c r="N10" s="7"/>
      <c r="O10" s="10"/>
    </row>
    <row r="11" spans="1:17" x14ac:dyDescent="0.2">
      <c r="A11" s="7"/>
      <c r="B11" s="11"/>
      <c r="C11" s="26" t="s">
        <v>163</v>
      </c>
      <c r="D11" s="9"/>
      <c r="E11" s="10"/>
      <c r="F11" s="9" t="s">
        <v>163</v>
      </c>
      <c r="G11" s="10"/>
      <c r="H11" s="9"/>
      <c r="I11" s="10"/>
      <c r="J11" s="9"/>
      <c r="K11" s="7"/>
      <c r="L11" s="7"/>
      <c r="M11" s="7"/>
      <c r="N11" s="7"/>
      <c r="O11" s="10"/>
    </row>
    <row r="12" spans="1:17" x14ac:dyDescent="0.2">
      <c r="A12" s="7"/>
      <c r="B12" s="8"/>
      <c r="C12" s="26" t="s">
        <v>357</v>
      </c>
      <c r="D12" s="9" t="s">
        <v>165</v>
      </c>
      <c r="E12" s="10"/>
      <c r="F12" s="9"/>
      <c r="G12" s="10"/>
      <c r="H12" s="9"/>
      <c r="I12" s="10"/>
      <c r="J12" s="9"/>
      <c r="K12" s="7"/>
      <c r="L12" s="7"/>
      <c r="M12" s="7"/>
      <c r="N12" s="7"/>
      <c r="O12" s="10"/>
      <c r="Q12" s="52"/>
    </row>
    <row r="13" spans="1:17" ht="17" x14ac:dyDescent="0.2">
      <c r="A13" s="7"/>
      <c r="B13" s="8" t="s">
        <v>37</v>
      </c>
      <c r="C13" s="26" t="s">
        <v>167</v>
      </c>
      <c r="D13" s="9"/>
      <c r="E13" s="10"/>
      <c r="F13" s="9" t="s">
        <v>167</v>
      </c>
      <c r="G13" s="10"/>
      <c r="H13" s="9"/>
      <c r="I13" s="10"/>
      <c r="J13" s="9"/>
      <c r="K13" s="7"/>
      <c r="L13" s="7"/>
      <c r="M13" s="7"/>
      <c r="N13" s="7"/>
      <c r="O13" s="10"/>
    </row>
    <row r="14" spans="1:17" x14ac:dyDescent="0.2">
      <c r="A14" s="7"/>
      <c r="B14" s="8"/>
      <c r="C14" s="26" t="s">
        <v>169</v>
      </c>
      <c r="D14" s="9"/>
      <c r="E14" s="10"/>
      <c r="F14" s="9" t="s">
        <v>169</v>
      </c>
      <c r="G14" s="10"/>
      <c r="H14" s="9" t="s">
        <v>169</v>
      </c>
      <c r="I14" s="10"/>
      <c r="J14" s="9"/>
      <c r="K14" s="7"/>
      <c r="L14" s="7"/>
      <c r="M14" s="7"/>
      <c r="N14" s="7"/>
      <c r="O14" s="10"/>
    </row>
    <row r="15" spans="1:17" x14ac:dyDescent="0.2">
      <c r="A15" s="7"/>
      <c r="B15" s="8"/>
      <c r="C15" s="26" t="s">
        <v>171</v>
      </c>
      <c r="D15" s="9" t="s">
        <v>171</v>
      </c>
      <c r="E15" s="10"/>
      <c r="F15" s="9"/>
      <c r="G15" s="10"/>
      <c r="H15" s="9"/>
      <c r="I15" s="10"/>
      <c r="J15" s="9"/>
      <c r="K15" s="7"/>
      <c r="L15" s="7"/>
      <c r="M15" s="7"/>
      <c r="N15" s="7"/>
      <c r="O15" s="10"/>
    </row>
    <row r="16" spans="1:17" x14ac:dyDescent="0.2">
      <c r="A16" s="7"/>
      <c r="B16" s="8"/>
      <c r="C16" s="26" t="s">
        <v>173</v>
      </c>
      <c r="D16" s="9"/>
      <c r="E16" s="10"/>
      <c r="F16" s="9"/>
      <c r="G16" s="10"/>
      <c r="H16" s="9" t="s">
        <v>173</v>
      </c>
      <c r="I16" s="10"/>
      <c r="J16" s="9"/>
      <c r="K16" s="7"/>
      <c r="L16" s="7"/>
      <c r="M16" s="7"/>
      <c r="N16" s="7"/>
      <c r="O16" s="10"/>
    </row>
    <row r="17" spans="1:15" x14ac:dyDescent="0.2">
      <c r="A17" s="7"/>
      <c r="B17" s="8"/>
      <c r="C17" s="26" t="s">
        <v>175</v>
      </c>
      <c r="D17" s="9"/>
      <c r="E17" s="10"/>
      <c r="F17" s="9"/>
      <c r="G17" s="10"/>
      <c r="H17" s="9" t="s">
        <v>175</v>
      </c>
      <c r="I17" s="10"/>
      <c r="J17" s="9"/>
      <c r="K17" s="7"/>
      <c r="L17" s="7"/>
      <c r="M17" s="7"/>
      <c r="N17" s="7"/>
      <c r="O17" s="10"/>
    </row>
    <row r="18" spans="1:15" ht="34" x14ac:dyDescent="0.2">
      <c r="A18" s="7"/>
      <c r="B18" s="8" t="s">
        <v>39</v>
      </c>
      <c r="C18" s="27" t="s">
        <v>178</v>
      </c>
      <c r="D18" s="9"/>
      <c r="E18" s="10"/>
      <c r="F18" s="9"/>
      <c r="G18" s="10"/>
      <c r="H18" s="9"/>
      <c r="I18" s="10"/>
      <c r="J18" s="9"/>
      <c r="K18" s="7"/>
      <c r="L18" s="7"/>
      <c r="M18" s="7"/>
      <c r="N18" s="7"/>
      <c r="O18" s="10"/>
    </row>
    <row r="19" spans="1:15" x14ac:dyDescent="0.2">
      <c r="A19" s="7"/>
      <c r="B19" s="8"/>
      <c r="C19" s="27" t="s">
        <v>179</v>
      </c>
      <c r="D19" s="9"/>
      <c r="E19" s="10"/>
      <c r="F19" s="9"/>
      <c r="G19" s="10"/>
      <c r="H19" s="23" t="s">
        <v>179</v>
      </c>
      <c r="I19" s="10"/>
      <c r="J19" s="9"/>
      <c r="K19" s="7"/>
      <c r="L19" s="7"/>
      <c r="M19" s="7"/>
      <c r="N19" s="7"/>
      <c r="O19" s="10"/>
    </row>
    <row r="20" spans="1:15" x14ac:dyDescent="0.2">
      <c r="A20" s="7"/>
      <c r="B20" s="8"/>
      <c r="C20" s="27" t="s">
        <v>180</v>
      </c>
      <c r="D20" s="9"/>
      <c r="E20" s="10"/>
      <c r="F20" s="9"/>
      <c r="G20" s="10"/>
      <c r="H20" s="23" t="s">
        <v>180</v>
      </c>
      <c r="I20" s="10"/>
      <c r="J20" s="9"/>
      <c r="K20" s="7"/>
      <c r="L20" s="7"/>
      <c r="M20" s="7"/>
      <c r="N20" s="7"/>
      <c r="O20" s="10"/>
    </row>
    <row r="21" spans="1:15" x14ac:dyDescent="0.2">
      <c r="A21" s="7"/>
      <c r="B21" s="8"/>
      <c r="C21" s="27" t="s">
        <v>181</v>
      </c>
      <c r="D21" s="9"/>
      <c r="E21" s="10"/>
      <c r="F21" s="23" t="s">
        <v>181</v>
      </c>
      <c r="G21" s="10"/>
      <c r="H21" s="9"/>
      <c r="I21" s="10"/>
      <c r="J21" s="9"/>
      <c r="K21" s="7"/>
      <c r="L21" s="7"/>
      <c r="M21" s="7"/>
      <c r="N21" s="7"/>
      <c r="O21" s="10"/>
    </row>
    <row r="22" spans="1:15" x14ac:dyDescent="0.2">
      <c r="A22" s="7"/>
      <c r="B22" s="8"/>
      <c r="C22" s="27" t="s">
        <v>9</v>
      </c>
      <c r="D22" s="9"/>
      <c r="E22" s="10"/>
      <c r="F22" s="23" t="s">
        <v>9</v>
      </c>
      <c r="G22" s="10"/>
      <c r="H22" s="9"/>
      <c r="I22" s="10"/>
      <c r="J22" s="9"/>
      <c r="K22" s="7"/>
      <c r="L22" s="7"/>
      <c r="M22" s="7"/>
      <c r="N22" s="7"/>
      <c r="O22" s="10"/>
    </row>
    <row r="23" spans="1:15" x14ac:dyDescent="0.2">
      <c r="A23" s="7"/>
      <c r="B23" s="8"/>
      <c r="C23" s="27" t="s">
        <v>182</v>
      </c>
      <c r="D23" s="9"/>
      <c r="E23" s="10"/>
      <c r="F23" s="23" t="s">
        <v>182</v>
      </c>
      <c r="G23" s="10"/>
      <c r="H23" s="9"/>
      <c r="I23" s="10"/>
      <c r="J23" s="9"/>
      <c r="K23" s="7"/>
      <c r="L23" s="7"/>
      <c r="M23" s="7"/>
      <c r="N23" s="7"/>
      <c r="O23" s="10"/>
    </row>
    <row r="24" spans="1:15" x14ac:dyDescent="0.2">
      <c r="A24" s="7"/>
      <c r="B24" s="8"/>
      <c r="C24" s="27" t="s">
        <v>183</v>
      </c>
      <c r="D24" s="23" t="s">
        <v>183</v>
      </c>
      <c r="E24" s="10"/>
      <c r="F24" s="9"/>
      <c r="G24" s="10"/>
      <c r="H24" s="9"/>
      <c r="I24" s="10"/>
      <c r="J24" s="9"/>
      <c r="K24" s="7"/>
      <c r="L24" s="7"/>
      <c r="M24" s="7"/>
      <c r="N24" s="7"/>
      <c r="O24" s="10"/>
    </row>
    <row r="25" spans="1:15" x14ac:dyDescent="0.2">
      <c r="A25" s="7"/>
      <c r="B25" s="8"/>
      <c r="C25" s="27" t="s">
        <v>184</v>
      </c>
      <c r="D25" s="23" t="s">
        <v>184</v>
      </c>
      <c r="E25" s="10"/>
      <c r="F25" s="9"/>
      <c r="G25" s="10"/>
      <c r="H25" s="9"/>
      <c r="I25" s="10"/>
      <c r="J25" s="9"/>
      <c r="K25" s="7"/>
      <c r="L25" s="7"/>
      <c r="M25" s="7"/>
      <c r="N25" s="7"/>
      <c r="O25" s="10"/>
    </row>
    <row r="26" spans="1:15" x14ac:dyDescent="0.2">
      <c r="A26" s="7"/>
      <c r="B26" s="8"/>
      <c r="C26" s="27" t="s">
        <v>185</v>
      </c>
      <c r="D26" s="23" t="s">
        <v>185</v>
      </c>
      <c r="E26" s="10"/>
      <c r="F26" s="9"/>
      <c r="G26" s="10"/>
      <c r="H26" s="9"/>
      <c r="I26" s="10"/>
      <c r="J26" s="9"/>
      <c r="K26" s="7"/>
      <c r="L26" s="7"/>
      <c r="M26" s="7"/>
      <c r="N26" s="7"/>
      <c r="O26" s="10"/>
    </row>
    <row r="27" spans="1:15" x14ac:dyDescent="0.2">
      <c r="A27" s="7"/>
      <c r="B27" s="8"/>
      <c r="C27" s="27" t="s">
        <v>186</v>
      </c>
      <c r="D27" s="23" t="s">
        <v>186</v>
      </c>
      <c r="E27" s="10"/>
      <c r="F27" s="9"/>
      <c r="G27" s="10"/>
      <c r="H27" s="9"/>
      <c r="I27" s="10"/>
      <c r="J27" s="9"/>
      <c r="K27" s="7"/>
      <c r="L27" s="7"/>
      <c r="M27" s="7"/>
      <c r="N27" s="7"/>
      <c r="O27" s="10"/>
    </row>
    <row r="28" spans="1:15" x14ac:dyDescent="0.2">
      <c r="A28" s="7"/>
      <c r="B28" s="8"/>
      <c r="C28" s="27" t="s">
        <v>187</v>
      </c>
      <c r="D28" s="23" t="s">
        <v>187</v>
      </c>
      <c r="E28" s="10"/>
      <c r="F28" s="9"/>
      <c r="G28" s="10"/>
      <c r="H28" s="9"/>
      <c r="I28" s="10"/>
      <c r="J28" s="9"/>
      <c r="K28" s="7"/>
      <c r="L28" s="7"/>
      <c r="M28" s="7"/>
      <c r="N28" s="7"/>
      <c r="O28" s="10"/>
    </row>
    <row r="29" spans="1:15" x14ac:dyDescent="0.2">
      <c r="A29" s="7"/>
      <c r="B29" s="8"/>
      <c r="C29" s="27" t="s">
        <v>189</v>
      </c>
      <c r="D29" s="23" t="s">
        <v>189</v>
      </c>
      <c r="E29" s="10"/>
      <c r="F29" s="9"/>
      <c r="G29" s="10"/>
      <c r="H29" s="9"/>
      <c r="I29" s="10"/>
      <c r="J29" s="9"/>
      <c r="K29" s="7"/>
      <c r="L29" s="7"/>
      <c r="M29" s="7"/>
      <c r="N29" s="7"/>
      <c r="O29" s="10"/>
    </row>
    <row r="30" spans="1:15" x14ac:dyDescent="0.2">
      <c r="A30" s="7"/>
      <c r="B30" s="8"/>
      <c r="C30" s="28" t="s">
        <v>191</v>
      </c>
      <c r="D30" s="9"/>
      <c r="E30" s="10"/>
      <c r="F30" s="9"/>
      <c r="G30" s="10"/>
      <c r="H30" s="9"/>
      <c r="I30" s="10"/>
      <c r="J30" s="9"/>
      <c r="K30" s="7"/>
      <c r="L30" s="7"/>
      <c r="M30" s="7"/>
      <c r="N30" s="7"/>
      <c r="O30" s="10"/>
    </row>
    <row r="31" spans="1:15" ht="34" x14ac:dyDescent="0.2">
      <c r="A31" s="7"/>
      <c r="B31" s="8" t="s">
        <v>41</v>
      </c>
      <c r="C31" s="27" t="s">
        <v>178</v>
      </c>
      <c r="D31" s="9"/>
      <c r="E31" s="10"/>
      <c r="F31" s="9"/>
      <c r="G31" s="10"/>
      <c r="H31" s="9"/>
      <c r="I31" s="10"/>
      <c r="J31" s="9"/>
      <c r="K31" s="7"/>
      <c r="L31" s="7"/>
      <c r="M31" s="7"/>
      <c r="N31" s="7"/>
      <c r="O31" s="10"/>
    </row>
    <row r="32" spans="1:15" x14ac:dyDescent="0.2">
      <c r="A32" s="7"/>
      <c r="B32" s="8"/>
      <c r="C32" s="27" t="s">
        <v>179</v>
      </c>
      <c r="D32" s="9"/>
      <c r="E32" s="10"/>
      <c r="F32" s="9"/>
      <c r="G32" s="10"/>
      <c r="H32" s="23" t="s">
        <v>179</v>
      </c>
      <c r="I32" s="10"/>
      <c r="J32" s="9"/>
      <c r="K32" s="7"/>
      <c r="L32" s="7"/>
      <c r="M32" s="7"/>
      <c r="N32" s="7"/>
      <c r="O32" s="10"/>
    </row>
    <row r="33" spans="1:15" x14ac:dyDescent="0.2">
      <c r="A33" s="7"/>
      <c r="B33" s="8"/>
      <c r="C33" s="27" t="s">
        <v>180</v>
      </c>
      <c r="D33" s="9"/>
      <c r="E33" s="10"/>
      <c r="F33" s="9"/>
      <c r="G33" s="10"/>
      <c r="H33" s="23" t="s">
        <v>180</v>
      </c>
      <c r="I33" s="10"/>
      <c r="J33" s="9"/>
      <c r="K33" s="7"/>
      <c r="L33" s="7"/>
      <c r="M33" s="7"/>
      <c r="N33" s="7"/>
      <c r="O33" s="10"/>
    </row>
    <row r="34" spans="1:15" x14ac:dyDescent="0.2">
      <c r="A34" s="7"/>
      <c r="B34" s="8"/>
      <c r="C34" s="27" t="s">
        <v>181</v>
      </c>
      <c r="D34" s="9"/>
      <c r="E34" s="10"/>
      <c r="F34" s="9"/>
      <c r="G34" s="10"/>
      <c r="H34" s="23" t="s">
        <v>181</v>
      </c>
      <c r="I34" s="10"/>
      <c r="J34" s="9"/>
      <c r="K34" s="7"/>
      <c r="L34" s="7"/>
      <c r="M34" s="7"/>
      <c r="N34" s="7"/>
      <c r="O34" s="10"/>
    </row>
    <row r="35" spans="1:15" x14ac:dyDescent="0.2">
      <c r="A35" s="7"/>
      <c r="B35" s="8"/>
      <c r="C35" s="27" t="s">
        <v>9</v>
      </c>
      <c r="D35" s="9"/>
      <c r="E35" s="10"/>
      <c r="F35" s="9"/>
      <c r="G35" s="10"/>
      <c r="H35" s="23" t="s">
        <v>9</v>
      </c>
      <c r="I35" s="10"/>
      <c r="J35" s="9"/>
      <c r="K35" s="7"/>
      <c r="L35" s="7"/>
      <c r="M35" s="7"/>
      <c r="N35" s="7"/>
      <c r="O35" s="10"/>
    </row>
    <row r="36" spans="1:15" x14ac:dyDescent="0.2">
      <c r="A36" s="7"/>
      <c r="B36" s="8"/>
      <c r="C36" s="27" t="s">
        <v>182</v>
      </c>
      <c r="D36" s="9"/>
      <c r="E36" s="10"/>
      <c r="F36" s="23" t="s">
        <v>182</v>
      </c>
      <c r="G36" s="10"/>
      <c r="H36" s="9"/>
      <c r="I36" s="10"/>
      <c r="J36" s="9"/>
      <c r="K36" s="7"/>
      <c r="L36" s="7"/>
      <c r="M36" s="7"/>
      <c r="N36" s="7"/>
      <c r="O36" s="10"/>
    </row>
    <row r="37" spans="1:15" x14ac:dyDescent="0.2">
      <c r="A37" s="7"/>
      <c r="B37" s="8"/>
      <c r="C37" s="27" t="s">
        <v>183</v>
      </c>
      <c r="D37" s="9"/>
      <c r="E37" s="10"/>
      <c r="F37" s="23" t="s">
        <v>183</v>
      </c>
      <c r="G37" s="10"/>
      <c r="H37" s="9"/>
      <c r="I37" s="10"/>
      <c r="J37" s="9"/>
      <c r="K37" s="7"/>
      <c r="L37" s="7"/>
      <c r="M37" s="7"/>
      <c r="N37" s="7"/>
      <c r="O37" s="10"/>
    </row>
    <row r="38" spans="1:15" x14ac:dyDescent="0.2">
      <c r="A38" s="7"/>
      <c r="B38" s="8"/>
      <c r="C38" s="27" t="s">
        <v>184</v>
      </c>
      <c r="D38" s="9"/>
      <c r="E38" s="10"/>
      <c r="F38" s="23" t="s">
        <v>184</v>
      </c>
      <c r="G38" s="10"/>
      <c r="H38" s="9"/>
      <c r="I38" s="10"/>
      <c r="J38" s="9"/>
      <c r="K38" s="7"/>
      <c r="L38" s="7"/>
      <c r="M38" s="7"/>
      <c r="N38" s="7"/>
      <c r="O38" s="10"/>
    </row>
    <row r="39" spans="1:15" x14ac:dyDescent="0.2">
      <c r="A39" s="7"/>
      <c r="B39" s="8"/>
      <c r="C39" s="27" t="s">
        <v>185</v>
      </c>
      <c r="D39" s="9"/>
      <c r="E39" s="10"/>
      <c r="F39" s="23" t="s">
        <v>185</v>
      </c>
      <c r="G39" s="10"/>
      <c r="H39" s="9"/>
      <c r="I39" s="10"/>
      <c r="J39" s="9"/>
      <c r="K39" s="7"/>
      <c r="L39" s="7"/>
      <c r="M39" s="7"/>
      <c r="N39" s="7"/>
      <c r="O39" s="10"/>
    </row>
    <row r="40" spans="1:15" x14ac:dyDescent="0.2">
      <c r="A40" s="7"/>
      <c r="B40" s="8"/>
      <c r="C40" s="27" t="s">
        <v>186</v>
      </c>
      <c r="D40" s="9"/>
      <c r="E40" s="10"/>
      <c r="F40" s="23" t="s">
        <v>186</v>
      </c>
      <c r="G40" s="10"/>
      <c r="H40" s="9"/>
      <c r="I40" s="10"/>
      <c r="J40" s="9"/>
      <c r="K40" s="7"/>
      <c r="L40" s="7"/>
      <c r="M40" s="7"/>
      <c r="N40" s="7"/>
      <c r="O40" s="10"/>
    </row>
    <row r="41" spans="1:15" x14ac:dyDescent="0.2">
      <c r="A41" s="7"/>
      <c r="B41" s="8"/>
      <c r="C41" s="27" t="s">
        <v>187</v>
      </c>
      <c r="D41" s="9"/>
      <c r="E41" s="10"/>
      <c r="F41" s="23" t="s">
        <v>187</v>
      </c>
      <c r="G41" s="10"/>
      <c r="H41" s="9"/>
      <c r="I41" s="10"/>
      <c r="J41" s="9"/>
      <c r="K41" s="7"/>
      <c r="L41" s="7"/>
      <c r="M41" s="7"/>
      <c r="N41" s="7"/>
      <c r="O41" s="10"/>
    </row>
    <row r="42" spans="1:15" x14ac:dyDescent="0.2">
      <c r="A42" s="7"/>
      <c r="B42" s="8"/>
      <c r="C42" s="27" t="s">
        <v>193</v>
      </c>
      <c r="D42" s="23" t="s">
        <v>193</v>
      </c>
      <c r="E42" s="10"/>
      <c r="F42" s="9"/>
      <c r="G42" s="10"/>
      <c r="H42" s="9"/>
      <c r="I42" s="10"/>
      <c r="J42" s="9"/>
      <c r="K42" s="7"/>
      <c r="L42" s="7"/>
      <c r="M42" s="7"/>
      <c r="N42" s="7"/>
      <c r="O42" s="10"/>
    </row>
    <row r="43" spans="1:15" x14ac:dyDescent="0.2">
      <c r="A43" s="7"/>
      <c r="B43" s="8"/>
      <c r="C43" s="27" t="s">
        <v>194</v>
      </c>
      <c r="D43" s="23" t="s">
        <v>194</v>
      </c>
      <c r="E43" s="10"/>
      <c r="F43" s="9"/>
      <c r="G43" s="10"/>
      <c r="H43" s="9"/>
      <c r="I43" s="10"/>
      <c r="J43" s="9"/>
      <c r="K43" s="7"/>
      <c r="L43" s="7"/>
      <c r="M43" s="7"/>
      <c r="N43" s="7"/>
      <c r="O43" s="10"/>
    </row>
    <row r="44" spans="1:15" x14ac:dyDescent="0.2">
      <c r="A44" s="7"/>
      <c r="B44" s="8"/>
      <c r="C44" s="27" t="s">
        <v>195</v>
      </c>
      <c r="D44" s="23" t="s">
        <v>195</v>
      </c>
      <c r="E44" s="10"/>
      <c r="F44" s="9"/>
      <c r="G44" s="10"/>
      <c r="H44" s="9"/>
      <c r="I44" s="10"/>
      <c r="J44" s="9"/>
      <c r="K44" s="7"/>
      <c r="L44" s="7"/>
      <c r="M44" s="7"/>
      <c r="N44" s="7"/>
      <c r="O44" s="10"/>
    </row>
    <row r="45" spans="1:15" x14ac:dyDescent="0.2">
      <c r="A45" s="7"/>
      <c r="B45" s="8"/>
      <c r="C45" s="28" t="s">
        <v>196</v>
      </c>
      <c r="D45" s="24" t="s">
        <v>196</v>
      </c>
      <c r="E45" s="10"/>
      <c r="F45" s="9"/>
      <c r="G45" s="10"/>
      <c r="H45" s="9"/>
      <c r="I45" s="10"/>
      <c r="J45" s="9"/>
      <c r="K45" s="7"/>
      <c r="L45" s="7"/>
      <c r="M45" s="7"/>
      <c r="N45" s="7"/>
      <c r="O45" s="10"/>
    </row>
    <row r="46" spans="1:15" x14ac:dyDescent="0.2">
      <c r="A46" s="7"/>
      <c r="B46" s="8"/>
      <c r="C46" s="27" t="s">
        <v>197</v>
      </c>
      <c r="D46" s="23" t="s">
        <v>197</v>
      </c>
      <c r="E46" s="10"/>
      <c r="F46" s="9"/>
      <c r="G46" s="10"/>
      <c r="H46" s="9"/>
      <c r="I46" s="10"/>
      <c r="J46" s="9"/>
      <c r="K46" s="7"/>
      <c r="L46" s="7"/>
      <c r="M46" s="7"/>
      <c r="N46" s="7"/>
      <c r="O46" s="10"/>
    </row>
    <row r="47" spans="1:15" x14ac:dyDescent="0.2">
      <c r="A47" s="7"/>
      <c r="B47" s="8"/>
      <c r="C47" s="27" t="s">
        <v>198</v>
      </c>
      <c r="D47" s="9"/>
      <c r="E47" s="10"/>
      <c r="F47" s="9"/>
      <c r="G47" s="10"/>
      <c r="H47" s="9"/>
      <c r="I47" s="10"/>
      <c r="J47" s="9"/>
      <c r="K47" s="7"/>
      <c r="L47" s="7"/>
      <c r="M47" s="7"/>
      <c r="N47" s="7"/>
      <c r="O47" s="10"/>
    </row>
    <row r="48" spans="1:15" x14ac:dyDescent="0.2">
      <c r="A48" s="41"/>
      <c r="B48" s="42"/>
      <c r="C48" s="43"/>
      <c r="D48" s="192" t="s">
        <v>326</v>
      </c>
      <c r="E48" s="193"/>
      <c r="F48" s="192" t="s">
        <v>328</v>
      </c>
      <c r="G48" s="193"/>
      <c r="H48" s="192" t="s">
        <v>358</v>
      </c>
      <c r="I48" s="193"/>
      <c r="J48" s="192" t="s">
        <v>331</v>
      </c>
      <c r="K48" s="193"/>
      <c r="L48" s="192" t="s">
        <v>359</v>
      </c>
      <c r="M48" s="193"/>
      <c r="N48" s="192" t="s">
        <v>335</v>
      </c>
      <c r="O48" s="193"/>
    </row>
    <row r="49" spans="1:17" x14ac:dyDescent="0.2">
      <c r="A49" s="44" t="s">
        <v>360</v>
      </c>
      <c r="B49" s="44" t="s">
        <v>349</v>
      </c>
      <c r="C49" s="44" t="s">
        <v>350</v>
      </c>
      <c r="D49" s="44" t="s">
        <v>361</v>
      </c>
      <c r="E49" s="44" t="s">
        <v>352</v>
      </c>
      <c r="F49" s="44" t="s">
        <v>361</v>
      </c>
      <c r="G49" s="44" t="s">
        <v>352</v>
      </c>
      <c r="H49" s="44" t="s">
        <v>361</v>
      </c>
      <c r="I49" s="44" t="s">
        <v>352</v>
      </c>
      <c r="J49" s="44" t="s">
        <v>361</v>
      </c>
      <c r="K49" s="44" t="s">
        <v>352</v>
      </c>
      <c r="L49" s="44" t="s">
        <v>361</v>
      </c>
      <c r="M49" s="44" t="s">
        <v>352</v>
      </c>
      <c r="N49" s="44" t="s">
        <v>361</v>
      </c>
      <c r="O49" s="44" t="s">
        <v>352</v>
      </c>
      <c r="Q49" s="53"/>
    </row>
    <row r="50" spans="1:17" ht="17" x14ac:dyDescent="0.2">
      <c r="A50" s="12" t="s">
        <v>362</v>
      </c>
      <c r="B50" s="8" t="s">
        <v>202</v>
      </c>
      <c r="C50" s="26" t="s">
        <v>203</v>
      </c>
      <c r="D50" s="9" t="s">
        <v>203</v>
      </c>
      <c r="E50" s="10">
        <v>0.1</v>
      </c>
      <c r="F50" s="9" t="s">
        <v>203</v>
      </c>
      <c r="G50" s="10">
        <v>0.1</v>
      </c>
      <c r="H50" s="9" t="s">
        <v>203</v>
      </c>
      <c r="I50" s="10">
        <v>0.2</v>
      </c>
      <c r="J50" s="9" t="s">
        <v>203</v>
      </c>
      <c r="K50" s="10">
        <v>0.5</v>
      </c>
      <c r="L50" s="9" t="s">
        <v>203</v>
      </c>
      <c r="M50" s="10">
        <v>0.2</v>
      </c>
      <c r="N50" s="9" t="s">
        <v>203</v>
      </c>
      <c r="O50" s="10">
        <v>0.1</v>
      </c>
    </row>
    <row r="51" spans="1:17" x14ac:dyDescent="0.2">
      <c r="A51" s="7"/>
      <c r="B51" s="8"/>
      <c r="C51" s="26" t="s">
        <v>205</v>
      </c>
      <c r="D51" s="9"/>
      <c r="E51" s="10"/>
      <c r="F51" s="9" t="s">
        <v>205</v>
      </c>
      <c r="G51" s="10">
        <v>0.1</v>
      </c>
      <c r="H51" s="9"/>
      <c r="I51" s="10"/>
      <c r="J51" s="9" t="s">
        <v>205</v>
      </c>
      <c r="K51" s="10">
        <v>0.1</v>
      </c>
      <c r="L51" s="9" t="s">
        <v>205</v>
      </c>
      <c r="M51" s="10">
        <v>0.1</v>
      </c>
      <c r="N51" s="9"/>
      <c r="O51" s="10"/>
    </row>
    <row r="52" spans="1:17" x14ac:dyDescent="0.2">
      <c r="A52" s="7"/>
      <c r="B52" s="8"/>
      <c r="C52" s="26" t="s">
        <v>207</v>
      </c>
      <c r="D52" s="9"/>
      <c r="E52" s="10"/>
      <c r="F52" s="9"/>
      <c r="G52" s="10"/>
      <c r="H52" s="9" t="s">
        <v>207</v>
      </c>
      <c r="I52" s="10">
        <v>0.2</v>
      </c>
      <c r="J52" s="9" t="s">
        <v>207</v>
      </c>
      <c r="K52" s="10">
        <v>0.2</v>
      </c>
      <c r="L52" s="9"/>
      <c r="M52" s="10"/>
      <c r="N52" s="9"/>
      <c r="O52" s="10"/>
    </row>
    <row r="53" spans="1:17" x14ac:dyDescent="0.2">
      <c r="A53" s="7"/>
      <c r="B53" s="8"/>
      <c r="C53" s="26" t="s">
        <v>209</v>
      </c>
      <c r="D53" s="9" t="s">
        <v>209</v>
      </c>
      <c r="E53" s="10">
        <v>0.7</v>
      </c>
      <c r="F53" s="9" t="s">
        <v>209</v>
      </c>
      <c r="G53" s="10">
        <v>0.7</v>
      </c>
      <c r="H53" s="9" t="s">
        <v>209</v>
      </c>
      <c r="I53" s="10">
        <v>0.6</v>
      </c>
      <c r="J53" s="9"/>
      <c r="K53" s="10"/>
      <c r="L53" s="9"/>
      <c r="M53" s="10"/>
      <c r="N53" s="9"/>
      <c r="O53" s="10"/>
    </row>
    <row r="54" spans="1:17" x14ac:dyDescent="0.2">
      <c r="A54" s="7"/>
      <c r="B54" s="8"/>
      <c r="C54" s="26" t="s">
        <v>211</v>
      </c>
      <c r="D54" s="9" t="s">
        <v>211</v>
      </c>
      <c r="E54" s="10">
        <v>0.1</v>
      </c>
      <c r="F54" s="9" t="s">
        <v>211</v>
      </c>
      <c r="G54" s="10">
        <v>0.1</v>
      </c>
      <c r="H54" s="9"/>
      <c r="I54" s="10"/>
      <c r="J54" s="9"/>
      <c r="K54" s="10"/>
      <c r="L54" s="9"/>
      <c r="M54" s="10"/>
      <c r="N54" s="9"/>
      <c r="O54" s="10"/>
    </row>
    <row r="55" spans="1:17" x14ac:dyDescent="0.2">
      <c r="A55" s="7"/>
      <c r="B55" s="8"/>
      <c r="C55" s="26" t="s">
        <v>213</v>
      </c>
      <c r="D55" s="9" t="s">
        <v>213</v>
      </c>
      <c r="E55" s="10">
        <v>0.1</v>
      </c>
      <c r="F55" s="9"/>
      <c r="G55" s="10"/>
      <c r="H55" s="9"/>
      <c r="I55" s="10"/>
      <c r="J55" s="9" t="s">
        <v>213</v>
      </c>
      <c r="K55" s="10">
        <v>0.1</v>
      </c>
      <c r="L55" s="9" t="s">
        <v>213</v>
      </c>
      <c r="M55" s="10">
        <v>0.2</v>
      </c>
      <c r="N55" s="9" t="s">
        <v>213</v>
      </c>
      <c r="O55" s="10">
        <v>0.1</v>
      </c>
    </row>
    <row r="56" spans="1:17" x14ac:dyDescent="0.2">
      <c r="A56" s="7"/>
      <c r="B56" s="8"/>
      <c r="C56" s="26" t="s">
        <v>215</v>
      </c>
      <c r="D56" s="9"/>
      <c r="E56" s="10"/>
      <c r="F56" s="9"/>
      <c r="G56" s="10"/>
      <c r="H56" s="9"/>
      <c r="I56" s="10"/>
      <c r="J56" s="9" t="s">
        <v>215</v>
      </c>
      <c r="K56" s="10">
        <v>0.1</v>
      </c>
      <c r="L56" s="9" t="s">
        <v>215</v>
      </c>
      <c r="M56" s="10">
        <v>0.5</v>
      </c>
      <c r="N56" s="9" t="s">
        <v>215</v>
      </c>
      <c r="O56" s="10">
        <v>0.8</v>
      </c>
    </row>
    <row r="57" spans="1:17" ht="17" x14ac:dyDescent="0.2">
      <c r="A57" s="12" t="s">
        <v>363</v>
      </c>
      <c r="B57" s="8" t="s">
        <v>217</v>
      </c>
      <c r="C57" s="26" t="s">
        <v>218</v>
      </c>
      <c r="D57" s="9"/>
      <c r="E57" s="10"/>
      <c r="F57" s="9"/>
      <c r="G57" s="10"/>
      <c r="H57" s="9"/>
      <c r="I57" s="10"/>
      <c r="J57" s="7"/>
      <c r="K57" s="10"/>
      <c r="L57" s="7" t="s">
        <v>218</v>
      </c>
      <c r="M57" s="10">
        <v>0.4</v>
      </c>
      <c r="N57" s="7" t="s">
        <v>218</v>
      </c>
      <c r="O57" s="10">
        <v>0.8</v>
      </c>
    </row>
    <row r="58" spans="1:17" x14ac:dyDescent="0.2">
      <c r="A58" s="7"/>
      <c r="B58" s="8"/>
      <c r="C58" s="26" t="s">
        <v>220</v>
      </c>
      <c r="D58" s="9" t="s">
        <v>220</v>
      </c>
      <c r="E58" s="10">
        <v>0.3</v>
      </c>
      <c r="F58" s="9" t="s">
        <v>220</v>
      </c>
      <c r="G58" s="10">
        <v>0.8</v>
      </c>
      <c r="H58" s="9" t="s">
        <v>220</v>
      </c>
      <c r="I58" s="10">
        <v>0.3</v>
      </c>
      <c r="J58" s="7" t="s">
        <v>220</v>
      </c>
      <c r="K58" s="10">
        <v>0.8</v>
      </c>
      <c r="L58" s="7" t="s">
        <v>220</v>
      </c>
      <c r="M58" s="10">
        <v>0.6</v>
      </c>
      <c r="N58" s="7" t="s">
        <v>220</v>
      </c>
      <c r="O58" s="10">
        <v>0.2</v>
      </c>
    </row>
    <row r="59" spans="1:17" x14ac:dyDescent="0.2">
      <c r="A59" s="7"/>
      <c r="B59" s="8"/>
      <c r="C59" s="26" t="s">
        <v>222</v>
      </c>
      <c r="D59" s="9" t="s">
        <v>222</v>
      </c>
      <c r="E59" s="10">
        <v>0.7</v>
      </c>
      <c r="F59" s="9" t="s">
        <v>222</v>
      </c>
      <c r="G59" s="10">
        <v>0.2</v>
      </c>
      <c r="H59" s="9" t="s">
        <v>222</v>
      </c>
      <c r="I59" s="10">
        <v>0.7</v>
      </c>
      <c r="J59" s="7" t="s">
        <v>222</v>
      </c>
      <c r="K59" s="10">
        <v>0.2</v>
      </c>
      <c r="L59" s="9"/>
      <c r="M59" s="10"/>
      <c r="N59" s="9"/>
      <c r="O59" s="10"/>
    </row>
    <row r="60" spans="1:17" ht="51" x14ac:dyDescent="0.2">
      <c r="A60" s="12" t="s">
        <v>364</v>
      </c>
      <c r="B60" s="8" t="s">
        <v>365</v>
      </c>
      <c r="C60" s="26">
        <v>1</v>
      </c>
      <c r="D60" s="9"/>
      <c r="E60" s="10"/>
      <c r="F60" s="9"/>
      <c r="G60" s="10"/>
      <c r="H60" s="9"/>
      <c r="I60" s="10"/>
      <c r="J60" s="9"/>
      <c r="K60" s="10"/>
      <c r="L60" s="9">
        <v>1</v>
      </c>
      <c r="M60" s="10">
        <v>0.1</v>
      </c>
      <c r="N60" s="9">
        <v>1</v>
      </c>
      <c r="O60" s="10">
        <v>0.2</v>
      </c>
    </row>
    <row r="61" spans="1:17" x14ac:dyDescent="0.2">
      <c r="A61" s="7"/>
      <c r="B61" s="8"/>
      <c r="C61" s="26">
        <v>2</v>
      </c>
      <c r="D61" s="9"/>
      <c r="E61" s="10"/>
      <c r="F61" s="9"/>
      <c r="G61" s="10"/>
      <c r="H61" s="9"/>
      <c r="I61" s="10"/>
      <c r="J61" s="9"/>
      <c r="K61" s="10"/>
      <c r="L61" s="9">
        <v>2</v>
      </c>
      <c r="M61" s="10">
        <v>0.2</v>
      </c>
      <c r="N61" s="9">
        <v>2</v>
      </c>
      <c r="O61" s="10">
        <v>0.3</v>
      </c>
    </row>
    <row r="62" spans="1:17" x14ac:dyDescent="0.2">
      <c r="A62" s="7"/>
      <c r="B62" s="8"/>
      <c r="C62" s="26">
        <v>3</v>
      </c>
      <c r="D62" s="9"/>
      <c r="E62" s="10"/>
      <c r="F62" s="9"/>
      <c r="G62" s="10"/>
      <c r="H62" s="9"/>
      <c r="I62" s="10"/>
      <c r="J62" s="9">
        <v>3</v>
      </c>
      <c r="K62" s="10">
        <v>0.5</v>
      </c>
      <c r="L62" s="9">
        <v>3</v>
      </c>
      <c r="M62" s="10">
        <v>0.5</v>
      </c>
      <c r="N62" s="9">
        <v>3</v>
      </c>
      <c r="O62" s="10">
        <v>0.5</v>
      </c>
    </row>
    <row r="63" spans="1:17" x14ac:dyDescent="0.2">
      <c r="A63" s="7"/>
      <c r="B63" s="8"/>
      <c r="C63" s="26">
        <v>4</v>
      </c>
      <c r="D63" s="9">
        <v>4</v>
      </c>
      <c r="E63" s="10">
        <v>0.3</v>
      </c>
      <c r="F63" s="9">
        <v>4</v>
      </c>
      <c r="G63" s="10">
        <v>0.3</v>
      </c>
      <c r="H63" s="9">
        <v>4</v>
      </c>
      <c r="I63" s="10">
        <v>0.3</v>
      </c>
      <c r="J63" s="9">
        <v>4</v>
      </c>
      <c r="K63" s="10">
        <v>0.4</v>
      </c>
      <c r="L63" s="9">
        <v>4</v>
      </c>
      <c r="M63" s="10">
        <v>0.2</v>
      </c>
      <c r="N63" s="9"/>
      <c r="O63" s="10"/>
    </row>
    <row r="64" spans="1:17" x14ac:dyDescent="0.2">
      <c r="A64" s="7"/>
      <c r="B64" s="8"/>
      <c r="C64" s="26">
        <v>5</v>
      </c>
      <c r="D64" s="9">
        <v>5</v>
      </c>
      <c r="E64" s="10">
        <v>0.7</v>
      </c>
      <c r="F64" s="9">
        <v>5</v>
      </c>
      <c r="G64" s="10">
        <v>0.7</v>
      </c>
      <c r="H64" s="9">
        <v>5</v>
      </c>
      <c r="I64" s="10">
        <v>0.7</v>
      </c>
      <c r="J64" s="9">
        <v>5</v>
      </c>
      <c r="K64" s="10">
        <v>0.1</v>
      </c>
      <c r="L64" s="9"/>
      <c r="M64" s="10"/>
      <c r="N64" s="9"/>
      <c r="O64" s="10"/>
    </row>
    <row r="65" spans="1:15" ht="17" x14ac:dyDescent="0.2">
      <c r="A65" s="12" t="s">
        <v>366</v>
      </c>
      <c r="B65" s="8" t="s">
        <v>367</v>
      </c>
      <c r="C65" s="26" t="s">
        <v>368</v>
      </c>
      <c r="D65" s="9" t="s">
        <v>368</v>
      </c>
      <c r="E65" s="10">
        <v>0.7</v>
      </c>
      <c r="F65" s="9" t="s">
        <v>368</v>
      </c>
      <c r="G65" s="10">
        <v>0.8</v>
      </c>
      <c r="H65" s="9" t="s">
        <v>368</v>
      </c>
      <c r="I65" s="10">
        <v>0.8</v>
      </c>
      <c r="J65" s="7" t="s">
        <v>368</v>
      </c>
      <c r="K65" s="10">
        <v>0.8</v>
      </c>
      <c r="L65" s="7" t="s">
        <v>368</v>
      </c>
      <c r="M65" s="10">
        <v>0.9</v>
      </c>
      <c r="N65" s="9" t="s">
        <v>368</v>
      </c>
      <c r="O65" s="10">
        <v>0.9</v>
      </c>
    </row>
    <row r="66" spans="1:15" x14ac:dyDescent="0.2">
      <c r="A66" s="7"/>
      <c r="B66" s="8"/>
      <c r="C66" s="26" t="s">
        <v>369</v>
      </c>
      <c r="D66" s="9" t="s">
        <v>369</v>
      </c>
      <c r="E66" s="10">
        <v>0.3</v>
      </c>
      <c r="F66" s="9" t="s">
        <v>369</v>
      </c>
      <c r="G66" s="10">
        <v>0.2</v>
      </c>
      <c r="H66" s="9" t="s">
        <v>369</v>
      </c>
      <c r="I66" s="10">
        <v>0.2</v>
      </c>
      <c r="J66" s="7" t="s">
        <v>369</v>
      </c>
      <c r="K66" s="10">
        <v>0.2</v>
      </c>
      <c r="L66" s="7" t="s">
        <v>369</v>
      </c>
      <c r="M66" s="10">
        <v>0.1</v>
      </c>
      <c r="N66" s="9" t="s">
        <v>369</v>
      </c>
      <c r="O66" s="10">
        <v>0.1</v>
      </c>
    </row>
    <row r="67" spans="1:15" ht="34" x14ac:dyDescent="0.2">
      <c r="A67" s="7"/>
      <c r="B67" s="8" t="s">
        <v>370</v>
      </c>
      <c r="C67" s="26">
        <v>1</v>
      </c>
      <c r="D67" s="9">
        <v>1</v>
      </c>
      <c r="E67" s="10">
        <v>0.7</v>
      </c>
      <c r="F67" s="9">
        <v>1</v>
      </c>
      <c r="G67" s="10">
        <v>0.7</v>
      </c>
      <c r="H67" s="9">
        <v>1</v>
      </c>
      <c r="I67" s="10">
        <v>0.1</v>
      </c>
      <c r="J67" s="7">
        <v>1</v>
      </c>
      <c r="K67" s="10">
        <v>0.1</v>
      </c>
      <c r="L67" s="7">
        <v>1</v>
      </c>
      <c r="M67" s="10"/>
      <c r="N67" s="7">
        <v>1</v>
      </c>
      <c r="O67" s="10"/>
    </row>
    <row r="68" spans="1:15" x14ac:dyDescent="0.2">
      <c r="A68" s="7"/>
      <c r="B68" s="8"/>
      <c r="C68" s="26">
        <v>2</v>
      </c>
      <c r="D68" s="9">
        <v>2</v>
      </c>
      <c r="E68" s="10">
        <v>0.3</v>
      </c>
      <c r="F68" s="9">
        <v>2</v>
      </c>
      <c r="G68" s="10">
        <v>0.3</v>
      </c>
      <c r="H68" s="9">
        <v>2</v>
      </c>
      <c r="I68" s="10">
        <v>0.4</v>
      </c>
      <c r="J68" s="7">
        <v>2</v>
      </c>
      <c r="K68" s="10">
        <v>0.4</v>
      </c>
      <c r="L68" s="7">
        <v>2</v>
      </c>
      <c r="M68" s="10">
        <v>0.2</v>
      </c>
      <c r="N68" s="7">
        <v>2</v>
      </c>
      <c r="O68" s="10">
        <v>0.2</v>
      </c>
    </row>
    <row r="69" spans="1:15" x14ac:dyDescent="0.2">
      <c r="A69" s="7"/>
      <c r="B69" s="8"/>
      <c r="C69" s="26">
        <v>3</v>
      </c>
      <c r="D69" s="9"/>
      <c r="E69" s="10"/>
      <c r="F69" s="9"/>
      <c r="G69" s="10"/>
      <c r="H69" s="9">
        <v>3</v>
      </c>
      <c r="I69" s="10">
        <v>0.3</v>
      </c>
      <c r="J69" s="7">
        <v>3</v>
      </c>
      <c r="K69" s="10">
        <v>0.3</v>
      </c>
      <c r="L69" s="7">
        <v>3</v>
      </c>
      <c r="M69" s="10">
        <v>0.3</v>
      </c>
      <c r="N69" s="7">
        <v>3</v>
      </c>
      <c r="O69" s="10">
        <v>0.3</v>
      </c>
    </row>
    <row r="70" spans="1:15" x14ac:dyDescent="0.2">
      <c r="A70" s="7"/>
      <c r="B70" s="8"/>
      <c r="C70" s="26">
        <v>4</v>
      </c>
      <c r="D70" s="9"/>
      <c r="E70" s="10"/>
      <c r="F70" s="9"/>
      <c r="G70" s="10"/>
      <c r="H70" s="9">
        <v>4</v>
      </c>
      <c r="I70" s="10">
        <v>0.2</v>
      </c>
      <c r="J70" s="7">
        <v>4</v>
      </c>
      <c r="K70" s="10">
        <v>0.2</v>
      </c>
      <c r="L70" s="7">
        <v>4</v>
      </c>
      <c r="M70" s="10">
        <v>0.3</v>
      </c>
      <c r="N70" s="7">
        <v>4</v>
      </c>
      <c r="O70" s="10">
        <v>0.3</v>
      </c>
    </row>
    <row r="71" spans="1:15" x14ac:dyDescent="0.2">
      <c r="A71" s="7"/>
      <c r="B71" s="8"/>
      <c r="C71" s="26">
        <v>5</v>
      </c>
      <c r="D71" s="9"/>
      <c r="E71" s="10"/>
      <c r="F71" s="9"/>
      <c r="G71" s="10"/>
      <c r="H71" s="9"/>
      <c r="I71" s="10"/>
      <c r="J71" s="9"/>
      <c r="K71" s="10"/>
      <c r="L71" s="9">
        <v>5</v>
      </c>
      <c r="M71" s="10">
        <v>0.1</v>
      </c>
      <c r="N71" s="9">
        <v>5</v>
      </c>
      <c r="O71" s="10">
        <v>0.1</v>
      </c>
    </row>
    <row r="72" spans="1:15" x14ac:dyDescent="0.2">
      <c r="A72" s="7"/>
      <c r="B72" s="8"/>
      <c r="C72" s="26" t="s">
        <v>224</v>
      </c>
      <c r="D72" s="9"/>
      <c r="E72" s="10"/>
      <c r="F72" s="9"/>
      <c r="G72" s="10"/>
      <c r="H72" s="9"/>
      <c r="I72" s="10"/>
      <c r="J72" s="9"/>
      <c r="K72" s="10"/>
      <c r="L72" s="9" t="s">
        <v>224</v>
      </c>
      <c r="M72" s="10">
        <v>0.1</v>
      </c>
      <c r="N72" s="9" t="s">
        <v>224</v>
      </c>
      <c r="O72" s="10">
        <v>0.1</v>
      </c>
    </row>
    <row r="73" spans="1:15" ht="17" x14ac:dyDescent="0.2">
      <c r="A73" s="12" t="s">
        <v>371</v>
      </c>
      <c r="B73" s="8" t="s">
        <v>226</v>
      </c>
      <c r="C73" s="26" t="s">
        <v>227</v>
      </c>
      <c r="D73" s="9"/>
      <c r="E73" s="10"/>
      <c r="F73" s="9"/>
      <c r="G73" s="10"/>
      <c r="H73" s="9"/>
      <c r="I73" s="10"/>
      <c r="J73" s="9"/>
      <c r="K73" s="10"/>
      <c r="L73" s="9" t="s">
        <v>227</v>
      </c>
      <c r="M73" s="10">
        <v>0.2</v>
      </c>
      <c r="N73" s="9" t="s">
        <v>227</v>
      </c>
      <c r="O73" s="10">
        <v>0.2</v>
      </c>
    </row>
    <row r="74" spans="1:15" x14ac:dyDescent="0.2">
      <c r="A74" s="7"/>
      <c r="B74" s="8"/>
      <c r="C74" s="26" t="s">
        <v>229</v>
      </c>
      <c r="D74" s="9"/>
      <c r="E74" s="10"/>
      <c r="F74" s="9"/>
      <c r="G74" s="10"/>
      <c r="H74" s="9" t="s">
        <v>229</v>
      </c>
      <c r="I74" s="10">
        <v>0.2</v>
      </c>
      <c r="J74" s="7" t="s">
        <v>229</v>
      </c>
      <c r="K74" s="10">
        <v>0.4</v>
      </c>
      <c r="L74" s="7" t="s">
        <v>229</v>
      </c>
      <c r="M74" s="10">
        <v>0.7</v>
      </c>
      <c r="N74" s="7" t="s">
        <v>229</v>
      </c>
      <c r="O74" s="10">
        <v>0.7</v>
      </c>
    </row>
    <row r="75" spans="1:15" x14ac:dyDescent="0.2">
      <c r="A75" s="7"/>
      <c r="B75" s="8"/>
      <c r="C75" s="26" t="s">
        <v>231</v>
      </c>
      <c r="D75" s="9" t="s">
        <v>231</v>
      </c>
      <c r="E75" s="10">
        <v>0.2</v>
      </c>
      <c r="F75" s="9"/>
      <c r="G75" s="10"/>
      <c r="H75" s="9" t="s">
        <v>231</v>
      </c>
      <c r="I75" s="10">
        <v>0.5</v>
      </c>
      <c r="J75" s="7" t="s">
        <v>231</v>
      </c>
      <c r="K75" s="10">
        <v>0.5</v>
      </c>
      <c r="L75" s="7" t="s">
        <v>231</v>
      </c>
      <c r="M75" s="10">
        <v>0.1</v>
      </c>
      <c r="N75" s="7" t="s">
        <v>231</v>
      </c>
      <c r="O75" s="10">
        <v>0.1</v>
      </c>
    </row>
    <row r="76" spans="1:15" x14ac:dyDescent="0.2">
      <c r="A76" s="7"/>
      <c r="B76" s="8"/>
      <c r="C76" s="26" t="s">
        <v>233</v>
      </c>
      <c r="D76" s="9" t="s">
        <v>233</v>
      </c>
      <c r="E76" s="10">
        <v>0.5</v>
      </c>
      <c r="F76" s="9" t="s">
        <v>233</v>
      </c>
      <c r="G76" s="10">
        <v>0.5</v>
      </c>
      <c r="H76" s="9" t="s">
        <v>233</v>
      </c>
      <c r="I76" s="10">
        <v>0.3</v>
      </c>
      <c r="J76" s="7" t="s">
        <v>233</v>
      </c>
      <c r="K76" s="10">
        <v>0.1</v>
      </c>
      <c r="L76" s="9"/>
      <c r="M76" s="10"/>
      <c r="N76" s="9"/>
      <c r="O76" s="10"/>
    </row>
    <row r="77" spans="1:15" x14ac:dyDescent="0.2">
      <c r="A77" s="7"/>
      <c r="B77" s="8"/>
      <c r="C77" s="26" t="s">
        <v>235</v>
      </c>
      <c r="D77" s="9" t="s">
        <v>235</v>
      </c>
      <c r="E77" s="10">
        <v>0.3</v>
      </c>
      <c r="F77" s="9" t="s">
        <v>235</v>
      </c>
      <c r="G77" s="10">
        <v>0.5</v>
      </c>
      <c r="H77" s="9"/>
      <c r="I77" s="10"/>
      <c r="J77" s="9"/>
      <c r="K77" s="10"/>
      <c r="L77" s="9"/>
      <c r="M77" s="10"/>
      <c r="N77" s="9"/>
      <c r="O77" s="10"/>
    </row>
    <row r="78" spans="1:15" ht="17" x14ac:dyDescent="0.2">
      <c r="A78" s="7"/>
      <c r="B78" s="8" t="s">
        <v>372</v>
      </c>
      <c r="C78" s="26" t="s">
        <v>199</v>
      </c>
      <c r="D78" s="9" t="s">
        <v>199</v>
      </c>
      <c r="E78" s="10">
        <v>0.8</v>
      </c>
      <c r="F78" s="9" t="s">
        <v>199</v>
      </c>
      <c r="G78" s="10">
        <v>0.8</v>
      </c>
      <c r="H78" s="9" t="s">
        <v>199</v>
      </c>
      <c r="I78" s="10">
        <v>0.7</v>
      </c>
      <c r="J78" s="9" t="s">
        <v>199</v>
      </c>
      <c r="K78" s="10">
        <v>0.7</v>
      </c>
      <c r="L78" s="9" t="s">
        <v>199</v>
      </c>
      <c r="M78" s="10">
        <v>0.6</v>
      </c>
      <c r="N78" s="9" t="s">
        <v>199</v>
      </c>
      <c r="O78" s="10">
        <v>0.5</v>
      </c>
    </row>
    <row r="79" spans="1:15" x14ac:dyDescent="0.2">
      <c r="A79" s="7"/>
      <c r="B79" s="8"/>
      <c r="C79" s="26" t="s">
        <v>200</v>
      </c>
      <c r="D79" s="9" t="s">
        <v>200</v>
      </c>
      <c r="E79" s="10">
        <v>0.2</v>
      </c>
      <c r="F79" s="9" t="s">
        <v>200</v>
      </c>
      <c r="G79" s="10">
        <v>0.2</v>
      </c>
      <c r="H79" s="9" t="s">
        <v>200</v>
      </c>
      <c r="I79" s="10">
        <v>0.3</v>
      </c>
      <c r="J79" s="9" t="s">
        <v>200</v>
      </c>
      <c r="K79" s="10">
        <v>0.3</v>
      </c>
      <c r="L79" s="9" t="s">
        <v>200</v>
      </c>
      <c r="M79" s="10">
        <v>0.4</v>
      </c>
      <c r="N79" s="9" t="s">
        <v>200</v>
      </c>
      <c r="O79" s="10">
        <v>0.5</v>
      </c>
    </row>
    <row r="80" spans="1:15" ht="34" x14ac:dyDescent="0.2">
      <c r="A80" s="7"/>
      <c r="B80" s="8" t="s">
        <v>237</v>
      </c>
      <c r="C80" s="26" t="s">
        <v>238</v>
      </c>
      <c r="D80" s="9" t="s">
        <v>238</v>
      </c>
      <c r="E80" s="10">
        <v>0.8</v>
      </c>
      <c r="F80" s="9" t="s">
        <v>238</v>
      </c>
      <c r="G80" s="10">
        <v>0.8</v>
      </c>
      <c r="H80" s="9" t="s">
        <v>238</v>
      </c>
      <c r="I80" s="10">
        <v>0.7</v>
      </c>
      <c r="J80" s="7" t="s">
        <v>238</v>
      </c>
      <c r="K80" s="10">
        <v>0.2</v>
      </c>
      <c r="L80" s="7" t="s">
        <v>238</v>
      </c>
      <c r="M80" s="10">
        <v>0.1</v>
      </c>
      <c r="N80" s="7"/>
      <c r="O80" s="10"/>
    </row>
    <row r="81" spans="1:16" x14ac:dyDescent="0.2">
      <c r="A81" s="7"/>
      <c r="B81" s="8"/>
      <c r="C81" s="26" t="s">
        <v>240</v>
      </c>
      <c r="D81" s="9" t="s">
        <v>240</v>
      </c>
      <c r="E81" s="10">
        <v>0.2</v>
      </c>
      <c r="F81" s="9" t="s">
        <v>240</v>
      </c>
      <c r="G81" s="10">
        <v>0.2</v>
      </c>
      <c r="H81" s="9" t="s">
        <v>240</v>
      </c>
      <c r="I81" s="10">
        <v>0.2</v>
      </c>
      <c r="J81" s="7" t="s">
        <v>240</v>
      </c>
      <c r="K81" s="10">
        <v>0.6</v>
      </c>
      <c r="L81" s="7" t="s">
        <v>240</v>
      </c>
      <c r="M81" s="10">
        <v>0.2</v>
      </c>
      <c r="N81" s="7" t="s">
        <v>240</v>
      </c>
      <c r="O81" s="10">
        <v>0.2</v>
      </c>
    </row>
    <row r="82" spans="1:16" x14ac:dyDescent="0.2">
      <c r="A82" s="7"/>
      <c r="B82" s="8"/>
      <c r="C82" s="26" t="s">
        <v>242</v>
      </c>
      <c r="D82" s="9"/>
      <c r="E82" s="10"/>
      <c r="F82" s="9"/>
      <c r="G82" s="10"/>
      <c r="H82" s="9" t="s">
        <v>242</v>
      </c>
      <c r="I82" s="10">
        <v>0.1</v>
      </c>
      <c r="J82" s="9" t="s">
        <v>242</v>
      </c>
      <c r="K82" s="10">
        <v>0.2</v>
      </c>
      <c r="L82" s="9" t="s">
        <v>242</v>
      </c>
      <c r="M82" s="10">
        <v>0.7</v>
      </c>
      <c r="N82" s="9" t="s">
        <v>242</v>
      </c>
      <c r="O82" s="10">
        <v>0.8</v>
      </c>
    </row>
    <row r="83" spans="1:16" ht="34" x14ac:dyDescent="0.2">
      <c r="A83" s="12" t="s">
        <v>373</v>
      </c>
      <c r="B83" s="8" t="s">
        <v>374</v>
      </c>
      <c r="C83" s="26" t="s">
        <v>199</v>
      </c>
      <c r="D83" s="9" t="s">
        <v>199</v>
      </c>
      <c r="E83" s="10">
        <v>0.9</v>
      </c>
      <c r="F83" s="9" t="s">
        <v>199</v>
      </c>
      <c r="G83" s="10">
        <v>0.5</v>
      </c>
      <c r="H83" s="9" t="s">
        <v>199</v>
      </c>
      <c r="I83" s="10">
        <v>0.8</v>
      </c>
      <c r="J83" s="9" t="s">
        <v>199</v>
      </c>
      <c r="K83" s="10">
        <v>0.1</v>
      </c>
      <c r="L83" s="9" t="s">
        <v>199</v>
      </c>
      <c r="M83" s="10">
        <v>0.2</v>
      </c>
      <c r="N83" s="9" t="s">
        <v>199</v>
      </c>
      <c r="O83" s="10">
        <v>0.1</v>
      </c>
    </row>
    <row r="84" spans="1:16" x14ac:dyDescent="0.2">
      <c r="A84" s="7"/>
      <c r="B84" s="8"/>
      <c r="C84" s="26" t="s">
        <v>240</v>
      </c>
      <c r="D84" s="9" t="s">
        <v>240</v>
      </c>
      <c r="E84" s="10">
        <v>0.1</v>
      </c>
      <c r="F84" s="9" t="s">
        <v>240</v>
      </c>
      <c r="G84" s="10">
        <v>0.5</v>
      </c>
      <c r="H84" s="9" t="s">
        <v>240</v>
      </c>
      <c r="I84" s="10">
        <v>0.2</v>
      </c>
      <c r="J84" s="7" t="s">
        <v>240</v>
      </c>
      <c r="K84" s="10">
        <v>0.4</v>
      </c>
      <c r="L84" s="7" t="s">
        <v>240</v>
      </c>
      <c r="M84" s="10">
        <v>0.4</v>
      </c>
      <c r="N84" s="7" t="s">
        <v>240</v>
      </c>
      <c r="O84" s="10">
        <v>0.4</v>
      </c>
    </row>
    <row r="85" spans="1:16" x14ac:dyDescent="0.2">
      <c r="A85" s="7"/>
      <c r="B85" s="8"/>
      <c r="C85" s="26" t="s">
        <v>200</v>
      </c>
      <c r="D85" s="9"/>
      <c r="E85" s="10"/>
      <c r="F85" s="9"/>
      <c r="G85" s="10"/>
      <c r="H85" s="9"/>
      <c r="I85" s="10"/>
      <c r="J85" s="9" t="s">
        <v>200</v>
      </c>
      <c r="K85" s="10">
        <v>0.5</v>
      </c>
      <c r="L85" s="9" t="s">
        <v>200</v>
      </c>
      <c r="M85" s="10">
        <v>0.4</v>
      </c>
      <c r="N85" s="9" t="s">
        <v>200</v>
      </c>
      <c r="O85" s="10">
        <v>0.5</v>
      </c>
    </row>
    <row r="86" spans="1:16" ht="34" x14ac:dyDescent="0.2">
      <c r="A86" s="12" t="s">
        <v>375</v>
      </c>
      <c r="B86" s="8" t="s">
        <v>244</v>
      </c>
      <c r="C86" s="26"/>
      <c r="D86" s="9"/>
      <c r="E86" s="10"/>
      <c r="F86" s="9"/>
      <c r="G86" s="10"/>
      <c r="H86" s="9"/>
      <c r="I86" s="10"/>
      <c r="J86" s="9"/>
      <c r="K86" s="10"/>
      <c r="L86" s="9"/>
      <c r="M86" s="10"/>
      <c r="N86" s="9"/>
      <c r="O86" s="10"/>
    </row>
    <row r="87" spans="1:16" x14ac:dyDescent="0.2">
      <c r="A87" s="7"/>
      <c r="B87" s="13" t="s">
        <v>245</v>
      </c>
      <c r="C87" s="25" t="s">
        <v>376</v>
      </c>
      <c r="D87" s="9"/>
      <c r="E87" s="7">
        <v>8</v>
      </c>
      <c r="F87" s="9"/>
      <c r="G87" s="7">
        <v>9</v>
      </c>
      <c r="H87" s="9"/>
      <c r="I87" s="7">
        <v>8</v>
      </c>
      <c r="J87" s="9"/>
      <c r="K87" s="7">
        <v>7</v>
      </c>
      <c r="L87" s="9"/>
      <c r="M87" s="7">
        <v>6</v>
      </c>
      <c r="N87" s="9"/>
      <c r="O87" s="7">
        <v>5</v>
      </c>
      <c r="P87" s="19"/>
    </row>
    <row r="88" spans="1:16" x14ac:dyDescent="0.2">
      <c r="A88" s="7"/>
      <c r="B88" s="13" t="s">
        <v>246</v>
      </c>
      <c r="C88" s="25" t="s">
        <v>376</v>
      </c>
      <c r="D88" s="9"/>
      <c r="E88" s="7">
        <v>8</v>
      </c>
      <c r="F88" s="9"/>
      <c r="G88" s="7">
        <v>9</v>
      </c>
      <c r="H88" s="9"/>
      <c r="I88" s="7">
        <v>7</v>
      </c>
      <c r="J88" s="9"/>
      <c r="K88" s="7">
        <v>6</v>
      </c>
      <c r="L88" s="9"/>
      <c r="M88" s="7">
        <v>6</v>
      </c>
      <c r="N88" s="9"/>
      <c r="O88" s="7">
        <v>5</v>
      </c>
      <c r="P88" s="19"/>
    </row>
    <row r="89" spans="1:16" x14ac:dyDescent="0.2">
      <c r="A89" s="7"/>
      <c r="B89" s="13" t="s">
        <v>247</v>
      </c>
      <c r="C89" s="25" t="s">
        <v>376</v>
      </c>
      <c r="D89" s="9"/>
      <c r="E89" s="7">
        <v>8.5</v>
      </c>
      <c r="F89" s="9"/>
      <c r="G89" s="7">
        <v>7.5</v>
      </c>
      <c r="H89" s="9"/>
      <c r="I89" s="7">
        <v>7</v>
      </c>
      <c r="J89" s="9"/>
      <c r="K89" s="7">
        <v>6</v>
      </c>
      <c r="L89" s="9"/>
      <c r="M89" s="7">
        <v>6</v>
      </c>
      <c r="N89" s="9"/>
      <c r="O89" s="7">
        <v>5</v>
      </c>
      <c r="P89" s="19"/>
    </row>
    <row r="90" spans="1:16" x14ac:dyDescent="0.2">
      <c r="A90" s="7"/>
      <c r="B90" s="13" t="s">
        <v>248</v>
      </c>
      <c r="C90" s="25" t="s">
        <v>376</v>
      </c>
      <c r="D90" s="9"/>
      <c r="E90" s="7">
        <v>8</v>
      </c>
      <c r="F90" s="9"/>
      <c r="G90" s="7">
        <v>9</v>
      </c>
      <c r="H90" s="9"/>
      <c r="I90" s="7">
        <v>8</v>
      </c>
      <c r="J90" s="9"/>
      <c r="K90" s="7">
        <v>7</v>
      </c>
      <c r="L90" s="9"/>
      <c r="M90" s="7">
        <v>6</v>
      </c>
      <c r="N90" s="9"/>
      <c r="O90" s="7">
        <v>5.5</v>
      </c>
      <c r="P90" s="19"/>
    </row>
    <row r="91" spans="1:16" x14ac:dyDescent="0.2">
      <c r="A91" s="7"/>
      <c r="B91" s="13" t="s">
        <v>250</v>
      </c>
      <c r="C91" s="25" t="s">
        <v>376</v>
      </c>
      <c r="D91" s="9"/>
      <c r="E91" s="7">
        <v>9</v>
      </c>
      <c r="F91" s="9"/>
      <c r="G91" s="7">
        <v>9</v>
      </c>
      <c r="H91" s="9"/>
      <c r="I91" s="7">
        <v>8</v>
      </c>
      <c r="J91" s="9"/>
      <c r="K91" s="7">
        <v>6</v>
      </c>
      <c r="L91" s="9"/>
      <c r="M91" s="7">
        <v>6</v>
      </c>
      <c r="N91" s="9"/>
      <c r="O91" s="7">
        <v>5.5</v>
      </c>
      <c r="P91" s="19"/>
    </row>
    <row r="92" spans="1:16" x14ac:dyDescent="0.2">
      <c r="A92" s="7"/>
      <c r="B92" s="13" t="s">
        <v>252</v>
      </c>
      <c r="C92" s="25" t="s">
        <v>376</v>
      </c>
      <c r="D92" s="9"/>
      <c r="E92" s="7">
        <v>9</v>
      </c>
      <c r="F92" s="9"/>
      <c r="G92" s="7">
        <v>9</v>
      </c>
      <c r="H92" s="9"/>
      <c r="I92" s="7">
        <v>8</v>
      </c>
      <c r="J92" s="9"/>
      <c r="K92" s="7">
        <v>7</v>
      </c>
      <c r="L92" s="9"/>
      <c r="M92" s="7">
        <v>6</v>
      </c>
      <c r="N92" s="9"/>
      <c r="O92" s="7">
        <v>5.5</v>
      </c>
      <c r="P92" s="19"/>
    </row>
    <row r="93" spans="1:16" x14ac:dyDescent="0.2">
      <c r="A93" s="7"/>
      <c r="B93" s="13" t="s">
        <v>254</v>
      </c>
      <c r="C93" s="25" t="s">
        <v>376</v>
      </c>
      <c r="D93" s="9"/>
      <c r="E93" s="7">
        <v>9</v>
      </c>
      <c r="F93" s="9"/>
      <c r="G93" s="7">
        <v>9</v>
      </c>
      <c r="H93" s="9"/>
      <c r="I93" s="7">
        <v>8</v>
      </c>
      <c r="J93" s="9"/>
      <c r="K93" s="7">
        <v>7</v>
      </c>
      <c r="L93" s="9"/>
      <c r="M93" s="7">
        <v>6.5</v>
      </c>
      <c r="N93" s="9"/>
      <c r="O93" s="7">
        <v>6.5</v>
      </c>
      <c r="P93" s="19"/>
    </row>
    <row r="94" spans="1:16" x14ac:dyDescent="0.2">
      <c r="A94" s="7"/>
      <c r="B94" s="13" t="s">
        <v>255</v>
      </c>
      <c r="C94" s="25" t="s">
        <v>376</v>
      </c>
      <c r="D94" s="9"/>
      <c r="E94" s="7">
        <v>9</v>
      </c>
      <c r="F94" s="9"/>
      <c r="G94" s="7">
        <v>8</v>
      </c>
      <c r="H94" s="9"/>
      <c r="I94" s="7">
        <v>8</v>
      </c>
      <c r="J94" s="9"/>
      <c r="K94" s="7">
        <v>8</v>
      </c>
      <c r="L94" s="9"/>
      <c r="M94" s="7">
        <v>6.5</v>
      </c>
      <c r="N94" s="9"/>
      <c r="O94" s="7">
        <v>6.5</v>
      </c>
      <c r="P94" s="19"/>
    </row>
    <row r="95" spans="1:16" x14ac:dyDescent="0.2">
      <c r="A95" s="7"/>
      <c r="B95" s="14" t="s">
        <v>256</v>
      </c>
      <c r="C95" s="25" t="s">
        <v>376</v>
      </c>
      <c r="D95" s="9"/>
      <c r="E95" s="7">
        <v>8</v>
      </c>
      <c r="F95" s="9"/>
      <c r="G95" s="7">
        <v>8</v>
      </c>
      <c r="H95" s="9"/>
      <c r="I95" s="7">
        <v>7</v>
      </c>
      <c r="J95" s="9"/>
      <c r="K95" s="7">
        <v>7</v>
      </c>
      <c r="L95" s="9"/>
      <c r="M95" s="7">
        <v>5</v>
      </c>
      <c r="N95" s="9"/>
      <c r="O95" s="7">
        <v>6.5</v>
      </c>
      <c r="P95" s="19"/>
    </row>
    <row r="96" spans="1:16" ht="34" x14ac:dyDescent="0.2">
      <c r="A96" s="12" t="s">
        <v>377</v>
      </c>
      <c r="B96" s="8" t="s">
        <v>378</v>
      </c>
      <c r="C96" s="26" t="s">
        <v>199</v>
      </c>
      <c r="D96" s="9" t="s">
        <v>199</v>
      </c>
      <c r="E96" s="10">
        <v>0.6</v>
      </c>
      <c r="F96" s="9" t="s">
        <v>199</v>
      </c>
      <c r="G96" s="10">
        <v>0.7</v>
      </c>
      <c r="H96" s="9" t="s">
        <v>199</v>
      </c>
      <c r="I96" s="10">
        <v>0.7</v>
      </c>
      <c r="J96" s="7" t="s">
        <v>199</v>
      </c>
      <c r="K96" s="10">
        <v>0.3</v>
      </c>
      <c r="L96" s="7" t="s">
        <v>199</v>
      </c>
      <c r="M96" s="10">
        <v>0.5</v>
      </c>
      <c r="N96" s="7" t="s">
        <v>199</v>
      </c>
      <c r="O96" s="7">
        <v>0.4</v>
      </c>
      <c r="P96" s="19"/>
    </row>
    <row r="97" spans="1:15" x14ac:dyDescent="0.2">
      <c r="A97" s="7"/>
      <c r="B97" s="8"/>
      <c r="C97" s="26" t="s">
        <v>200</v>
      </c>
      <c r="D97" s="9" t="s">
        <v>200</v>
      </c>
      <c r="E97" s="10">
        <v>0.4</v>
      </c>
      <c r="F97" s="9" t="s">
        <v>200</v>
      </c>
      <c r="G97" s="10">
        <v>0.3</v>
      </c>
      <c r="H97" s="9" t="s">
        <v>200</v>
      </c>
      <c r="I97" s="10">
        <v>0.3</v>
      </c>
      <c r="J97" s="7" t="s">
        <v>200</v>
      </c>
      <c r="K97" s="10">
        <v>0.7</v>
      </c>
      <c r="L97" s="7" t="s">
        <v>200</v>
      </c>
      <c r="M97" s="10">
        <v>0.5</v>
      </c>
      <c r="N97" s="7" t="s">
        <v>200</v>
      </c>
      <c r="O97" s="10">
        <v>0.6</v>
      </c>
    </row>
    <row r="98" spans="1:15" ht="17" x14ac:dyDescent="0.2">
      <c r="A98" s="7"/>
      <c r="B98" s="8" t="s">
        <v>379</v>
      </c>
      <c r="C98" s="26" t="s">
        <v>199</v>
      </c>
      <c r="D98" s="9" t="s">
        <v>199</v>
      </c>
      <c r="E98" s="10">
        <v>0.4</v>
      </c>
      <c r="F98" s="9" t="s">
        <v>199</v>
      </c>
      <c r="G98" s="10">
        <v>0.4</v>
      </c>
      <c r="H98" s="9" t="s">
        <v>199</v>
      </c>
      <c r="I98" s="10">
        <v>0.5</v>
      </c>
      <c r="J98" s="7" t="s">
        <v>199</v>
      </c>
      <c r="K98" s="10">
        <v>0.1</v>
      </c>
      <c r="L98" s="7" t="s">
        <v>199</v>
      </c>
      <c r="M98" s="10">
        <v>0.1</v>
      </c>
      <c r="N98" s="7" t="s">
        <v>199</v>
      </c>
      <c r="O98" s="10">
        <v>0.1</v>
      </c>
    </row>
    <row r="99" spans="1:15" x14ac:dyDescent="0.2">
      <c r="A99" s="7"/>
      <c r="B99" s="8"/>
      <c r="C99" s="26" t="s">
        <v>200</v>
      </c>
      <c r="D99" s="9" t="s">
        <v>200</v>
      </c>
      <c r="E99" s="10">
        <v>0.6</v>
      </c>
      <c r="F99" s="9" t="s">
        <v>200</v>
      </c>
      <c r="G99" s="10">
        <v>0.6</v>
      </c>
      <c r="H99" s="9" t="s">
        <v>200</v>
      </c>
      <c r="I99" s="10">
        <v>0.5</v>
      </c>
      <c r="J99" s="7" t="s">
        <v>200</v>
      </c>
      <c r="K99" s="10">
        <v>0.9</v>
      </c>
      <c r="L99" s="7" t="s">
        <v>200</v>
      </c>
      <c r="M99" s="10">
        <v>0.9</v>
      </c>
      <c r="N99" s="7" t="s">
        <v>200</v>
      </c>
      <c r="O99" s="10">
        <v>0.9</v>
      </c>
    </row>
    <row r="100" spans="1:15" ht="17" x14ac:dyDescent="0.2">
      <c r="A100" s="7"/>
      <c r="B100" s="8" t="s">
        <v>380</v>
      </c>
      <c r="C100" s="26" t="s">
        <v>199</v>
      </c>
      <c r="D100" s="9" t="s">
        <v>199</v>
      </c>
      <c r="E100" s="10">
        <v>0.5</v>
      </c>
      <c r="F100" s="9" t="s">
        <v>199</v>
      </c>
      <c r="G100" s="10">
        <v>0.5</v>
      </c>
      <c r="H100" s="9" t="s">
        <v>199</v>
      </c>
      <c r="I100" s="10">
        <v>0.5</v>
      </c>
      <c r="J100" s="7" t="s">
        <v>199</v>
      </c>
      <c r="K100" s="10">
        <v>0.1</v>
      </c>
      <c r="L100" s="7" t="s">
        <v>199</v>
      </c>
      <c r="M100" s="10">
        <v>0.1</v>
      </c>
      <c r="N100" s="7" t="s">
        <v>199</v>
      </c>
      <c r="O100" s="10">
        <v>0.1</v>
      </c>
    </row>
    <row r="101" spans="1:15" x14ac:dyDescent="0.2">
      <c r="A101" s="7"/>
      <c r="B101" s="8"/>
      <c r="C101" s="26" t="s">
        <v>200</v>
      </c>
      <c r="D101" s="9" t="s">
        <v>200</v>
      </c>
      <c r="E101" s="10">
        <v>0.5</v>
      </c>
      <c r="F101" s="9" t="s">
        <v>200</v>
      </c>
      <c r="G101" s="10">
        <v>0.5</v>
      </c>
      <c r="H101" s="9" t="s">
        <v>200</v>
      </c>
      <c r="I101" s="10">
        <v>0.5</v>
      </c>
      <c r="J101" s="7" t="s">
        <v>200</v>
      </c>
      <c r="K101" s="10">
        <v>0.9</v>
      </c>
      <c r="L101" s="7" t="s">
        <v>200</v>
      </c>
      <c r="M101" s="10">
        <v>0.9</v>
      </c>
      <c r="N101" s="7" t="s">
        <v>200</v>
      </c>
      <c r="O101" s="10">
        <v>0.9</v>
      </c>
    </row>
    <row r="102" spans="1:15" ht="34" x14ac:dyDescent="0.2">
      <c r="A102" s="7"/>
      <c r="B102" s="8" t="s">
        <v>381</v>
      </c>
      <c r="C102" s="26" t="s">
        <v>199</v>
      </c>
      <c r="D102" s="9" t="s">
        <v>199</v>
      </c>
      <c r="E102" s="10">
        <v>0.8</v>
      </c>
      <c r="F102" s="9" t="s">
        <v>199</v>
      </c>
      <c r="G102" s="10">
        <v>0.8</v>
      </c>
      <c r="H102" s="9" t="s">
        <v>199</v>
      </c>
      <c r="I102" s="10">
        <v>0.8</v>
      </c>
      <c r="J102" s="7" t="s">
        <v>199</v>
      </c>
      <c r="K102" s="10">
        <v>0.2</v>
      </c>
      <c r="L102" s="7" t="s">
        <v>199</v>
      </c>
      <c r="M102" s="10">
        <v>0.2</v>
      </c>
      <c r="N102" s="7" t="s">
        <v>199</v>
      </c>
      <c r="O102" s="10">
        <v>0.1</v>
      </c>
    </row>
    <row r="103" spans="1:15" x14ac:dyDescent="0.2">
      <c r="A103" s="7"/>
      <c r="B103" s="8"/>
      <c r="C103" s="26" t="s">
        <v>200</v>
      </c>
      <c r="D103" s="9" t="s">
        <v>200</v>
      </c>
      <c r="E103" s="10">
        <v>0.2</v>
      </c>
      <c r="F103" s="9" t="s">
        <v>200</v>
      </c>
      <c r="G103" s="10">
        <v>0.2</v>
      </c>
      <c r="H103" s="9" t="s">
        <v>200</v>
      </c>
      <c r="I103" s="10">
        <v>0.8</v>
      </c>
      <c r="J103" s="7" t="s">
        <v>200</v>
      </c>
      <c r="K103" s="10">
        <v>0.8</v>
      </c>
      <c r="L103" s="7" t="s">
        <v>200</v>
      </c>
      <c r="M103" s="10">
        <v>0.8</v>
      </c>
      <c r="N103" s="7" t="s">
        <v>200</v>
      </c>
      <c r="O103" s="10">
        <v>0.9</v>
      </c>
    </row>
    <row r="104" spans="1:15" ht="17" x14ac:dyDescent="0.2">
      <c r="A104" s="12" t="s">
        <v>382</v>
      </c>
      <c r="B104" s="8" t="s">
        <v>258</v>
      </c>
      <c r="C104" s="26" t="s">
        <v>259</v>
      </c>
      <c r="D104" s="9" t="s">
        <v>259</v>
      </c>
      <c r="E104" s="10">
        <v>0.4</v>
      </c>
      <c r="F104" s="9" t="s">
        <v>259</v>
      </c>
      <c r="G104" s="10">
        <v>0.4</v>
      </c>
      <c r="H104" s="9" t="s">
        <v>259</v>
      </c>
      <c r="I104" s="10">
        <v>0.5</v>
      </c>
      <c r="J104" s="7" t="s">
        <v>259</v>
      </c>
      <c r="K104" s="10">
        <v>0.6</v>
      </c>
      <c r="L104" s="7" t="s">
        <v>259</v>
      </c>
      <c r="M104" s="10">
        <v>0.8</v>
      </c>
      <c r="N104" s="7" t="s">
        <v>259</v>
      </c>
      <c r="O104" s="10">
        <v>0.9</v>
      </c>
    </row>
    <row r="105" spans="1:15" x14ac:dyDescent="0.2">
      <c r="A105" s="7"/>
      <c r="B105" s="8"/>
      <c r="C105" s="26" t="s">
        <v>261</v>
      </c>
      <c r="D105" s="9" t="s">
        <v>383</v>
      </c>
      <c r="E105" s="10">
        <v>0.6</v>
      </c>
      <c r="F105" s="9" t="s">
        <v>383</v>
      </c>
      <c r="G105" s="10">
        <v>0.6</v>
      </c>
      <c r="H105" s="9" t="s">
        <v>383</v>
      </c>
      <c r="I105" s="10">
        <v>0.5</v>
      </c>
      <c r="J105" s="7" t="s">
        <v>383</v>
      </c>
      <c r="K105" s="10">
        <v>0.4</v>
      </c>
      <c r="L105" s="7" t="s">
        <v>383</v>
      </c>
      <c r="M105" s="10">
        <v>0.2</v>
      </c>
      <c r="N105" s="7" t="s">
        <v>383</v>
      </c>
      <c r="O105" s="10">
        <v>0.1</v>
      </c>
    </row>
    <row r="106" spans="1:15" x14ac:dyDescent="0.2">
      <c r="A106" s="7"/>
      <c r="B106" s="8"/>
      <c r="C106" s="26" t="s">
        <v>263</v>
      </c>
      <c r="D106" s="9"/>
      <c r="E106" s="10"/>
      <c r="F106" s="9"/>
      <c r="G106" s="10"/>
      <c r="H106" s="9"/>
      <c r="I106" s="10"/>
      <c r="J106" s="9"/>
      <c r="K106" s="10"/>
      <c r="L106" s="9"/>
      <c r="M106" s="10"/>
      <c r="N106" s="9"/>
      <c r="O106" s="10"/>
    </row>
    <row r="107" spans="1:15" x14ac:dyDescent="0.2">
      <c r="A107" s="7"/>
      <c r="B107" s="8"/>
      <c r="C107" s="26" t="s">
        <v>265</v>
      </c>
      <c r="D107" s="9"/>
      <c r="E107" s="10"/>
      <c r="F107" s="9"/>
      <c r="G107" s="10"/>
      <c r="H107" s="9"/>
      <c r="I107" s="10"/>
      <c r="J107" s="9"/>
      <c r="K107" s="10"/>
      <c r="L107" s="9"/>
      <c r="M107" s="10"/>
      <c r="N107" s="9"/>
      <c r="O107" s="10"/>
    </row>
    <row r="108" spans="1:15" ht="17" x14ac:dyDescent="0.2">
      <c r="A108" s="12" t="s">
        <v>384</v>
      </c>
      <c r="B108" s="8" t="s">
        <v>267</v>
      </c>
      <c r="C108" s="29" t="s">
        <v>269</v>
      </c>
      <c r="D108" s="9"/>
      <c r="E108" s="10">
        <v>15</v>
      </c>
      <c r="F108" s="9"/>
      <c r="G108" s="10">
        <v>17</v>
      </c>
      <c r="H108" s="9"/>
      <c r="I108" s="10">
        <v>10</v>
      </c>
      <c r="J108" s="9"/>
      <c r="K108" s="10">
        <v>8</v>
      </c>
      <c r="L108" s="9"/>
      <c r="M108" s="10">
        <v>6</v>
      </c>
      <c r="N108" s="9"/>
      <c r="O108" s="10">
        <v>4</v>
      </c>
    </row>
    <row r="109" spans="1:15" ht="17" x14ac:dyDescent="0.2">
      <c r="A109" s="7"/>
      <c r="B109" s="8" t="s">
        <v>385</v>
      </c>
      <c r="C109" s="29" t="s">
        <v>269</v>
      </c>
      <c r="D109" s="9"/>
      <c r="E109" s="10">
        <v>12</v>
      </c>
      <c r="F109" s="9"/>
      <c r="G109" s="10">
        <v>14</v>
      </c>
      <c r="H109" s="9"/>
      <c r="I109" s="10">
        <v>8</v>
      </c>
      <c r="J109" s="9"/>
      <c r="K109" s="10">
        <v>9</v>
      </c>
      <c r="L109" s="9"/>
      <c r="M109" s="10">
        <v>9</v>
      </c>
      <c r="N109" s="9"/>
      <c r="O109" s="10">
        <v>9</v>
      </c>
    </row>
    <row r="110" spans="1:15" ht="17" x14ac:dyDescent="0.2">
      <c r="A110" s="7"/>
      <c r="B110" s="8" t="s">
        <v>271</v>
      </c>
      <c r="C110" s="26" t="s">
        <v>97</v>
      </c>
      <c r="D110" s="9" t="s">
        <v>97</v>
      </c>
      <c r="E110" s="10">
        <v>0.7</v>
      </c>
      <c r="F110" s="9" t="s">
        <v>97</v>
      </c>
      <c r="G110" s="10">
        <v>0.7</v>
      </c>
      <c r="H110" s="9" t="s">
        <v>97</v>
      </c>
      <c r="I110" s="10">
        <v>0.7</v>
      </c>
      <c r="J110" s="7" t="s">
        <v>97</v>
      </c>
      <c r="K110" s="10">
        <v>0.5</v>
      </c>
      <c r="L110" s="7" t="s">
        <v>97</v>
      </c>
      <c r="M110" s="10">
        <v>0.3</v>
      </c>
      <c r="N110" s="7" t="s">
        <v>97</v>
      </c>
      <c r="O110" s="10">
        <v>0.2</v>
      </c>
    </row>
    <row r="111" spans="1:15" x14ac:dyDescent="0.2">
      <c r="A111" s="7"/>
      <c r="B111" s="8"/>
      <c r="C111" s="26" t="s">
        <v>99</v>
      </c>
      <c r="D111" s="9" t="s">
        <v>99</v>
      </c>
      <c r="E111" s="10">
        <v>0.4</v>
      </c>
      <c r="F111" s="9" t="s">
        <v>99</v>
      </c>
      <c r="G111" s="10">
        <v>0.4</v>
      </c>
      <c r="H111" s="9" t="s">
        <v>99</v>
      </c>
      <c r="I111" s="10">
        <v>0.4</v>
      </c>
      <c r="J111" s="7" t="s">
        <v>99</v>
      </c>
      <c r="K111" s="10">
        <v>0.5</v>
      </c>
      <c r="L111" s="7" t="s">
        <v>99</v>
      </c>
      <c r="M111" s="10">
        <v>0.5</v>
      </c>
      <c r="N111" s="7" t="s">
        <v>99</v>
      </c>
      <c r="O111" s="10">
        <v>0.5</v>
      </c>
    </row>
    <row r="112" spans="1:15" x14ac:dyDescent="0.2">
      <c r="A112" s="7"/>
      <c r="B112" s="8"/>
      <c r="C112" s="26" t="s">
        <v>101</v>
      </c>
      <c r="D112" s="9" t="s">
        <v>101</v>
      </c>
      <c r="E112" s="10">
        <v>0</v>
      </c>
      <c r="F112" s="9" t="s">
        <v>101</v>
      </c>
      <c r="G112" s="10">
        <v>0</v>
      </c>
      <c r="H112" s="9" t="s">
        <v>101</v>
      </c>
      <c r="I112" s="10">
        <v>0</v>
      </c>
      <c r="J112" s="7" t="s">
        <v>101</v>
      </c>
      <c r="K112" s="10">
        <v>0</v>
      </c>
      <c r="L112" s="7" t="s">
        <v>101</v>
      </c>
      <c r="M112" s="10">
        <v>0.2</v>
      </c>
      <c r="N112" s="7" t="s">
        <v>101</v>
      </c>
      <c r="O112" s="10">
        <v>0.1</v>
      </c>
    </row>
    <row r="113" spans="1:16" x14ac:dyDescent="0.2">
      <c r="A113" s="7"/>
      <c r="B113" s="8"/>
      <c r="C113" s="26" t="s">
        <v>103</v>
      </c>
      <c r="D113" s="9" t="s">
        <v>103</v>
      </c>
      <c r="E113" s="10">
        <v>0.1</v>
      </c>
      <c r="F113" s="9" t="s">
        <v>103</v>
      </c>
      <c r="G113" s="10">
        <v>0.1</v>
      </c>
      <c r="H113" s="9" t="s">
        <v>103</v>
      </c>
      <c r="I113" s="10">
        <v>0.1</v>
      </c>
      <c r="J113" s="7" t="s">
        <v>103</v>
      </c>
      <c r="K113" s="10">
        <v>0.1</v>
      </c>
      <c r="L113" s="7" t="s">
        <v>103</v>
      </c>
      <c r="M113" s="10">
        <v>0.1</v>
      </c>
      <c r="N113" s="7" t="s">
        <v>103</v>
      </c>
      <c r="O113" s="10">
        <v>0.1</v>
      </c>
    </row>
    <row r="114" spans="1:16" x14ac:dyDescent="0.2">
      <c r="A114" s="7"/>
      <c r="B114" s="8"/>
      <c r="C114" s="26" t="s">
        <v>105</v>
      </c>
      <c r="D114" s="9" t="s">
        <v>105</v>
      </c>
      <c r="E114" s="10"/>
      <c r="F114" s="9" t="s">
        <v>105</v>
      </c>
      <c r="G114" s="10"/>
      <c r="H114" s="9" t="s">
        <v>105</v>
      </c>
      <c r="I114" s="10"/>
      <c r="J114" s="7" t="s">
        <v>105</v>
      </c>
      <c r="K114" s="10"/>
      <c r="L114" s="7" t="s">
        <v>105</v>
      </c>
      <c r="M114" s="10"/>
      <c r="N114" s="7" t="s">
        <v>105</v>
      </c>
      <c r="O114" s="10"/>
    </row>
    <row r="115" spans="1:16" ht="17" x14ac:dyDescent="0.2">
      <c r="A115" s="12" t="s">
        <v>386</v>
      </c>
      <c r="B115" s="8" t="s">
        <v>274</v>
      </c>
      <c r="C115" s="26"/>
      <c r="D115" s="9"/>
      <c r="E115" s="10"/>
      <c r="F115" s="9"/>
      <c r="G115" s="10"/>
      <c r="H115" s="9"/>
      <c r="I115" s="10"/>
      <c r="J115" s="9"/>
      <c r="K115" s="10"/>
      <c r="L115" s="9"/>
      <c r="M115" s="10"/>
      <c r="N115" s="9"/>
      <c r="O115" s="10"/>
    </row>
    <row r="116" spans="1:16" x14ac:dyDescent="0.2">
      <c r="A116" s="7"/>
      <c r="B116" s="15" t="s">
        <v>387</v>
      </c>
      <c r="C116" s="29" t="s">
        <v>388</v>
      </c>
      <c r="D116" s="9"/>
      <c r="E116" s="10">
        <v>0.7</v>
      </c>
      <c r="F116" s="9"/>
      <c r="G116" s="10">
        <v>0.8</v>
      </c>
      <c r="H116" s="9"/>
      <c r="I116" s="10">
        <v>0.6</v>
      </c>
      <c r="J116" s="9"/>
      <c r="K116" s="7">
        <v>0.4</v>
      </c>
      <c r="L116" s="9"/>
      <c r="M116" s="7">
        <v>0.4</v>
      </c>
      <c r="N116" s="9"/>
      <c r="O116" s="7">
        <v>0.3</v>
      </c>
      <c r="P116" s="19"/>
    </row>
    <row r="117" spans="1:16" x14ac:dyDescent="0.2">
      <c r="A117" s="7"/>
      <c r="B117" s="15" t="s">
        <v>389</v>
      </c>
      <c r="C117" s="29" t="s">
        <v>388</v>
      </c>
      <c r="D117" s="9"/>
      <c r="E117" s="10">
        <v>0.5</v>
      </c>
      <c r="F117" s="9"/>
      <c r="G117" s="10">
        <v>0.6</v>
      </c>
      <c r="H117" s="9"/>
      <c r="I117" s="10">
        <v>0.5</v>
      </c>
      <c r="J117" s="9"/>
      <c r="K117" s="7">
        <v>0.4</v>
      </c>
      <c r="L117" s="9"/>
      <c r="M117" s="7">
        <v>0.3</v>
      </c>
      <c r="N117" s="9"/>
      <c r="O117" s="7">
        <v>0.2</v>
      </c>
      <c r="P117" s="19"/>
    </row>
    <row r="118" spans="1:16" x14ac:dyDescent="0.2">
      <c r="A118" s="7"/>
      <c r="B118" s="15" t="s">
        <v>390</v>
      </c>
      <c r="C118" s="29" t="s">
        <v>388</v>
      </c>
      <c r="D118" s="9"/>
      <c r="E118" s="10">
        <v>0.2</v>
      </c>
      <c r="F118" s="9"/>
      <c r="G118" s="10">
        <v>0.2</v>
      </c>
      <c r="H118" s="9"/>
      <c r="I118" s="10">
        <v>0.2</v>
      </c>
      <c r="J118" s="9"/>
      <c r="K118" s="7">
        <v>0.1</v>
      </c>
      <c r="L118" s="9"/>
      <c r="M118" s="7">
        <v>0.1</v>
      </c>
      <c r="N118" s="9"/>
      <c r="O118" s="7">
        <v>0</v>
      </c>
      <c r="P118" s="19"/>
    </row>
    <row r="119" spans="1:16" x14ac:dyDescent="0.2">
      <c r="A119" s="7"/>
      <c r="B119" s="15" t="s">
        <v>391</v>
      </c>
      <c r="C119" s="29" t="s">
        <v>388</v>
      </c>
      <c r="D119" s="9"/>
      <c r="E119" s="10">
        <v>0.1</v>
      </c>
      <c r="F119" s="9"/>
      <c r="G119" s="10">
        <v>0.1</v>
      </c>
      <c r="H119" s="9"/>
      <c r="I119" s="10">
        <v>0.1</v>
      </c>
      <c r="J119" s="9"/>
      <c r="K119" s="7">
        <v>0.1</v>
      </c>
      <c r="L119" s="9"/>
      <c r="M119" s="7">
        <v>0.1</v>
      </c>
      <c r="N119" s="9"/>
      <c r="O119" s="7">
        <v>0</v>
      </c>
      <c r="P119" s="19"/>
    </row>
    <row r="120" spans="1:16" x14ac:dyDescent="0.2">
      <c r="A120" s="7"/>
      <c r="B120" s="15" t="s">
        <v>392</v>
      </c>
      <c r="C120" s="29" t="s">
        <v>388</v>
      </c>
      <c r="D120" s="9"/>
      <c r="E120" s="10">
        <v>0.2</v>
      </c>
      <c r="F120" s="9"/>
      <c r="G120" s="10">
        <v>0.2</v>
      </c>
      <c r="H120" s="9"/>
      <c r="I120" s="10">
        <v>0.15</v>
      </c>
      <c r="J120" s="9"/>
      <c r="K120" s="7">
        <v>0.05</v>
      </c>
      <c r="L120" s="9"/>
      <c r="M120" s="7">
        <v>0.05</v>
      </c>
      <c r="N120" s="9"/>
      <c r="O120" s="7">
        <v>0</v>
      </c>
      <c r="P120" s="19"/>
    </row>
    <row r="121" spans="1:16" ht="30" x14ac:dyDescent="0.2">
      <c r="A121" s="7"/>
      <c r="B121" s="15" t="s">
        <v>393</v>
      </c>
      <c r="C121" s="29" t="s">
        <v>388</v>
      </c>
      <c r="D121" s="9"/>
      <c r="E121" s="10">
        <v>0.3</v>
      </c>
      <c r="F121" s="9"/>
      <c r="G121" s="10">
        <v>0.2</v>
      </c>
      <c r="H121" s="9"/>
      <c r="I121" s="10">
        <v>0.2</v>
      </c>
      <c r="J121" s="9"/>
      <c r="K121" s="7">
        <v>0.2</v>
      </c>
      <c r="L121" s="9"/>
      <c r="M121" s="7">
        <v>0.1</v>
      </c>
      <c r="N121" s="9"/>
      <c r="O121" s="7">
        <v>0</v>
      </c>
      <c r="P121" s="19"/>
    </row>
    <row r="122" spans="1:16" x14ac:dyDescent="0.2">
      <c r="A122" s="12" t="s">
        <v>394</v>
      </c>
      <c r="B122" s="15" t="s">
        <v>395</v>
      </c>
      <c r="C122" s="26" t="s">
        <v>122</v>
      </c>
      <c r="D122" s="9"/>
      <c r="E122" s="10">
        <v>0.7</v>
      </c>
      <c r="F122" s="9"/>
      <c r="G122" s="10">
        <v>0.7</v>
      </c>
      <c r="H122" s="9"/>
      <c r="I122" s="10">
        <v>0.6</v>
      </c>
      <c r="J122" s="9"/>
      <c r="K122" s="7">
        <v>0.8</v>
      </c>
      <c r="L122" s="9"/>
      <c r="M122" s="10">
        <v>0.7</v>
      </c>
      <c r="N122" s="9"/>
      <c r="O122" s="10">
        <v>0.8</v>
      </c>
    </row>
    <row r="123" spans="1:16" x14ac:dyDescent="0.2">
      <c r="A123" s="7"/>
      <c r="B123" s="14"/>
      <c r="C123" s="26" t="s">
        <v>123</v>
      </c>
      <c r="D123" s="9"/>
      <c r="E123" s="10">
        <v>0.7</v>
      </c>
      <c r="F123" s="9"/>
      <c r="G123" s="10">
        <v>0.7</v>
      </c>
      <c r="H123" s="9"/>
      <c r="I123" s="10">
        <v>0.6</v>
      </c>
      <c r="J123" s="9"/>
      <c r="K123" s="10">
        <v>0.7</v>
      </c>
      <c r="L123" s="9"/>
      <c r="M123" s="10">
        <v>0.7</v>
      </c>
      <c r="N123" s="9"/>
      <c r="O123" s="10">
        <v>0.8</v>
      </c>
    </row>
    <row r="124" spans="1:16" x14ac:dyDescent="0.2">
      <c r="A124" s="7"/>
      <c r="B124" s="8"/>
      <c r="C124" s="26" t="s">
        <v>125</v>
      </c>
      <c r="D124" s="9"/>
      <c r="E124" s="10">
        <v>0.5</v>
      </c>
      <c r="F124" s="9"/>
      <c r="G124" s="10">
        <v>0.5</v>
      </c>
      <c r="H124" s="9"/>
      <c r="I124" s="10">
        <v>0.5</v>
      </c>
      <c r="J124" s="9"/>
      <c r="K124" s="10">
        <v>0.3</v>
      </c>
      <c r="L124" s="9"/>
      <c r="M124" s="10">
        <v>0.2</v>
      </c>
      <c r="N124" s="9"/>
      <c r="O124" s="10">
        <v>0.1</v>
      </c>
    </row>
    <row r="125" spans="1:16" x14ac:dyDescent="0.2">
      <c r="A125" s="7"/>
      <c r="B125" s="8"/>
      <c r="C125" s="26" t="s">
        <v>127</v>
      </c>
      <c r="D125" s="9"/>
      <c r="E125" s="10">
        <v>0.2</v>
      </c>
      <c r="F125" s="9"/>
      <c r="G125" s="10">
        <v>0.3</v>
      </c>
      <c r="H125" s="9"/>
      <c r="I125" s="7">
        <v>0.2</v>
      </c>
      <c r="J125" s="9"/>
      <c r="K125" s="10">
        <v>0.1</v>
      </c>
      <c r="L125" s="9"/>
      <c r="M125" s="10">
        <v>0.1</v>
      </c>
      <c r="N125" s="9"/>
      <c r="O125" s="10">
        <v>0</v>
      </c>
    </row>
    <row r="126" spans="1:16" ht="17" x14ac:dyDescent="0.2">
      <c r="A126" s="12" t="s">
        <v>396</v>
      </c>
      <c r="B126" s="8" t="s">
        <v>289</v>
      </c>
      <c r="C126" s="26" t="s">
        <v>290</v>
      </c>
      <c r="D126" s="9"/>
      <c r="E126" s="10">
        <v>0.4</v>
      </c>
      <c r="F126" s="9"/>
      <c r="G126" s="10">
        <v>0.2</v>
      </c>
      <c r="H126" s="9"/>
      <c r="I126" s="10">
        <v>0.2</v>
      </c>
      <c r="J126" s="9"/>
      <c r="K126" s="10">
        <v>0.1</v>
      </c>
      <c r="L126" s="9"/>
      <c r="M126" s="10">
        <v>0</v>
      </c>
      <c r="N126" s="9"/>
      <c r="O126" s="10">
        <v>0</v>
      </c>
    </row>
    <row r="127" spans="1:16" x14ac:dyDescent="0.2">
      <c r="A127" s="7"/>
      <c r="B127" s="8"/>
      <c r="C127" s="26" t="s">
        <v>292</v>
      </c>
      <c r="D127" s="9"/>
      <c r="E127" s="10">
        <v>0.8</v>
      </c>
      <c r="F127" s="9"/>
      <c r="G127" s="10">
        <v>0.8</v>
      </c>
      <c r="H127" s="9"/>
      <c r="I127" s="10">
        <v>0.8</v>
      </c>
      <c r="J127" s="9"/>
      <c r="K127" s="10">
        <v>0.5</v>
      </c>
      <c r="L127" s="9"/>
      <c r="M127" s="10">
        <v>0.3</v>
      </c>
      <c r="N127" s="9"/>
      <c r="O127" s="10">
        <v>0.1</v>
      </c>
    </row>
    <row r="128" spans="1:16" x14ac:dyDescent="0.2">
      <c r="A128" s="7"/>
      <c r="B128" s="8"/>
      <c r="C128" s="26" t="s">
        <v>294</v>
      </c>
      <c r="D128" s="9"/>
      <c r="E128" s="10">
        <v>0</v>
      </c>
      <c r="F128" s="9"/>
      <c r="G128" s="10">
        <v>0</v>
      </c>
      <c r="H128" s="9"/>
      <c r="I128" s="10">
        <v>0</v>
      </c>
      <c r="J128" s="9"/>
      <c r="K128" s="10">
        <v>0.4</v>
      </c>
      <c r="L128" s="9"/>
      <c r="M128" s="10">
        <v>0.6</v>
      </c>
      <c r="N128" s="9"/>
      <c r="O128" s="10">
        <v>0.9</v>
      </c>
    </row>
    <row r="129" spans="1:15" ht="17" x14ac:dyDescent="0.2">
      <c r="A129" s="16" t="s">
        <v>397</v>
      </c>
      <c r="B129" s="8" t="s">
        <v>398</v>
      </c>
      <c r="C129" s="26" t="s">
        <v>368</v>
      </c>
      <c r="D129" s="9"/>
      <c r="E129" s="10">
        <v>0.9</v>
      </c>
      <c r="F129" s="9"/>
      <c r="G129" s="10">
        <v>0.9</v>
      </c>
      <c r="H129" s="9"/>
      <c r="I129" s="10">
        <v>0.9</v>
      </c>
      <c r="J129" s="9"/>
      <c r="K129" s="10">
        <v>0.8</v>
      </c>
      <c r="L129" s="9"/>
      <c r="M129" s="10">
        <v>0.5</v>
      </c>
      <c r="N129" s="9"/>
      <c r="O129" s="10">
        <v>0.4</v>
      </c>
    </row>
    <row r="130" spans="1:15" x14ac:dyDescent="0.2">
      <c r="A130" s="7"/>
      <c r="B130" s="8"/>
      <c r="C130" s="26" t="s">
        <v>369</v>
      </c>
      <c r="D130" s="9"/>
      <c r="E130" s="10">
        <v>0.1</v>
      </c>
      <c r="F130" s="9"/>
      <c r="G130" s="10">
        <v>0.1</v>
      </c>
      <c r="H130" s="9"/>
      <c r="I130" s="10">
        <v>0.1</v>
      </c>
      <c r="J130" s="9"/>
      <c r="K130" s="10">
        <v>0.2</v>
      </c>
      <c r="L130" s="9"/>
      <c r="M130" s="10">
        <v>0.5</v>
      </c>
      <c r="N130" s="9"/>
      <c r="O130" s="10">
        <v>0.6</v>
      </c>
    </row>
    <row r="131" spans="1:15" ht="34" x14ac:dyDescent="0.2">
      <c r="A131" s="7"/>
      <c r="B131" s="8" t="s">
        <v>399</v>
      </c>
      <c r="C131" s="26" t="s">
        <v>368</v>
      </c>
      <c r="D131" s="9"/>
      <c r="E131" s="10">
        <v>0.5</v>
      </c>
      <c r="F131" s="9"/>
      <c r="G131" s="10">
        <v>0.5</v>
      </c>
      <c r="H131" s="9"/>
      <c r="I131" s="10">
        <v>0.4</v>
      </c>
      <c r="J131" s="9"/>
      <c r="K131" s="10">
        <v>0.3</v>
      </c>
      <c r="L131" s="9"/>
      <c r="M131" s="10">
        <v>0.3</v>
      </c>
      <c r="N131" s="9"/>
      <c r="O131" s="10">
        <v>0.2</v>
      </c>
    </row>
    <row r="132" spans="1:15" x14ac:dyDescent="0.2">
      <c r="A132" s="7"/>
      <c r="B132" s="8"/>
      <c r="C132" s="26" t="s">
        <v>369</v>
      </c>
      <c r="D132" s="9"/>
      <c r="E132" s="10">
        <v>0.5</v>
      </c>
      <c r="F132" s="9"/>
      <c r="G132" s="10">
        <v>0.5</v>
      </c>
      <c r="H132" s="9"/>
      <c r="I132" s="10">
        <v>0.6</v>
      </c>
      <c r="J132" s="9"/>
      <c r="K132" s="10">
        <v>0.7</v>
      </c>
      <c r="L132" s="9"/>
      <c r="M132" s="10">
        <v>0.7</v>
      </c>
      <c r="N132" s="9"/>
      <c r="O132" s="10">
        <v>0.8</v>
      </c>
    </row>
    <row r="133" spans="1:15" ht="17" x14ac:dyDescent="0.2">
      <c r="A133" s="7"/>
      <c r="B133" s="8" t="s">
        <v>400</v>
      </c>
      <c r="C133" s="26" t="s">
        <v>368</v>
      </c>
      <c r="D133" s="9"/>
      <c r="E133" s="10">
        <v>0.6</v>
      </c>
      <c r="F133" s="9"/>
      <c r="G133" s="10">
        <v>0.5</v>
      </c>
      <c r="H133" s="9"/>
      <c r="I133" s="10">
        <v>0.4</v>
      </c>
      <c r="J133" s="9"/>
      <c r="K133" s="10">
        <v>0.4</v>
      </c>
      <c r="L133" s="9"/>
      <c r="M133" s="10">
        <v>0.3</v>
      </c>
      <c r="N133" s="9"/>
      <c r="O133" s="10">
        <v>0.2</v>
      </c>
    </row>
    <row r="134" spans="1:15" x14ac:dyDescent="0.2">
      <c r="A134" s="7"/>
      <c r="B134" s="8"/>
      <c r="C134" s="26" t="s">
        <v>369</v>
      </c>
      <c r="D134" s="9"/>
      <c r="E134" s="10">
        <v>0.4</v>
      </c>
      <c r="F134" s="9"/>
      <c r="G134" s="10">
        <v>0.5</v>
      </c>
      <c r="H134" s="9"/>
      <c r="I134" s="10">
        <v>0.6</v>
      </c>
      <c r="J134" s="9"/>
      <c r="K134" s="10">
        <v>0.6</v>
      </c>
      <c r="L134" s="9"/>
      <c r="M134" s="10">
        <v>0.7</v>
      </c>
      <c r="N134" s="9"/>
      <c r="O134" s="10">
        <v>0.8</v>
      </c>
    </row>
    <row r="135" spans="1:15" ht="17" x14ac:dyDescent="0.2">
      <c r="A135" s="7"/>
      <c r="B135" s="8" t="s">
        <v>401</v>
      </c>
      <c r="C135" s="26"/>
      <c r="D135" s="9"/>
      <c r="E135" s="10"/>
      <c r="F135" s="9"/>
      <c r="G135" s="10"/>
      <c r="H135" s="9"/>
      <c r="I135" s="10"/>
      <c r="J135" s="9"/>
      <c r="K135" s="10"/>
      <c r="L135" s="9"/>
      <c r="M135" s="10"/>
      <c r="N135" s="9"/>
      <c r="O135" s="10"/>
    </row>
    <row r="136" spans="1:15" x14ac:dyDescent="0.2">
      <c r="A136" s="7"/>
      <c r="B136" s="15" t="s">
        <v>139</v>
      </c>
      <c r="C136" s="26"/>
      <c r="D136" s="9"/>
      <c r="E136" s="10">
        <v>0.1</v>
      </c>
      <c r="F136" s="9"/>
      <c r="G136" s="10">
        <v>0.3</v>
      </c>
      <c r="H136" s="9"/>
      <c r="I136" s="10">
        <v>0.3</v>
      </c>
      <c r="J136" s="9"/>
      <c r="K136" s="10">
        <v>0.2</v>
      </c>
      <c r="L136" s="9"/>
      <c r="M136" s="10">
        <v>0.2</v>
      </c>
      <c r="N136" s="9"/>
      <c r="O136" s="10">
        <v>0</v>
      </c>
    </row>
    <row r="137" spans="1:15" x14ac:dyDescent="0.2">
      <c r="A137" s="7"/>
      <c r="B137" s="15" t="s">
        <v>141</v>
      </c>
      <c r="C137" s="26"/>
      <c r="D137" s="9"/>
      <c r="E137" s="10">
        <v>0.3</v>
      </c>
      <c r="F137" s="9"/>
      <c r="G137" s="10">
        <v>0.4</v>
      </c>
      <c r="H137" s="9"/>
      <c r="I137" s="10">
        <v>0.3</v>
      </c>
      <c r="J137" s="9"/>
      <c r="K137" s="10">
        <v>0.15</v>
      </c>
      <c r="L137" s="9"/>
      <c r="M137" s="10">
        <v>0.4</v>
      </c>
      <c r="N137" s="9"/>
      <c r="O137" s="10">
        <v>0.1</v>
      </c>
    </row>
    <row r="138" spans="1:15" x14ac:dyDescent="0.2">
      <c r="A138" s="7"/>
      <c r="B138" s="15" t="s">
        <v>143</v>
      </c>
      <c r="C138" s="26"/>
      <c r="D138" s="9"/>
      <c r="E138" s="10">
        <v>0.8</v>
      </c>
      <c r="F138" s="9"/>
      <c r="G138" s="10">
        <v>0.7</v>
      </c>
      <c r="H138" s="9"/>
      <c r="I138" s="10">
        <v>0.7</v>
      </c>
      <c r="J138" s="9"/>
      <c r="K138" s="10">
        <v>0.5</v>
      </c>
      <c r="L138" s="9"/>
      <c r="M138" s="10">
        <v>0.4</v>
      </c>
      <c r="N138" s="9"/>
      <c r="O138" s="10">
        <v>0.1</v>
      </c>
    </row>
    <row r="139" spans="1:15" x14ac:dyDescent="0.2">
      <c r="A139" s="7"/>
      <c r="B139" s="15" t="s">
        <v>145</v>
      </c>
      <c r="C139" s="26"/>
      <c r="D139" s="9"/>
      <c r="E139" s="10">
        <v>0.2</v>
      </c>
      <c r="F139" s="9"/>
      <c r="G139" s="10">
        <v>0.2</v>
      </c>
      <c r="H139" s="9"/>
      <c r="I139" s="10">
        <v>0.4</v>
      </c>
      <c r="J139" s="9"/>
      <c r="K139" s="10">
        <v>0</v>
      </c>
      <c r="L139" s="9"/>
      <c r="M139" s="10">
        <v>0.2</v>
      </c>
      <c r="N139" s="9"/>
      <c r="O139" s="10">
        <v>0</v>
      </c>
    </row>
    <row r="140" spans="1:15" x14ac:dyDescent="0.2">
      <c r="A140" s="7"/>
      <c r="B140" s="15" t="s">
        <v>147</v>
      </c>
      <c r="C140" s="26"/>
      <c r="D140" s="9"/>
      <c r="E140" s="10">
        <v>0.5</v>
      </c>
      <c r="F140" s="9"/>
      <c r="G140" s="10">
        <v>0.5</v>
      </c>
      <c r="H140" s="9"/>
      <c r="I140" s="10">
        <v>0.5</v>
      </c>
      <c r="J140" s="9"/>
      <c r="K140" s="10">
        <v>0.2</v>
      </c>
      <c r="L140" s="9"/>
      <c r="M140" s="10">
        <v>0.2</v>
      </c>
      <c r="N140" s="9"/>
      <c r="O140" s="10">
        <v>0.1</v>
      </c>
    </row>
    <row r="141" spans="1:15" x14ac:dyDescent="0.2">
      <c r="A141" s="7"/>
      <c r="B141" s="15" t="s">
        <v>149</v>
      </c>
      <c r="C141" s="26"/>
      <c r="D141" s="9"/>
      <c r="E141" s="10">
        <v>0.6</v>
      </c>
      <c r="F141" s="9"/>
      <c r="G141" s="10">
        <v>0.6</v>
      </c>
      <c r="H141" s="9"/>
      <c r="I141" s="10">
        <v>0.6</v>
      </c>
      <c r="J141" s="9"/>
      <c r="K141" s="10">
        <v>0.3</v>
      </c>
      <c r="L141" s="9"/>
      <c r="M141" s="10">
        <v>0.4</v>
      </c>
      <c r="N141" s="9"/>
      <c r="O141" s="10">
        <v>0.2</v>
      </c>
    </row>
    <row r="142" spans="1:15" x14ac:dyDescent="0.2">
      <c r="A142" s="7"/>
      <c r="B142" s="15" t="s">
        <v>151</v>
      </c>
      <c r="C142" s="26"/>
      <c r="D142" s="9"/>
      <c r="E142" s="10">
        <v>0.2</v>
      </c>
      <c r="F142" s="9"/>
      <c r="G142" s="10">
        <v>0.5</v>
      </c>
      <c r="H142" s="9"/>
      <c r="I142" s="10">
        <v>0.4</v>
      </c>
      <c r="J142" s="9"/>
      <c r="K142" s="10">
        <v>0.1</v>
      </c>
      <c r="L142" s="9"/>
      <c r="M142" s="10">
        <v>0.1</v>
      </c>
      <c r="N142" s="9"/>
      <c r="O142" s="10">
        <v>0</v>
      </c>
    </row>
    <row r="143" spans="1:15" x14ac:dyDescent="0.2">
      <c r="A143" s="7"/>
      <c r="B143" s="15" t="s">
        <v>153</v>
      </c>
      <c r="C143" s="26"/>
      <c r="D143" s="9"/>
      <c r="E143" s="10">
        <v>0.2</v>
      </c>
      <c r="F143" s="9"/>
      <c r="G143" s="10">
        <v>0.2</v>
      </c>
      <c r="H143" s="9"/>
      <c r="I143" s="10">
        <v>0.15</v>
      </c>
      <c r="J143" s="9"/>
      <c r="K143" s="10">
        <v>0</v>
      </c>
      <c r="L143" s="9"/>
      <c r="M143" s="10">
        <v>0</v>
      </c>
      <c r="N143" s="9"/>
      <c r="O143" s="10">
        <v>0</v>
      </c>
    </row>
    <row r="144" spans="1:15" ht="17" x14ac:dyDescent="0.2">
      <c r="A144" s="12" t="s">
        <v>402</v>
      </c>
      <c r="B144" s="8" t="s">
        <v>302</v>
      </c>
      <c r="C144" s="26" t="s">
        <v>303</v>
      </c>
      <c r="D144" s="9"/>
      <c r="E144" s="10">
        <v>0.7</v>
      </c>
      <c r="F144" s="9"/>
      <c r="G144" s="10">
        <v>0.2</v>
      </c>
      <c r="H144" s="9"/>
      <c r="I144" s="10">
        <v>0.2</v>
      </c>
      <c r="J144" s="9"/>
      <c r="K144" s="10">
        <v>0.4</v>
      </c>
      <c r="L144" s="9"/>
      <c r="M144" s="10">
        <v>0.6</v>
      </c>
      <c r="N144" s="9"/>
      <c r="O144" s="10">
        <v>0.6</v>
      </c>
    </row>
    <row r="145" spans="1:15" x14ac:dyDescent="0.2">
      <c r="A145" s="7"/>
      <c r="B145" s="8"/>
      <c r="C145" s="26" t="s">
        <v>305</v>
      </c>
      <c r="D145" s="9"/>
      <c r="E145" s="10">
        <v>0.1</v>
      </c>
      <c r="F145" s="9"/>
      <c r="G145" s="10">
        <v>0.4</v>
      </c>
      <c r="H145" s="9"/>
      <c r="I145" s="10">
        <v>0.4</v>
      </c>
      <c r="J145" s="9"/>
      <c r="K145" s="10">
        <v>0.4</v>
      </c>
      <c r="L145" s="9"/>
      <c r="M145" s="10">
        <v>0.2</v>
      </c>
      <c r="N145" s="9"/>
      <c r="O145" s="10">
        <v>0.3</v>
      </c>
    </row>
    <row r="146" spans="1:15" x14ac:dyDescent="0.2">
      <c r="A146" s="7"/>
      <c r="B146" s="8"/>
      <c r="C146" s="26" t="s">
        <v>307</v>
      </c>
      <c r="D146" s="9"/>
      <c r="E146" s="10">
        <v>0.2</v>
      </c>
      <c r="F146" s="9"/>
      <c r="G146" s="10">
        <v>0.4</v>
      </c>
      <c r="H146" s="9"/>
      <c r="I146" s="10">
        <v>0.4</v>
      </c>
      <c r="J146" s="9"/>
      <c r="K146" s="10">
        <v>0.2</v>
      </c>
      <c r="L146" s="9"/>
      <c r="M146" s="10">
        <v>0.2</v>
      </c>
      <c r="N146" s="9"/>
      <c r="O146" s="10">
        <v>0.1</v>
      </c>
    </row>
    <row r="147" spans="1:15" ht="17" x14ac:dyDescent="0.2">
      <c r="A147" s="7"/>
      <c r="B147" s="8" t="s">
        <v>309</v>
      </c>
      <c r="C147" s="26" t="s">
        <v>310</v>
      </c>
      <c r="D147" s="9"/>
      <c r="E147" s="10">
        <v>0.1</v>
      </c>
      <c r="F147" s="9"/>
      <c r="G147" s="10">
        <v>0.7</v>
      </c>
      <c r="H147" s="9"/>
      <c r="I147" s="10">
        <v>0.1</v>
      </c>
      <c r="J147" s="9"/>
      <c r="K147" s="10">
        <v>0.7</v>
      </c>
      <c r="L147" s="9"/>
      <c r="M147" s="10">
        <v>0.5</v>
      </c>
      <c r="N147" s="9"/>
      <c r="O147" s="10">
        <v>0.5</v>
      </c>
    </row>
    <row r="148" spans="1:15" x14ac:dyDescent="0.2">
      <c r="A148" s="7"/>
      <c r="B148" s="8"/>
      <c r="C148" s="26" t="s">
        <v>312</v>
      </c>
      <c r="D148" s="9"/>
      <c r="E148" s="10">
        <v>0.7</v>
      </c>
      <c r="F148" s="9"/>
      <c r="G148" s="10">
        <v>0.2</v>
      </c>
      <c r="H148" s="9"/>
      <c r="I148" s="10">
        <v>0.7</v>
      </c>
      <c r="J148" s="9"/>
      <c r="K148" s="10">
        <v>0.2</v>
      </c>
      <c r="L148" s="9"/>
      <c r="M148" s="10">
        <v>0.2</v>
      </c>
      <c r="N148" s="9"/>
      <c r="O148" s="10">
        <v>0.2</v>
      </c>
    </row>
    <row r="149" spans="1:15" x14ac:dyDescent="0.2">
      <c r="A149" s="7"/>
      <c r="B149" s="8"/>
      <c r="C149" s="26" t="s">
        <v>314</v>
      </c>
      <c r="D149" s="9"/>
      <c r="E149" s="10">
        <v>0.2</v>
      </c>
      <c r="F149" s="9"/>
      <c r="G149" s="10">
        <v>0</v>
      </c>
      <c r="H149" s="9"/>
      <c r="I149" s="10">
        <v>0.1</v>
      </c>
      <c r="J149" s="9"/>
      <c r="K149" s="10">
        <v>0</v>
      </c>
      <c r="L149" s="9"/>
      <c r="M149" s="10">
        <v>0</v>
      </c>
      <c r="N149" s="9"/>
      <c r="O149" s="10">
        <v>0</v>
      </c>
    </row>
    <row r="150" spans="1:15" x14ac:dyDescent="0.2">
      <c r="A150" s="20"/>
      <c r="B150" s="21"/>
      <c r="C150" s="30" t="s">
        <v>198</v>
      </c>
      <c r="D150" s="6"/>
      <c r="E150" s="22">
        <v>0</v>
      </c>
      <c r="F150" s="6"/>
      <c r="G150" s="22">
        <v>0.1</v>
      </c>
      <c r="H150" s="6"/>
      <c r="I150" s="22">
        <v>0.1</v>
      </c>
      <c r="J150" s="6"/>
      <c r="K150" s="22">
        <v>0.1</v>
      </c>
      <c r="L150" s="6"/>
      <c r="M150" s="22">
        <v>0.4</v>
      </c>
      <c r="N150" s="6"/>
      <c r="O150" s="22">
        <v>0.4</v>
      </c>
    </row>
  </sheetData>
  <mergeCells count="6">
    <mergeCell ref="D48:E48"/>
    <mergeCell ref="F48:G48"/>
    <mergeCell ref="H48:I48"/>
    <mergeCell ref="N48:O48"/>
    <mergeCell ref="J48:K48"/>
    <mergeCell ref="L48:M4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7677-8BB2-42EF-A183-F46820877F42}">
  <dimension ref="A1:G10"/>
  <sheetViews>
    <sheetView zoomScale="85" zoomScaleNormal="85" workbookViewId="0">
      <pane ySplit="4" topLeftCell="A5" activePane="bottomLeft" state="frozen"/>
      <selection activeCell="D6" sqref="D6"/>
      <selection pane="bottomLeft"/>
    </sheetView>
  </sheetViews>
  <sheetFormatPr baseColWidth="10" defaultColWidth="8.83203125" defaultRowHeight="16" x14ac:dyDescent="0.2"/>
  <cols>
    <col min="1" max="1" width="32.1640625" style="1" bestFit="1" customWidth="1"/>
    <col min="2" max="2" width="24" style="1" bestFit="1" customWidth="1"/>
    <col min="3" max="7" width="43.1640625" style="1" customWidth="1"/>
    <col min="8" max="16384" width="8.83203125" style="1"/>
  </cols>
  <sheetData>
    <row r="1" spans="1:7" s="2" customFormat="1" x14ac:dyDescent="0.2">
      <c r="A1" s="133" t="s">
        <v>403</v>
      </c>
    </row>
    <row r="2" spans="1:7" s="3" customFormat="1" x14ac:dyDescent="0.2">
      <c r="A2" s="32" t="s">
        <v>404</v>
      </c>
    </row>
    <row r="4" spans="1:7" x14ac:dyDescent="0.2">
      <c r="A4" s="107" t="s">
        <v>405</v>
      </c>
      <c r="B4" s="148" t="s">
        <v>406</v>
      </c>
      <c r="C4" s="148" t="s">
        <v>407</v>
      </c>
      <c r="D4" s="148" t="s">
        <v>408</v>
      </c>
      <c r="E4" s="148" t="s">
        <v>409</v>
      </c>
      <c r="F4" s="148" t="s">
        <v>410</v>
      </c>
      <c r="G4" s="149" t="s">
        <v>411</v>
      </c>
    </row>
    <row r="5" spans="1:7" x14ac:dyDescent="0.2">
      <c r="A5" s="150" t="s">
        <v>325</v>
      </c>
      <c r="B5" s="151" t="str">
        <f>Translations!A226</f>
        <v>Creación de riqueza</v>
      </c>
      <c r="C5" s="151" t="s">
        <v>412</v>
      </c>
      <c r="D5" s="152" t="s">
        <v>413</v>
      </c>
      <c r="E5" s="152" t="s">
        <v>414</v>
      </c>
      <c r="F5" s="152" t="s">
        <v>415</v>
      </c>
      <c r="G5" s="153" t="s">
        <v>416</v>
      </c>
    </row>
    <row r="6" spans="1:7" x14ac:dyDescent="0.2">
      <c r="A6" s="150" t="s">
        <v>327</v>
      </c>
      <c r="B6" s="151" t="str">
        <f>Translations!A227</f>
        <v>Construcción de un legado</v>
      </c>
      <c r="C6" s="151" t="s">
        <v>417</v>
      </c>
      <c r="D6" s="152" t="s">
        <v>418</v>
      </c>
      <c r="E6" s="152" t="s">
        <v>419</v>
      </c>
      <c r="F6" s="152" t="s">
        <v>420</v>
      </c>
      <c r="G6" s="153" t="s">
        <v>421</v>
      </c>
    </row>
    <row r="7" spans="1:7" x14ac:dyDescent="0.2">
      <c r="A7" s="150" t="s">
        <v>422</v>
      </c>
      <c r="B7" s="151" t="s">
        <v>423</v>
      </c>
      <c r="C7" s="151" t="s">
        <v>424</v>
      </c>
      <c r="D7" s="152" t="s">
        <v>425</v>
      </c>
      <c r="E7" s="152" t="s">
        <v>426</v>
      </c>
      <c r="F7" s="152" t="s">
        <v>427</v>
      </c>
      <c r="G7" s="153" t="s">
        <v>428</v>
      </c>
    </row>
    <row r="8" spans="1:7" x14ac:dyDescent="0.2">
      <c r="A8" s="150" t="s">
        <v>429</v>
      </c>
      <c r="B8" s="151" t="str">
        <f>Translations!A229</f>
        <v>Crecimiento medido</v>
      </c>
      <c r="C8" s="151" t="s">
        <v>430</v>
      </c>
      <c r="D8" s="152" t="s">
        <v>431</v>
      </c>
      <c r="E8" s="152" t="s">
        <v>432</v>
      </c>
      <c r="F8" s="152" t="s">
        <v>433</v>
      </c>
      <c r="G8" s="153" t="s">
        <v>434</v>
      </c>
    </row>
    <row r="9" spans="1:7" x14ac:dyDescent="0.2">
      <c r="A9" s="150" t="s">
        <v>435</v>
      </c>
      <c r="B9" s="151" t="str">
        <f>Translations!A230</f>
        <v>Mejora de la vida y estabilidad familiar</v>
      </c>
      <c r="C9" s="151" t="s">
        <v>436</v>
      </c>
      <c r="D9" s="152" t="s">
        <v>437</v>
      </c>
      <c r="E9" s="152" t="s">
        <v>438</v>
      </c>
      <c r="F9" s="152" t="s">
        <v>439</v>
      </c>
      <c r="G9" s="153" t="s">
        <v>440</v>
      </c>
    </row>
    <row r="10" spans="1:7" x14ac:dyDescent="0.2">
      <c r="A10" s="154" t="s">
        <v>441</v>
      </c>
      <c r="B10" s="151" t="str">
        <f>Translations!A231</f>
        <v>Impulsado por la necesidad</v>
      </c>
      <c r="C10" s="155" t="s">
        <v>442</v>
      </c>
      <c r="D10" s="156" t="s">
        <v>443</v>
      </c>
      <c r="E10" s="156" t="s">
        <v>444</v>
      </c>
      <c r="F10" s="156" t="s">
        <v>445</v>
      </c>
      <c r="G10" s="157" t="s">
        <v>446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86479-C827-40CA-B49D-D00827BE8B78}">
  <dimension ref="A1:I83"/>
  <sheetViews>
    <sheetView zoomScale="78" workbookViewId="0">
      <selection activeCell="B83" sqref="B83"/>
    </sheetView>
  </sheetViews>
  <sheetFormatPr baseColWidth="10" defaultColWidth="8.83203125" defaultRowHeight="16" x14ac:dyDescent="0.2"/>
  <cols>
    <col min="1" max="1" width="52.33203125" style="73" customWidth="1"/>
    <col min="2" max="2" width="39.1640625" style="74" bestFit="1" customWidth="1"/>
    <col min="3" max="3" width="17.1640625" style="75" customWidth="1"/>
    <col min="4" max="4" width="14.5" style="1" bestFit="1" customWidth="1"/>
    <col min="5" max="5" width="13.83203125" style="1" bestFit="1" customWidth="1"/>
    <col min="6" max="6" width="24.83203125" style="1" bestFit="1" customWidth="1"/>
    <col min="7" max="7" width="15.83203125" style="1" bestFit="1" customWidth="1"/>
    <col min="8" max="8" width="24.33203125" style="1" bestFit="1" customWidth="1"/>
    <col min="9" max="9" width="15" style="1" bestFit="1" customWidth="1"/>
    <col min="10" max="16384" width="8.83203125" style="1"/>
  </cols>
  <sheetData>
    <row r="1" spans="1:7" s="2" customFormat="1" x14ac:dyDescent="0.2">
      <c r="A1" s="31" t="s">
        <v>346</v>
      </c>
    </row>
    <row r="2" spans="1:7" s="3" customFormat="1" x14ac:dyDescent="0.2">
      <c r="A2" s="32" t="s">
        <v>447</v>
      </c>
    </row>
    <row r="3" spans="1:7" s="5" customFormat="1" x14ac:dyDescent="0.2">
      <c r="A3" s="4"/>
    </row>
    <row r="4" spans="1:7" s="17" customFormat="1" ht="17" thickBot="1" x14ac:dyDescent="0.25">
      <c r="A4" s="40"/>
    </row>
    <row r="5" spans="1:7" x14ac:dyDescent="0.2">
      <c r="A5" s="107" t="s">
        <v>448</v>
      </c>
      <c r="B5" s="108" t="str" cm="1">
        <f t="array" ref="B5">_xlfn.IFS(
AND(SUM(C11:C14)=0, C11=""), "",
SUM(E11:E14)=0, Translations!A220,
OR(SUM(E11:E14)=1, SUM(E11:E14)=2), Translations!A221,
OR(SUM(E11:E14)=3, SUM(E11:E14)=4), Translations!A222,
OR(SUM(E11:E14)=5, SUM(E11:E14)=6), Translations!A223,
OR(SUM(E11:E14)=7, SUM(E11:E14)=8), Translations!A224
)</f>
        <v/>
      </c>
    </row>
    <row r="6" spans="1:7" ht="17" thickBot="1" x14ac:dyDescent="0.25">
      <c r="A6" s="109" t="s">
        <v>449</v>
      </c>
      <c r="B6" s="110" t="str">
        <f>B83</f>
        <v/>
      </c>
    </row>
    <row r="8" spans="1:7" ht="22" x14ac:dyDescent="0.3">
      <c r="A8" s="81" t="s">
        <v>349</v>
      </c>
      <c r="B8" s="82" t="s">
        <v>450</v>
      </c>
      <c r="C8" s="83" t="s">
        <v>451</v>
      </c>
      <c r="D8" s="83" t="s">
        <v>448</v>
      </c>
      <c r="E8" s="84" t="s">
        <v>452</v>
      </c>
      <c r="G8" s="76"/>
    </row>
    <row r="9" spans="1:7" x14ac:dyDescent="0.2">
      <c r="A9" s="85" t="str">
        <f>Translations!A5</f>
        <v>1. ¿Cuáles fueron los ingresos anuales de su empresa el año pasado? (incluya todos los ceros necesarios, en moneda local)</v>
      </c>
      <c r="B9" s="78" cm="1">
        <f t="array" ref="B9">INDEX('Rellena el cuestionario'!$C:$C, MATCH($A9, 'Rellena el cuestionario'!$C:$C, 0)+1)</f>
        <v>0</v>
      </c>
      <c r="C9"/>
      <c r="D9"/>
      <c r="E9" s="86"/>
    </row>
    <row r="10" spans="1:7" x14ac:dyDescent="0.2">
      <c r="A10" s="85" t="str">
        <f>Translations!A6</f>
        <v>2. ¿Cuáles son los ingresos anuales actuales de su empresa? (incluya todos los ceros necesarios, en moneda local)</v>
      </c>
      <c r="B10" s="78" cm="1">
        <f t="array" ref="B10">INDEX('Rellena el cuestionario'!$C:$C, MATCH($A10, 'Rellena el cuestionario'!$C:$C, 0)+1)</f>
        <v>0</v>
      </c>
      <c r="C10"/>
      <c r="D10"/>
      <c r="E10" s="86"/>
    </row>
    <row r="11" spans="1:7" x14ac:dyDescent="0.2">
      <c r="A11" s="87" t="str">
        <f>Translations!A7</f>
        <v>Cambio porcentual</v>
      </c>
      <c r="B11" s="80" t="e">
        <f>(B10-B9)/B9</f>
        <v>#DIV/0!</v>
      </c>
      <c r="C11" t="str" cm="1">
        <f t="array" ref="C11">IFERROR(_xlfn.IFS(
B11&lt;0, "Negative",
AND(B11&gt;=0, B11&lt;0.2), "Less than 20%",
AND(B11&gt;=0.2, B11&lt;=0.5), "20 - 50%",
B11&gt;0.5, "Greater than 50%"
), "")</f>
        <v/>
      </c>
      <c r="D11" t="str">
        <f>_xlfn.XLOOKUP(C11, 'Growth Area Calculation'!$A$12:$A$15, 'Growth Area Calculation'!$B$12:$B$15, "")</f>
        <v/>
      </c>
      <c r="E11" s="86" t="str" cm="1">
        <f t="array" ref="E11">IFERROR(_xlfn.IFS(D11="HG", 2, D11="MG", 1, D11="LG", 0), "")</f>
        <v/>
      </c>
    </row>
    <row r="12" spans="1:7" x14ac:dyDescent="0.2">
      <c r="A12" s="85" t="str">
        <f>Translations!A8</f>
        <v>3. ¿Cuál es la mejor descripción de la etapa en la que se encuentra su negocio?</v>
      </c>
      <c r="B12" s="78" cm="1">
        <f t="array" ref="B12">INDEX('Rellena el cuestionario'!$C:$C, MATCH($A12, 'Rellena el cuestionario'!$C:$C, 0)+1)</f>
        <v>0</v>
      </c>
      <c r="C12">
        <f>B12</f>
        <v>0</v>
      </c>
      <c r="D12" t="str">
        <f>_xlfn.XLOOKUP(C12, 'Growth Area Calculation'!$A$18:$A$22,'Growth Area Calculation'!$B$18:$B$22, "")</f>
        <v/>
      </c>
      <c r="E12" s="86" t="str" cm="1">
        <f t="array" ref="E12">IFERROR(_xlfn.IFS(D12="HG", 2, D12="MG", 1, D12="LG", 0), "")</f>
        <v/>
      </c>
    </row>
    <row r="13" spans="1:7" x14ac:dyDescent="0.2">
      <c r="A13" s="85" t="str">
        <f>Translations!A9</f>
        <v>4. ¿Cuánto aspira a que su negocio crezca en los próximos 12 meses, es decir, dentro de un año? (como porcentaje de los ingresos anuales actuales)</v>
      </c>
      <c r="B13" s="78" cm="1">
        <f t="array" ref="B13">INDEX('Rellena el cuestionario'!$C:$C, MATCH($A13, 'Rellena el cuestionario'!$C:$C, 0)+1)</f>
        <v>0</v>
      </c>
      <c r="C13">
        <f>B13</f>
        <v>0</v>
      </c>
      <c r="D13" t="str">
        <f>_xlfn.XLOOKUP(C13, 'Growth Area Calculation'!$A$25:$A$37, 'Growth Area Calculation'!$B$25:$B$37, "")</f>
        <v/>
      </c>
      <c r="E13" s="86" t="str" cm="1">
        <f t="array" ref="E13">IFERROR(_xlfn.IFS(D13="HG", 2, D13="MG", 1, D13="LG", 0), "")</f>
        <v/>
      </c>
    </row>
    <row r="14" spans="1:7" x14ac:dyDescent="0.2">
      <c r="A14" s="88" t="str">
        <f>Translations!A10</f>
        <v>5. ¿Cuánto aspira a que su negocio crezca en los próximos 24 meses, es decir, dentro de dos años? (como porcentaje de los ingresos anuales actuales)</v>
      </c>
      <c r="B14" s="89" cm="1">
        <f t="array" ref="B14">INDEX('Rellena el cuestionario'!$C:$C, MATCH($A14, 'Rellena el cuestionario'!$C:$C, 0)+1)</f>
        <v>0</v>
      </c>
      <c r="C14" s="90">
        <f>B14</f>
        <v>0</v>
      </c>
      <c r="D14" s="90" t="str">
        <f>_xlfn.XLOOKUP(C14, 'Growth Area Calculation'!$A$40:$A$56, 'Growth Area Calculation'!$B$40:$B$56, "")</f>
        <v/>
      </c>
      <c r="E14" s="91" t="str" cm="1">
        <f t="array" ref="E14">IFERROR(_xlfn.IFS(D14="HG", 2, D14="MG", 1, D14="LG", 0), "")</f>
        <v/>
      </c>
    </row>
    <row r="15" spans="1:7" x14ac:dyDescent="0.2">
      <c r="C15" s="1"/>
    </row>
    <row r="16" spans="1:7" x14ac:dyDescent="0.2">
      <c r="C16" s="1"/>
    </row>
    <row r="17" spans="1:9" ht="22" x14ac:dyDescent="0.3">
      <c r="A17" s="196" t="s">
        <v>349</v>
      </c>
      <c r="B17" s="198" t="s">
        <v>450</v>
      </c>
      <c r="C17" s="198" t="s">
        <v>451</v>
      </c>
      <c r="D17" s="194" t="s">
        <v>452</v>
      </c>
      <c r="E17" s="194"/>
      <c r="F17" s="194"/>
      <c r="G17" s="194"/>
      <c r="H17" s="194"/>
      <c r="I17" s="195"/>
    </row>
    <row r="18" spans="1:9" ht="18" customHeight="1" x14ac:dyDescent="0.2">
      <c r="A18" s="197"/>
      <c r="B18" s="199"/>
      <c r="C18" s="199"/>
      <c r="D18" s="77" t="s">
        <v>326</v>
      </c>
      <c r="E18" s="77" t="s">
        <v>328</v>
      </c>
      <c r="F18" s="77" t="s">
        <v>329</v>
      </c>
      <c r="G18" s="77" t="s">
        <v>331</v>
      </c>
      <c r="H18" s="77" t="s">
        <v>333</v>
      </c>
      <c r="I18" s="92" t="s">
        <v>335</v>
      </c>
    </row>
    <row r="19" spans="1:9" x14ac:dyDescent="0.2">
      <c r="A19" s="85" t="str">
        <f>Translations!A12</f>
        <v>6. ¿Cuál ha sido su principal motivación para iniciar su negocio o emprender?</v>
      </c>
      <c r="B19" s="78" cm="1">
        <f t="array" ref="B19">INDEX('Rellena el cuestionario'!$C:$C, MATCH($A19, 'Rellena el cuestionario'!$C:$C, 0)+1)</f>
        <v>0</v>
      </c>
      <c r="C19" s="79" t="str">
        <f t="shared" ref="C19:C27" si="0">A19&amp;B19</f>
        <v>6. ¿Cuál ha sido su principal motivación para iniciar su negocio o emprender?0</v>
      </c>
      <c r="D19" t="str">
        <f>_xlfn.XLOOKUP($C19, 'Segment Calculation'!$A:$A, 'Segment Calculation'!$C:$C, "")</f>
        <v/>
      </c>
      <c r="E19" t="str">
        <f>_xlfn.XLOOKUP($C19, 'Segment Calculation'!$A:$A, 'Segment Calculation'!$D:$D, "")</f>
        <v/>
      </c>
      <c r="F19" t="str">
        <f>_xlfn.XLOOKUP($C19, 'Segment Calculation'!$A:$A, 'Segment Calculation'!$E:$E, "")</f>
        <v/>
      </c>
      <c r="G19" t="str">
        <f>_xlfn.XLOOKUP($C19, 'Segment Calculation'!$A:$A, 'Segment Calculation'!$F:$F, "")</f>
        <v/>
      </c>
      <c r="H19" t="str">
        <f>_xlfn.XLOOKUP($C19, 'Segment Calculation'!$A:$A, 'Segment Calculation'!$G:$G, "")</f>
        <v/>
      </c>
      <c r="I19" s="86" t="str">
        <f>_xlfn.XLOOKUP($C19, 'Segment Calculation'!$A:$A, 'Segment Calculation'!$H:$H, "")</f>
        <v/>
      </c>
    </row>
    <row r="20" spans="1:9" x14ac:dyDescent="0.2">
      <c r="A20" s="85" t="str">
        <f>Translations!A13</f>
        <v>7. ¿Qué describe mejor su tolerancia al riesgo? (riesgo = exposición a pérdidas comerciales)</v>
      </c>
      <c r="B20" s="78" cm="1">
        <f t="array" ref="B20">INDEX('Rellena el cuestionario'!$C:$C, MATCH($A20, 'Rellena el cuestionario'!$C:$C, 0)+1)</f>
        <v>0</v>
      </c>
      <c r="C20" s="79" t="str">
        <f t="shared" si="0"/>
        <v>7. ¿Qué describe mejor su tolerancia al riesgo? (riesgo = exposición a pérdidas comerciales)0</v>
      </c>
      <c r="D20" t="str">
        <f>_xlfn.XLOOKUP($C20, 'Segment Calculation'!$A:$A, 'Segment Calculation'!$C:$C, "")</f>
        <v/>
      </c>
      <c r="E20" t="str">
        <f>_xlfn.XLOOKUP($C20, 'Segment Calculation'!$A:$A, 'Segment Calculation'!$D:$D, "")</f>
        <v/>
      </c>
      <c r="F20" t="str">
        <f>_xlfn.XLOOKUP($C20, 'Segment Calculation'!$A:$A, 'Segment Calculation'!$E:$E, "")</f>
        <v/>
      </c>
      <c r="G20" t="str">
        <f>_xlfn.XLOOKUP($C20, 'Segment Calculation'!$A:$A, 'Segment Calculation'!$F:$F, "")</f>
        <v/>
      </c>
      <c r="H20" t="str">
        <f>_xlfn.XLOOKUP($C20, 'Segment Calculation'!$A:$A, 'Segment Calculation'!$G:$G, "")</f>
        <v/>
      </c>
      <c r="I20" s="86" t="str">
        <f>_xlfn.XLOOKUP($C20, 'Segment Calculation'!$A:$A, 'Segment Calculation'!$H:$H, "")</f>
        <v/>
      </c>
    </row>
    <row r="21" spans="1:9" ht="15.5" customHeight="1" x14ac:dyDescent="0.2">
      <c r="A21" s="93" t="str">
        <f>Translations!A14</f>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v>
      </c>
      <c r="B21" s="78" cm="1">
        <f t="array" ref="B21">INDEX('Rellena el cuestionario'!$C:$C, MATCH($A22, 'Rellena el cuestionario'!$C:$C, 0)-2)</f>
        <v>0</v>
      </c>
      <c r="C21" s="79" t="str">
        <f t="shared" si="0"/>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aspectos.0</v>
      </c>
      <c r="D21" t="str">
        <f>_xlfn.XLOOKUP($C21, 'Segment Calculation'!$A:$A, 'Segment Calculation'!$C:$C, "")</f>
        <v/>
      </c>
      <c r="E21" t="str">
        <f>_xlfn.XLOOKUP($C21, 'Segment Calculation'!$A:$A, 'Segment Calculation'!$D:$D, "")</f>
        <v/>
      </c>
      <c r="F21" t="str">
        <f>_xlfn.XLOOKUP($C21, 'Segment Calculation'!$A:$A, 'Segment Calculation'!$E:$E, "")</f>
        <v/>
      </c>
      <c r="G21" t="str">
        <f>_xlfn.XLOOKUP($C21, 'Segment Calculation'!$A:$A, 'Segment Calculation'!$F:$F, "")</f>
        <v/>
      </c>
      <c r="H21" t="str">
        <f>_xlfn.XLOOKUP($C21, 'Segment Calculation'!$A:$A, 'Segment Calculation'!$G:$G, "")</f>
        <v/>
      </c>
      <c r="I21" s="86" t="str">
        <f>_xlfn.XLOOKUP($C21, 'Segment Calculation'!$A:$A, 'Segment Calculation'!$H:$H, "")</f>
        <v/>
      </c>
    </row>
    <row r="22" spans="1:9" x14ac:dyDescent="0.2">
      <c r="A22" s="85" t="str">
        <f>Translations!A15</f>
        <v>9. ¿Tiene personas a su cargo?</v>
      </c>
      <c r="B22" s="78" cm="1">
        <f t="array" ref="B22">INDEX('Rellena el cuestionario'!$C:$C, MATCH($A22, 'Rellena el cuestionario'!$C:$C, 0)+1)</f>
        <v>0</v>
      </c>
      <c r="C22" s="79" t="str">
        <f t="shared" si="0"/>
        <v>9. ¿Tiene personas a su cargo?0</v>
      </c>
      <c r="D22" t="str">
        <f>_xlfn.XLOOKUP($C22, 'Segment Calculation'!$A:$A, 'Segment Calculation'!$C:$C, "")</f>
        <v/>
      </c>
      <c r="E22" t="str">
        <f>_xlfn.XLOOKUP($C22, 'Segment Calculation'!$A:$A, 'Segment Calculation'!$D:$D, "")</f>
        <v/>
      </c>
      <c r="F22" t="str">
        <f>_xlfn.XLOOKUP($C22, 'Segment Calculation'!$A:$A, 'Segment Calculation'!$E:$E, "")</f>
        <v/>
      </c>
      <c r="G22" t="str">
        <f>_xlfn.XLOOKUP($C22, 'Segment Calculation'!$A:$A, 'Segment Calculation'!$F:$F, "")</f>
        <v/>
      </c>
      <c r="H22" t="str">
        <f>_xlfn.XLOOKUP($C22, 'Segment Calculation'!$A:$A, 'Segment Calculation'!$G:$G, "")</f>
        <v/>
      </c>
      <c r="I22" s="86" t="str">
        <f>_xlfn.XLOOKUP($C22, 'Segment Calculation'!$A:$A, 'Segment Calculation'!$H:$H, "")</f>
        <v/>
      </c>
    </row>
    <row r="23" spans="1:9" x14ac:dyDescent="0.2">
      <c r="A23" s="85" t="str">
        <f>Translations!A16</f>
        <v>10. En caso afirmativo, ¿cuántas personas a su cargo tiene? (incluyendo bebés, niños pequeños, hijos mayores que dependen de usted, personas mayores o enfermas).</v>
      </c>
      <c r="B23" s="78" cm="1">
        <f t="array" ref="B23">INDEX('Rellena el cuestionario'!$C:$C, MATCH($A23, 'Rellena el cuestionario'!$C:$C, 0)+1)</f>
        <v>0</v>
      </c>
      <c r="C23" s="79" t="str">
        <f t="shared" si="0"/>
        <v>10. En caso afirmativo, ¿cuántas personas a su cargo tiene? (incluyendo bebés, niños pequeños, hijos mayores que dependen de usted, personas mayores o enfermas).0</v>
      </c>
      <c r="D23" t="str">
        <f>_xlfn.XLOOKUP($C23, 'Segment Calculation'!$A:$A, 'Segment Calculation'!$C:$C, "")</f>
        <v/>
      </c>
      <c r="E23" t="str">
        <f>_xlfn.XLOOKUP($C23, 'Segment Calculation'!$A:$A, 'Segment Calculation'!$D:$D, "")</f>
        <v/>
      </c>
      <c r="F23" t="str">
        <f>_xlfn.XLOOKUP($C23, 'Segment Calculation'!$A:$A, 'Segment Calculation'!$E:$E, "")</f>
        <v/>
      </c>
      <c r="G23" t="str">
        <f>_xlfn.XLOOKUP($C23, 'Segment Calculation'!$A:$A, 'Segment Calculation'!$F:$F, "")</f>
        <v/>
      </c>
      <c r="H23" t="str">
        <f>_xlfn.XLOOKUP($C23, 'Segment Calculation'!$A:$A, 'Segment Calculation'!$G:$G, "")</f>
        <v/>
      </c>
      <c r="I23" s="86" t="str">
        <f>_xlfn.XLOOKUP($C23, 'Segment Calculation'!$A:$A, 'Segment Calculation'!$H:$H, "")</f>
        <v/>
      </c>
    </row>
    <row r="24" spans="1:9" x14ac:dyDescent="0.2">
      <c r="A24" s="85" t="str">
        <f>Translations!A17</f>
        <v>11. ¿Cuál es el nivel más alto de educación que completó?</v>
      </c>
      <c r="B24" s="78" cm="1">
        <f t="array" ref="B24">INDEX('Rellena el cuestionario'!$C:$C, MATCH($A24, 'Rellena el cuestionario'!$C:$C, 0)+1)</f>
        <v>0</v>
      </c>
      <c r="C24" s="79" t="str">
        <f t="shared" si="0"/>
        <v>11. ¿Cuál es el nivel más alto de educación que completó?0</v>
      </c>
      <c r="D24" t="str">
        <f>_xlfn.XLOOKUP($C24, 'Segment Calculation'!$A:$A, 'Segment Calculation'!$C:$C, "")</f>
        <v/>
      </c>
      <c r="E24" t="str">
        <f>_xlfn.XLOOKUP($C24, 'Segment Calculation'!$A:$A, 'Segment Calculation'!$D:$D, "")</f>
        <v/>
      </c>
      <c r="F24" t="str">
        <f>_xlfn.XLOOKUP($C24, 'Segment Calculation'!$A:$A, 'Segment Calculation'!$E:$E, "")</f>
        <v/>
      </c>
      <c r="G24" t="str">
        <f>_xlfn.XLOOKUP($C24, 'Segment Calculation'!$A:$A, 'Segment Calculation'!$F:$F, "")</f>
        <v/>
      </c>
      <c r="H24" t="str">
        <f>_xlfn.XLOOKUP($C24, 'Segment Calculation'!$A:$A, 'Segment Calculation'!$G:$G, "")</f>
        <v/>
      </c>
      <c r="I24" s="86" t="str">
        <f>_xlfn.XLOOKUP($C24, 'Segment Calculation'!$A:$A, 'Segment Calculation'!$H:$H, "")</f>
        <v/>
      </c>
    </row>
    <row r="25" spans="1:9" x14ac:dyDescent="0.2">
      <c r="A25" s="85" t="str">
        <f>Translations!A18</f>
        <v>12. Antes de iniciar su negocio, ¿trabajaba (por un salario)?</v>
      </c>
      <c r="B25" s="78" cm="1">
        <f t="array" ref="B25">INDEX('Rellena el cuestionario'!$C:$C, MATCH($A25, 'Rellena el cuestionario'!$C:$C, 0)+1)</f>
        <v>0</v>
      </c>
      <c r="C25" s="79" t="str">
        <f t="shared" si="0"/>
        <v>12. Antes de iniciar su negocio, ¿trabajaba (por un salario)?0</v>
      </c>
      <c r="D25" t="str">
        <f>_xlfn.XLOOKUP($C25, 'Segment Calculation'!$A:$A, 'Segment Calculation'!$C:$C, "")</f>
        <v/>
      </c>
      <c r="E25" t="str">
        <f>_xlfn.XLOOKUP($C25, 'Segment Calculation'!$A:$A, 'Segment Calculation'!$D:$D, "")</f>
        <v/>
      </c>
      <c r="F25" t="str">
        <f>_xlfn.XLOOKUP($C25, 'Segment Calculation'!$A:$A, 'Segment Calculation'!$E:$E, "")</f>
        <v/>
      </c>
      <c r="G25" t="str">
        <f>_xlfn.XLOOKUP($C25, 'Segment Calculation'!$A:$A, 'Segment Calculation'!$F:$F, "")</f>
        <v/>
      </c>
      <c r="H25" t="str">
        <f>_xlfn.XLOOKUP($C25, 'Segment Calculation'!$A:$A, 'Segment Calculation'!$G:$G, "")</f>
        <v/>
      </c>
      <c r="I25" s="86" t="str">
        <f>_xlfn.XLOOKUP($C25, 'Segment Calculation'!$A:$A, 'Segment Calculation'!$H:$H, "")</f>
        <v/>
      </c>
    </row>
    <row r="26" spans="1:9" x14ac:dyDescent="0.2">
      <c r="A26" s="85" t="str">
        <f>Translations!A19</f>
        <v>13. En caso afirmativo, responda a esta afirmación con "de acuerdo", "neutral" o "en desacuerdo": Mi experiencia laboral previa me proporcionó los conocimientos y las habilidades que me ayudan a tener éxito en mi negocio.</v>
      </c>
      <c r="B26" s="78" cm="1">
        <f t="array" ref="B26">INDEX('Rellena el cuestionario'!$C:$C, MATCH($A26, 'Rellena el cuestionario'!$C:$C, 0)+1)</f>
        <v>0</v>
      </c>
      <c r="C26" s="79" t="str">
        <f t="shared" si="0"/>
        <v>13. En caso afirmativo, responda a esta afirmación con "de acuerdo", "neutral" o "en desacuerdo": Mi experiencia laboral previa me proporcionó los conocimientos y las habilidades que me ayudan a tener éxito en mi negocio.0</v>
      </c>
      <c r="D26" t="str">
        <f>_xlfn.XLOOKUP($C26, 'Segment Calculation'!$A:$A, 'Segment Calculation'!$C:$C, "")</f>
        <v/>
      </c>
      <c r="E26" t="str">
        <f>_xlfn.XLOOKUP($C26, 'Segment Calculation'!$A:$A, 'Segment Calculation'!$D:$D, "")</f>
        <v/>
      </c>
      <c r="F26" t="str">
        <f>_xlfn.XLOOKUP($C26, 'Segment Calculation'!$A:$A, 'Segment Calculation'!$E:$E, "")</f>
        <v/>
      </c>
      <c r="G26" t="str">
        <f>_xlfn.XLOOKUP($C26, 'Segment Calculation'!$A:$A, 'Segment Calculation'!$F:$F, "")</f>
        <v/>
      </c>
      <c r="H26" t="str">
        <f>_xlfn.XLOOKUP($C26, 'Segment Calculation'!$A:$A, 'Segment Calculation'!$G:$G, "")</f>
        <v/>
      </c>
      <c r="I26" s="86" t="str">
        <f>_xlfn.XLOOKUP($C26, 'Segment Calculation'!$A:$A, 'Segment Calculation'!$H:$H, "")</f>
        <v/>
      </c>
    </row>
    <row r="27" spans="1:9" x14ac:dyDescent="0.2">
      <c r="A27" s="85" t="str">
        <f>Translations!A20</f>
        <v>14. ¿Considera que cuenta con una red amplia y eficaz en el ámbito empresarial a la que puede recurrir para obtener asesoramiento y apoyo?</v>
      </c>
      <c r="B27" s="78" cm="1">
        <f t="array" ref="B27">INDEX('Rellena el cuestionario'!$C:$C, MATCH($A27, 'Rellena el cuestionario'!$C:$C, 0)+1)</f>
        <v>0</v>
      </c>
      <c r="C27" s="79" t="str">
        <f t="shared" si="0"/>
        <v>14. ¿Considera que cuenta con una red amplia y eficaz en el ámbito empresarial a la que puede recurrir para obtener asesoramiento y apoyo?0</v>
      </c>
      <c r="D27" t="str">
        <f>_xlfn.XLOOKUP($C27, 'Segment Calculation'!$A:$A, 'Segment Calculation'!$C:$C, "")</f>
        <v/>
      </c>
      <c r="E27" t="str">
        <f>_xlfn.XLOOKUP($C27, 'Segment Calculation'!$A:$A, 'Segment Calculation'!$D:$D, "")</f>
        <v/>
      </c>
      <c r="F27" t="str">
        <f>_xlfn.XLOOKUP($C27, 'Segment Calculation'!$A:$A, 'Segment Calculation'!$E:$E, "")</f>
        <v/>
      </c>
      <c r="G27" t="str">
        <f>_xlfn.XLOOKUP($C27, 'Segment Calculation'!$A:$A, 'Segment Calculation'!$F:$F, "")</f>
        <v/>
      </c>
      <c r="H27" t="str">
        <f>_xlfn.XLOOKUP($C27, 'Segment Calculation'!$A:$A, 'Segment Calculation'!$G:$G, "")</f>
        <v/>
      </c>
      <c r="I27" s="86" t="str">
        <f>_xlfn.XLOOKUP($C27, 'Segment Calculation'!$A:$A, 'Segment Calculation'!$H:$H, "")</f>
        <v/>
      </c>
    </row>
    <row r="28" spans="1:9" ht="51" customHeight="1" x14ac:dyDescent="0.2">
      <c r="A28" s="94" t="str">
        <f>Translations!A21</f>
        <v>15. En una escala del 1 al 10, siendo 10 el máximo, califique las habilidades y conocimientos de su empresa en CADA una de las siguientes áreas:</v>
      </c>
      <c r="B28" s="78"/>
      <c r="C28" s="79"/>
      <c r="D28"/>
      <c r="E28"/>
      <c r="F28"/>
      <c r="G28"/>
      <c r="H28"/>
      <c r="I28" s="86"/>
    </row>
    <row r="29" spans="1:9" x14ac:dyDescent="0.2">
      <c r="A29" s="87" t="str">
        <f>Translations!A22</f>
        <v>Contabilidad y gestión del flujo de caja</v>
      </c>
      <c r="B29" s="78">
        <f>INDEX('Rellena el cuestionario'!$D:$D, MATCH($A29, 'Rellena el cuestionario'!$C:$C, 0))</f>
        <v>0</v>
      </c>
      <c r="C29" s="79" t="str">
        <f>$A$28&amp;"- "&amp;A29</f>
        <v>15. En una escala del 1 al 10, siendo 10 el máximo, califique las habilidades y conocimientos de su empresa en CADA una de las siguientes áreas:- Contabilidad y gestión del flujo de caja</v>
      </c>
      <c r="D29" s="95" t="str" cm="1">
        <f t="array" ref="D29">IFERROR(_xlfn.IFS(
_xlfn.XLOOKUP($C29, 'Segment Calculation'!$A:$A, 'Segment Calculation'!$C:$C) &gt;= $B29, $B29/_xlfn.XLOOKUP($C29, 'Segment Calculation'!$A:$A, 'Segment Calculation'!$C:$C),
_xlfn.XLOOKUP($C29, 'Segment Calculation'!$A:$A, 'Segment Calculation'!$C:$C) &lt; $B29, _xlfn.XLOOKUP($C29, 'Segment Calculation'!$A:$A, 'Segment Calculation'!$C:$C) / $B29
), "")</f>
        <v/>
      </c>
      <c r="E29" s="95" t="str" cm="1">
        <f t="array" ref="E29">IFERROR(_xlfn.IFS(
_xlfn.XLOOKUP($C29, 'Segment Calculation'!$A:$A, 'Segment Calculation'!$D:$D) &gt;= $B29, $B29/_xlfn.XLOOKUP($C29, 'Segment Calculation'!$A:$A, 'Segment Calculation'!$D:$D),
_xlfn.XLOOKUP($C29, 'Segment Calculation'!$A:$A, 'Segment Calculation'!$D:$D) &lt; $B29, _xlfn.XLOOKUP($C29, 'Segment Calculation'!$A:$A, 'Segment Calculation'!$D:$D) / $B29
), "")</f>
        <v/>
      </c>
      <c r="F29" s="95" t="str" cm="1">
        <f t="array" ref="F29">IFERROR(_xlfn.IFS(
_xlfn.XLOOKUP($C29, 'Segment Calculation'!$A:$A, 'Segment Calculation'!$E:$E) &gt;= $B29, $B29/_xlfn.XLOOKUP($C29, 'Segment Calculation'!$A:$A, 'Segment Calculation'!$E:$E),
_xlfn.XLOOKUP($C29, 'Segment Calculation'!$A:$A, 'Segment Calculation'!$E:$E) &lt; $B29, _xlfn.XLOOKUP($C29, 'Segment Calculation'!$A:$A, 'Segment Calculation'!$E:$E) / $B29
), "")</f>
        <v/>
      </c>
      <c r="G29" s="95" t="str" cm="1">
        <f t="array" ref="G29">IFERROR(_xlfn.IFS(
_xlfn.XLOOKUP($C29, 'Segment Calculation'!$A:$A, 'Segment Calculation'!$F:$F) &gt;= $B29, $B29/_xlfn.XLOOKUP($C29, 'Segment Calculation'!$A:$A, 'Segment Calculation'!$F:$F),
_xlfn.XLOOKUP($C29, 'Segment Calculation'!$A:$A, 'Segment Calculation'!$F:$F) &lt; $B29, _xlfn.XLOOKUP($C29, 'Segment Calculation'!$A:$A, 'Segment Calculation'!$F:$F) / $B29
), "")</f>
        <v/>
      </c>
      <c r="H29" s="95" t="str" cm="1">
        <f t="array" ref="H29">IFERROR(_xlfn.IFS(
_xlfn.XLOOKUP($C29, 'Segment Calculation'!$A:$A, 'Segment Calculation'!$G:$G) &gt;= $B29, $B29/_xlfn.XLOOKUP($C29, 'Segment Calculation'!$A:$A, 'Segment Calculation'!$G:$G),
_xlfn.XLOOKUP($C29, 'Segment Calculation'!$A:$A, 'Segment Calculation'!$G:$G) &lt; $B29, _xlfn.XLOOKUP($C29, 'Segment Calculation'!$A:$A, 'Segment Calculation'!$G:$G) / $B29
), "")</f>
        <v/>
      </c>
      <c r="I29" s="96" t="str" cm="1">
        <f t="array" ref="I29">IFERROR(_xlfn.IFS(
_xlfn.XLOOKUP($C29, 'Segment Calculation'!$A:$A, 'Segment Calculation'!$H:$H) &gt;= $B29, $B29/_xlfn.XLOOKUP($C29, 'Segment Calculation'!$A:$A, 'Segment Calculation'!$H:$H),
_xlfn.XLOOKUP($C29, 'Segment Calculation'!$A:$A, 'Segment Calculation'!$H:$H) &lt; $B29, _xlfn.XLOOKUP($C29, 'Segment Calculation'!$A:$A, 'Segment Calculation'!$H:$H) / $B29
), "")</f>
        <v/>
      </c>
    </row>
    <row r="30" spans="1:9" x14ac:dyDescent="0.2">
      <c r="A30" s="87" t="str">
        <f>Translations!A23</f>
        <v>Financiación empresarial</v>
      </c>
      <c r="B30" s="78">
        <f>INDEX('Rellena el cuestionario'!$D:$D, MATCH($A30, 'Rellena el cuestionario'!$C:$C, 0))</f>
        <v>0</v>
      </c>
      <c r="C30" s="79" t="str">
        <f t="shared" ref="C30:C37" si="1">$A$28&amp;"- "&amp;A30</f>
        <v>15. En una escala del 1 al 10, siendo 10 el máximo, califique las habilidades y conocimientos de su empresa en CADA una de las siguientes áreas:- Financiación empresarial</v>
      </c>
      <c r="D30" s="95" t="str" cm="1">
        <f t="array" ref="D30">IFERROR(_xlfn.IFS(
_xlfn.XLOOKUP($C30, 'Segment Calculation'!$A:$A, 'Segment Calculation'!$C:$C) &gt;= $B30, $B30/_xlfn.XLOOKUP($C30, 'Segment Calculation'!$A:$A, 'Segment Calculation'!$C:$C),
_xlfn.XLOOKUP($C30, 'Segment Calculation'!$A:$A, 'Segment Calculation'!$C:$C) &lt; $B30, _xlfn.XLOOKUP($C30, 'Segment Calculation'!$A:$A, 'Segment Calculation'!$C:$C) / $B30
), "")</f>
        <v/>
      </c>
      <c r="E30" s="95" t="str" cm="1">
        <f t="array" ref="E30">IFERROR(_xlfn.IFS(
_xlfn.XLOOKUP($C30, 'Segment Calculation'!$A:$A, 'Segment Calculation'!$D:$D) &gt;= $B30, $B30/_xlfn.XLOOKUP($C30, 'Segment Calculation'!$A:$A, 'Segment Calculation'!$D:$D),
_xlfn.XLOOKUP($C30, 'Segment Calculation'!$A:$A, 'Segment Calculation'!$D:$D) &lt; $B30, _xlfn.XLOOKUP($C30, 'Segment Calculation'!$A:$A, 'Segment Calculation'!$D:$D) / $B30
), "")</f>
        <v/>
      </c>
      <c r="F30" s="95" t="str" cm="1">
        <f t="array" ref="F30">IFERROR(_xlfn.IFS(
_xlfn.XLOOKUP($C30, 'Segment Calculation'!$A:$A, 'Segment Calculation'!$E:$E) &gt;= $B30, $B30/_xlfn.XLOOKUP($C30, 'Segment Calculation'!$A:$A, 'Segment Calculation'!$E:$E),
_xlfn.XLOOKUP($C30, 'Segment Calculation'!$A:$A, 'Segment Calculation'!$E:$E) &lt; $B30, _xlfn.XLOOKUP($C30, 'Segment Calculation'!$A:$A, 'Segment Calculation'!$E:$E) / $B30
), "")</f>
        <v/>
      </c>
      <c r="G30" s="95" t="str" cm="1">
        <f t="array" ref="G30">IFERROR(_xlfn.IFS(
_xlfn.XLOOKUP($C30, 'Segment Calculation'!$A:$A, 'Segment Calculation'!$F:$F) &gt;= $B30, $B30/_xlfn.XLOOKUP($C30, 'Segment Calculation'!$A:$A, 'Segment Calculation'!$F:$F),
_xlfn.XLOOKUP($C30, 'Segment Calculation'!$A:$A, 'Segment Calculation'!$F:$F) &lt; $B30, _xlfn.XLOOKUP($C30, 'Segment Calculation'!$A:$A, 'Segment Calculation'!$F:$F) / $B30
), "")</f>
        <v/>
      </c>
      <c r="H30" s="95" t="str" cm="1">
        <f t="array" ref="H30">IFERROR(_xlfn.IFS(
_xlfn.XLOOKUP($C30, 'Segment Calculation'!$A:$A, 'Segment Calculation'!$G:$G) &gt;= $B30, $B30/_xlfn.XLOOKUP($C30, 'Segment Calculation'!$A:$A, 'Segment Calculation'!$G:$G),
_xlfn.XLOOKUP($C30, 'Segment Calculation'!$A:$A, 'Segment Calculation'!$G:$G) &lt; $B30, _xlfn.XLOOKUP($C30, 'Segment Calculation'!$A:$A, 'Segment Calculation'!$G:$G) / $B30
), "")</f>
        <v/>
      </c>
      <c r="I30" s="96" t="str" cm="1">
        <f t="array" ref="I30">IFERROR(_xlfn.IFS(
_xlfn.XLOOKUP($C30, 'Segment Calculation'!$A:$A, 'Segment Calculation'!$H:$H) &gt;= $B30, $B30/_xlfn.XLOOKUP($C30, 'Segment Calculation'!$A:$A, 'Segment Calculation'!$H:$H),
_xlfn.XLOOKUP($C30, 'Segment Calculation'!$A:$A, 'Segment Calculation'!$H:$H) &lt; $B30, _xlfn.XLOOKUP($C30, 'Segment Calculation'!$A:$A, 'Segment Calculation'!$H:$H) / $B30
), "")</f>
        <v/>
      </c>
    </row>
    <row r="31" spans="1:9" x14ac:dyDescent="0.2">
      <c r="A31" s="87" t="str">
        <f>Translations!A24</f>
        <v>Impuestos y burocracia</v>
      </c>
      <c r="B31" s="78">
        <f>INDEX('Rellena el cuestionario'!$D:$D, MATCH($A31, 'Rellena el cuestionario'!$C:$C, 0))</f>
        <v>0</v>
      </c>
      <c r="C31" s="79" t="str">
        <f t="shared" si="1"/>
        <v>15. En una escala del 1 al 10, siendo 10 el máximo, califique las habilidades y conocimientos de su empresa en CADA una de las siguientes áreas:- Impuestos y burocracia</v>
      </c>
      <c r="D31" s="95" t="str" cm="1">
        <f t="array" ref="D31">IFERROR(_xlfn.IFS(
_xlfn.XLOOKUP($C31, 'Segment Calculation'!$A:$A, 'Segment Calculation'!$C:$C) &gt;= $B31, $B31/_xlfn.XLOOKUP($C31, 'Segment Calculation'!$A:$A, 'Segment Calculation'!$C:$C),
_xlfn.XLOOKUP($C31, 'Segment Calculation'!$A:$A, 'Segment Calculation'!$C:$C) &lt; $B31, _xlfn.XLOOKUP($C31, 'Segment Calculation'!$A:$A, 'Segment Calculation'!$C:$C) / $B31
), "")</f>
        <v/>
      </c>
      <c r="E31" s="95" t="str" cm="1">
        <f t="array" ref="E31">IFERROR(_xlfn.IFS(
_xlfn.XLOOKUP($C31, 'Segment Calculation'!$A:$A, 'Segment Calculation'!$D:$D) &gt;= $B31, $B31/_xlfn.XLOOKUP($C31, 'Segment Calculation'!$A:$A, 'Segment Calculation'!$D:$D),
_xlfn.XLOOKUP($C31, 'Segment Calculation'!$A:$A, 'Segment Calculation'!$D:$D) &lt; $B31, _xlfn.XLOOKUP($C31, 'Segment Calculation'!$A:$A, 'Segment Calculation'!$D:$D) / $B31
), "")</f>
        <v/>
      </c>
      <c r="F31" s="95" t="str" cm="1">
        <f t="array" ref="F31">IFERROR(_xlfn.IFS(
_xlfn.XLOOKUP($C31, 'Segment Calculation'!$A:$A, 'Segment Calculation'!$E:$E) &gt;= $B31, $B31/_xlfn.XLOOKUP($C31, 'Segment Calculation'!$A:$A, 'Segment Calculation'!$E:$E),
_xlfn.XLOOKUP($C31, 'Segment Calculation'!$A:$A, 'Segment Calculation'!$E:$E) &lt; $B31, _xlfn.XLOOKUP($C31, 'Segment Calculation'!$A:$A, 'Segment Calculation'!$E:$E) / $B31
), "")</f>
        <v/>
      </c>
      <c r="G31" s="95" t="str" cm="1">
        <f t="array" ref="G31">IFERROR(_xlfn.IFS(
_xlfn.XLOOKUP($C31, 'Segment Calculation'!$A:$A, 'Segment Calculation'!$F:$F) &gt;= $B31, $B31/_xlfn.XLOOKUP($C31, 'Segment Calculation'!$A:$A, 'Segment Calculation'!$F:$F),
_xlfn.XLOOKUP($C31, 'Segment Calculation'!$A:$A, 'Segment Calculation'!$F:$F) &lt; $B31, _xlfn.XLOOKUP($C31, 'Segment Calculation'!$A:$A, 'Segment Calculation'!$F:$F) / $B31
), "")</f>
        <v/>
      </c>
      <c r="H31" s="95" t="str" cm="1">
        <f t="array" ref="H31">IFERROR(_xlfn.IFS(
_xlfn.XLOOKUP($C31, 'Segment Calculation'!$A:$A, 'Segment Calculation'!$G:$G) &gt;= $B31, $B31/_xlfn.XLOOKUP($C31, 'Segment Calculation'!$A:$A, 'Segment Calculation'!$G:$G),
_xlfn.XLOOKUP($C31, 'Segment Calculation'!$A:$A, 'Segment Calculation'!$G:$G) &lt; $B31, _xlfn.XLOOKUP($C31, 'Segment Calculation'!$A:$A, 'Segment Calculation'!$G:$G) / $B31
), "")</f>
        <v/>
      </c>
      <c r="I31" s="96" t="str" cm="1">
        <f t="array" ref="I31">IFERROR(_xlfn.IFS(
_xlfn.XLOOKUP($C31, 'Segment Calculation'!$A:$A, 'Segment Calculation'!$H:$H) &gt;= $B31, $B31/_xlfn.XLOOKUP($C31, 'Segment Calculation'!$A:$A, 'Segment Calculation'!$H:$H),
_xlfn.XLOOKUP($C31, 'Segment Calculation'!$A:$A, 'Segment Calculation'!$H:$H) &lt; $B31, _xlfn.XLOOKUP($C31, 'Segment Calculation'!$A:$A, 'Segment Calculation'!$H:$H) / $B31
), "")</f>
        <v/>
      </c>
    </row>
    <row r="32" spans="1:9" x14ac:dyDescent="0.2">
      <c r="A32" s="87" t="str">
        <f>Translations!A25</f>
        <v>Ventas y desarrollo de negocio</v>
      </c>
      <c r="B32" s="78">
        <f>INDEX('Rellena el cuestionario'!$D:$D, MATCH($A32, 'Rellena el cuestionario'!$C:$C, 0))</f>
        <v>0</v>
      </c>
      <c r="C32" s="79" t="str">
        <f t="shared" si="1"/>
        <v>15. En una escala del 1 al 10, siendo 10 el máximo, califique las habilidades y conocimientos de su empresa en CADA una de las siguientes áreas:- Ventas y desarrollo de negocio</v>
      </c>
      <c r="D32" s="95" t="str" cm="1">
        <f t="array" ref="D32">IFERROR(_xlfn.IFS(
_xlfn.XLOOKUP($C32, 'Segment Calculation'!$A:$A, 'Segment Calculation'!$C:$C) &gt;= $B32, $B32/_xlfn.XLOOKUP($C32, 'Segment Calculation'!$A:$A, 'Segment Calculation'!$C:$C),
_xlfn.XLOOKUP($C32, 'Segment Calculation'!$A:$A, 'Segment Calculation'!$C:$C) &lt; $B32, _xlfn.XLOOKUP($C32, 'Segment Calculation'!$A:$A, 'Segment Calculation'!$C:$C) / $B32
), "")</f>
        <v/>
      </c>
      <c r="E32" s="95" t="str" cm="1">
        <f t="array" ref="E32">IFERROR(_xlfn.IFS(
_xlfn.XLOOKUP($C32, 'Segment Calculation'!$A:$A, 'Segment Calculation'!$D:$D) &gt;= $B32, $B32/_xlfn.XLOOKUP($C32, 'Segment Calculation'!$A:$A, 'Segment Calculation'!$D:$D),
_xlfn.XLOOKUP($C32, 'Segment Calculation'!$A:$A, 'Segment Calculation'!$D:$D) &lt; $B32, _xlfn.XLOOKUP($C32, 'Segment Calculation'!$A:$A, 'Segment Calculation'!$D:$D) / $B32
), "")</f>
        <v/>
      </c>
      <c r="F32" s="95" t="str" cm="1">
        <f t="array" ref="F32">IFERROR(_xlfn.IFS(
_xlfn.XLOOKUP($C32, 'Segment Calculation'!$A:$A, 'Segment Calculation'!$E:$E) &gt;= $B32, $B32/_xlfn.XLOOKUP($C32, 'Segment Calculation'!$A:$A, 'Segment Calculation'!$E:$E),
_xlfn.XLOOKUP($C32, 'Segment Calculation'!$A:$A, 'Segment Calculation'!$E:$E) &lt; $B32, _xlfn.XLOOKUP($C32, 'Segment Calculation'!$A:$A, 'Segment Calculation'!$E:$E) / $B32
), "")</f>
        <v/>
      </c>
      <c r="G32" s="95" t="str" cm="1">
        <f t="array" ref="G32">IFERROR(_xlfn.IFS(
_xlfn.XLOOKUP($C32, 'Segment Calculation'!$A:$A, 'Segment Calculation'!$F:$F) &gt;= $B32, $B32/_xlfn.XLOOKUP($C32, 'Segment Calculation'!$A:$A, 'Segment Calculation'!$F:$F),
_xlfn.XLOOKUP($C32, 'Segment Calculation'!$A:$A, 'Segment Calculation'!$F:$F) &lt; $B32, _xlfn.XLOOKUP($C32, 'Segment Calculation'!$A:$A, 'Segment Calculation'!$F:$F) / $B32
), "")</f>
        <v/>
      </c>
      <c r="H32" s="95" t="str" cm="1">
        <f t="array" ref="H32">IFERROR(_xlfn.IFS(
_xlfn.XLOOKUP($C32, 'Segment Calculation'!$A:$A, 'Segment Calculation'!$G:$G) &gt;= $B32, $B32/_xlfn.XLOOKUP($C32, 'Segment Calculation'!$A:$A, 'Segment Calculation'!$G:$G),
_xlfn.XLOOKUP($C32, 'Segment Calculation'!$A:$A, 'Segment Calculation'!$G:$G) &lt; $B32, _xlfn.XLOOKUP($C32, 'Segment Calculation'!$A:$A, 'Segment Calculation'!$G:$G) / $B32
), "")</f>
        <v/>
      </c>
      <c r="I32" s="96" t="str" cm="1">
        <f t="array" ref="I32">IFERROR(_xlfn.IFS(
_xlfn.XLOOKUP($C32, 'Segment Calculation'!$A:$A, 'Segment Calculation'!$H:$H) &gt;= $B32, $B32/_xlfn.XLOOKUP($C32, 'Segment Calculation'!$A:$A, 'Segment Calculation'!$H:$H),
_xlfn.XLOOKUP($C32, 'Segment Calculation'!$A:$A, 'Segment Calculation'!$H:$H) &lt; $B32, _xlfn.XLOOKUP($C32, 'Segment Calculation'!$A:$A, 'Segment Calculation'!$H:$H) / $B32
), "")</f>
        <v/>
      </c>
    </row>
    <row r="33" spans="1:9" x14ac:dyDescent="0.2">
      <c r="A33" s="87" t="str">
        <f>Translations!A26</f>
        <v>Desarrollo e innovación de productos</v>
      </c>
      <c r="B33" s="78">
        <f>INDEX('Rellena el cuestionario'!$D:$D, MATCH($A33, 'Rellena el cuestionario'!$C:$C, 0))</f>
        <v>0</v>
      </c>
      <c r="C33" s="79" t="str">
        <f t="shared" si="1"/>
        <v>15. En una escala del 1 al 10, siendo 10 el máximo, califique las habilidades y conocimientos de su empresa en CADA una de las siguientes áreas:- Desarrollo e innovación de productos</v>
      </c>
      <c r="D33" s="95" t="str" cm="1">
        <f t="array" ref="D33">IFERROR(_xlfn.IFS(
_xlfn.XLOOKUP($C33, 'Segment Calculation'!$A:$A, 'Segment Calculation'!$C:$C) &gt;= $B33, $B33/_xlfn.XLOOKUP($C33, 'Segment Calculation'!$A:$A, 'Segment Calculation'!$C:$C),
_xlfn.XLOOKUP($C33, 'Segment Calculation'!$A:$A, 'Segment Calculation'!$C:$C) &lt; $B33, _xlfn.XLOOKUP($C33, 'Segment Calculation'!$A:$A, 'Segment Calculation'!$C:$C) / $B33
), "")</f>
        <v/>
      </c>
      <c r="E33" s="95" t="str" cm="1">
        <f t="array" ref="E33">IFERROR(_xlfn.IFS(
_xlfn.XLOOKUP($C33, 'Segment Calculation'!$A:$A, 'Segment Calculation'!$D:$D) &gt;= $B33, $B33/_xlfn.XLOOKUP($C33, 'Segment Calculation'!$A:$A, 'Segment Calculation'!$D:$D),
_xlfn.XLOOKUP($C33, 'Segment Calculation'!$A:$A, 'Segment Calculation'!$D:$D) &lt; $B33, _xlfn.XLOOKUP($C33, 'Segment Calculation'!$A:$A, 'Segment Calculation'!$D:$D) / $B33
), "")</f>
        <v/>
      </c>
      <c r="F33" s="95" t="str" cm="1">
        <f t="array" ref="F33">IFERROR(_xlfn.IFS(
_xlfn.XLOOKUP($C33, 'Segment Calculation'!$A:$A, 'Segment Calculation'!$E:$E) &gt;= $B33, $B33/_xlfn.XLOOKUP($C33, 'Segment Calculation'!$A:$A, 'Segment Calculation'!$E:$E),
_xlfn.XLOOKUP($C33, 'Segment Calculation'!$A:$A, 'Segment Calculation'!$E:$E) &lt; $B33, _xlfn.XLOOKUP($C33, 'Segment Calculation'!$A:$A, 'Segment Calculation'!$E:$E) / $B33
), "")</f>
        <v/>
      </c>
      <c r="G33" s="95" t="str" cm="1">
        <f t="array" ref="G33">IFERROR(_xlfn.IFS(
_xlfn.XLOOKUP($C33, 'Segment Calculation'!$A:$A, 'Segment Calculation'!$F:$F) &gt;= $B33, $B33/_xlfn.XLOOKUP($C33, 'Segment Calculation'!$A:$A, 'Segment Calculation'!$F:$F),
_xlfn.XLOOKUP($C33, 'Segment Calculation'!$A:$A, 'Segment Calculation'!$F:$F) &lt; $B33, _xlfn.XLOOKUP($C33, 'Segment Calculation'!$A:$A, 'Segment Calculation'!$F:$F) / $B33
), "")</f>
        <v/>
      </c>
      <c r="H33" s="95" t="str" cm="1">
        <f t="array" ref="H33">IFERROR(_xlfn.IFS(
_xlfn.XLOOKUP($C33, 'Segment Calculation'!$A:$A, 'Segment Calculation'!$G:$G) &gt;= $B33, $B33/_xlfn.XLOOKUP($C33, 'Segment Calculation'!$A:$A, 'Segment Calculation'!$G:$G),
_xlfn.XLOOKUP($C33, 'Segment Calculation'!$A:$A, 'Segment Calculation'!$G:$G) &lt; $B33, _xlfn.XLOOKUP($C33, 'Segment Calculation'!$A:$A, 'Segment Calculation'!$G:$G) / $B33
), "")</f>
        <v/>
      </c>
      <c r="I33" s="96" t="str" cm="1">
        <f t="array" ref="I33">IFERROR(_xlfn.IFS(
_xlfn.XLOOKUP($C33, 'Segment Calculation'!$A:$A, 'Segment Calculation'!$H:$H) &gt;= $B33, $B33/_xlfn.XLOOKUP($C33, 'Segment Calculation'!$A:$A, 'Segment Calculation'!$H:$H),
_xlfn.XLOOKUP($C33, 'Segment Calculation'!$A:$A, 'Segment Calculation'!$H:$H) &lt; $B33, _xlfn.XLOOKUP($C33, 'Segment Calculation'!$A:$A, 'Segment Calculation'!$H:$H) / $B33
), "")</f>
        <v/>
      </c>
    </row>
    <row r="34" spans="1:9" x14ac:dyDescent="0.2">
      <c r="A34" s="87" t="str">
        <f>Translations!A27</f>
        <v>Gestión de personal / RR. HH.</v>
      </c>
      <c r="B34" s="78">
        <f>INDEX('Rellena el cuestionario'!$D:$D, MATCH($A34, 'Rellena el cuestionario'!$C:$C, 0))</f>
        <v>0</v>
      </c>
      <c r="C34" s="79" t="str">
        <f t="shared" si="1"/>
        <v>15. En una escala del 1 al 10, siendo 10 el máximo, califique las habilidades y conocimientos de su empresa en CADA una de las siguientes áreas:- Gestión de personal / RR. HH.</v>
      </c>
      <c r="D34" s="95" t="str" cm="1">
        <f t="array" ref="D34">IFERROR(_xlfn.IFS(
_xlfn.XLOOKUP($C34, 'Segment Calculation'!$A:$A, 'Segment Calculation'!$C:$C) &gt;= $B34, $B34/_xlfn.XLOOKUP($C34, 'Segment Calculation'!$A:$A, 'Segment Calculation'!$C:$C),
_xlfn.XLOOKUP($C34, 'Segment Calculation'!$A:$A, 'Segment Calculation'!$C:$C) &lt; $B34, _xlfn.XLOOKUP($C34, 'Segment Calculation'!$A:$A, 'Segment Calculation'!$C:$C) / $B34
), "")</f>
        <v/>
      </c>
      <c r="E34" s="95" t="str" cm="1">
        <f t="array" ref="E34">IFERROR(_xlfn.IFS(
_xlfn.XLOOKUP($C34, 'Segment Calculation'!$A:$A, 'Segment Calculation'!$D:$D) &gt;= $B34, $B34/_xlfn.XLOOKUP($C34, 'Segment Calculation'!$A:$A, 'Segment Calculation'!$D:$D),
_xlfn.XLOOKUP($C34, 'Segment Calculation'!$A:$A, 'Segment Calculation'!$D:$D) &lt; $B34, _xlfn.XLOOKUP($C34, 'Segment Calculation'!$A:$A, 'Segment Calculation'!$D:$D) / $B34
), "")</f>
        <v/>
      </c>
      <c r="F34" s="95" t="str" cm="1">
        <f t="array" ref="F34">IFERROR(_xlfn.IFS(
_xlfn.XLOOKUP($C34, 'Segment Calculation'!$A:$A, 'Segment Calculation'!$E:$E) &gt;= $B34, $B34/_xlfn.XLOOKUP($C34, 'Segment Calculation'!$A:$A, 'Segment Calculation'!$E:$E),
_xlfn.XLOOKUP($C34, 'Segment Calculation'!$A:$A, 'Segment Calculation'!$E:$E) &lt; $B34, _xlfn.XLOOKUP($C34, 'Segment Calculation'!$A:$A, 'Segment Calculation'!$E:$E) / $B34
), "")</f>
        <v/>
      </c>
      <c r="G34" s="95" t="str" cm="1">
        <f t="array" ref="G34">IFERROR(_xlfn.IFS(
_xlfn.XLOOKUP($C34, 'Segment Calculation'!$A:$A, 'Segment Calculation'!$F:$F) &gt;= $B34, $B34/_xlfn.XLOOKUP($C34, 'Segment Calculation'!$A:$A, 'Segment Calculation'!$F:$F),
_xlfn.XLOOKUP($C34, 'Segment Calculation'!$A:$A, 'Segment Calculation'!$F:$F) &lt; $B34, _xlfn.XLOOKUP($C34, 'Segment Calculation'!$A:$A, 'Segment Calculation'!$F:$F) / $B34
), "")</f>
        <v/>
      </c>
      <c r="H34" s="95" t="str" cm="1">
        <f t="array" ref="H34">IFERROR(_xlfn.IFS(
_xlfn.XLOOKUP($C34, 'Segment Calculation'!$A:$A, 'Segment Calculation'!$G:$G) &gt;= $B34, $B34/_xlfn.XLOOKUP($C34, 'Segment Calculation'!$A:$A, 'Segment Calculation'!$G:$G),
_xlfn.XLOOKUP($C34, 'Segment Calculation'!$A:$A, 'Segment Calculation'!$G:$G) &lt; $B34, _xlfn.XLOOKUP($C34, 'Segment Calculation'!$A:$A, 'Segment Calculation'!$G:$G) / $B34
), "")</f>
        <v/>
      </c>
      <c r="I34" s="96" t="str" cm="1">
        <f t="array" ref="I34">IFERROR(_xlfn.IFS(
_xlfn.XLOOKUP($C34, 'Segment Calculation'!$A:$A, 'Segment Calculation'!$H:$H) &gt;= $B34, $B34/_xlfn.XLOOKUP($C34, 'Segment Calculation'!$A:$A, 'Segment Calculation'!$H:$H),
_xlfn.XLOOKUP($C34, 'Segment Calculation'!$A:$A, 'Segment Calculation'!$H:$H) &lt; $B34, _xlfn.XLOOKUP($C34, 'Segment Calculation'!$A:$A, 'Segment Calculation'!$H:$H) / $B34
), "")</f>
        <v/>
      </c>
    </row>
    <row r="35" spans="1:9" x14ac:dyDescent="0.2">
      <c r="A35" s="87" t="str">
        <f>Translations!A28</f>
        <v>Comunicación e influencia en los demás</v>
      </c>
      <c r="B35" s="78">
        <f>INDEX('Rellena el cuestionario'!$D:$D, MATCH($A35, 'Rellena el cuestionario'!$C:$C, 0))</f>
        <v>0</v>
      </c>
      <c r="C35" s="79" t="str">
        <f t="shared" si="1"/>
        <v>15. En una escala del 1 al 10, siendo 10 el máximo, califique las habilidades y conocimientos de su empresa en CADA una de las siguientes áreas:- Comunicación e influencia en los demás</v>
      </c>
      <c r="D35" s="95" t="str" cm="1">
        <f t="array" ref="D35">IFERROR(_xlfn.IFS(
_xlfn.XLOOKUP($C35, 'Segment Calculation'!$A:$A, 'Segment Calculation'!$C:$C) &gt;= $B35, $B35/_xlfn.XLOOKUP($C35, 'Segment Calculation'!$A:$A, 'Segment Calculation'!$C:$C),
_xlfn.XLOOKUP($C35, 'Segment Calculation'!$A:$A, 'Segment Calculation'!$C:$C) &lt; $B35, _xlfn.XLOOKUP($C35, 'Segment Calculation'!$A:$A, 'Segment Calculation'!$C:$C) / $B35
), "")</f>
        <v/>
      </c>
      <c r="E35" s="95" t="str" cm="1">
        <f t="array" ref="E35">IFERROR(_xlfn.IFS(
_xlfn.XLOOKUP($C35, 'Segment Calculation'!$A:$A, 'Segment Calculation'!$D:$D) &gt;= $B35, $B35/_xlfn.XLOOKUP($C35, 'Segment Calculation'!$A:$A, 'Segment Calculation'!$D:$D),
_xlfn.XLOOKUP($C35, 'Segment Calculation'!$A:$A, 'Segment Calculation'!$D:$D) &lt; $B35, _xlfn.XLOOKUP($C35, 'Segment Calculation'!$A:$A, 'Segment Calculation'!$D:$D) / $B35
), "")</f>
        <v/>
      </c>
      <c r="F35" s="95" t="str" cm="1">
        <f t="array" ref="F35">IFERROR(_xlfn.IFS(
_xlfn.XLOOKUP($C35, 'Segment Calculation'!$A:$A, 'Segment Calculation'!$E:$E) &gt;= $B35, $B35/_xlfn.XLOOKUP($C35, 'Segment Calculation'!$A:$A, 'Segment Calculation'!$E:$E),
_xlfn.XLOOKUP($C35, 'Segment Calculation'!$A:$A, 'Segment Calculation'!$E:$E) &lt; $B35, _xlfn.XLOOKUP($C35, 'Segment Calculation'!$A:$A, 'Segment Calculation'!$E:$E) / $B35
), "")</f>
        <v/>
      </c>
      <c r="G35" s="95" t="str" cm="1">
        <f t="array" ref="G35">IFERROR(_xlfn.IFS(
_xlfn.XLOOKUP($C35, 'Segment Calculation'!$A:$A, 'Segment Calculation'!$F:$F) &gt;= $B35, $B35/_xlfn.XLOOKUP($C35, 'Segment Calculation'!$A:$A, 'Segment Calculation'!$F:$F),
_xlfn.XLOOKUP($C35, 'Segment Calculation'!$A:$A, 'Segment Calculation'!$F:$F) &lt; $B35, _xlfn.XLOOKUP($C35, 'Segment Calculation'!$A:$A, 'Segment Calculation'!$F:$F) / $B35
), "")</f>
        <v/>
      </c>
      <c r="H35" s="95" t="str" cm="1">
        <f t="array" ref="H35">IFERROR(_xlfn.IFS(
_xlfn.XLOOKUP($C35, 'Segment Calculation'!$A:$A, 'Segment Calculation'!$G:$G) &gt;= $B35, $B35/_xlfn.XLOOKUP($C35, 'Segment Calculation'!$A:$A, 'Segment Calculation'!$G:$G),
_xlfn.XLOOKUP($C35, 'Segment Calculation'!$A:$A, 'Segment Calculation'!$G:$G) &lt; $B35, _xlfn.XLOOKUP($C35, 'Segment Calculation'!$A:$A, 'Segment Calculation'!$G:$G) / $B35
), "")</f>
        <v/>
      </c>
      <c r="I35" s="96" t="str" cm="1">
        <f t="array" ref="I35">IFERROR(_xlfn.IFS(
_xlfn.XLOOKUP($C35, 'Segment Calculation'!$A:$A, 'Segment Calculation'!$H:$H) &gt;= $B35, $B35/_xlfn.XLOOKUP($C35, 'Segment Calculation'!$A:$A, 'Segment Calculation'!$H:$H),
_xlfn.XLOOKUP($C35, 'Segment Calculation'!$A:$A, 'Segment Calculation'!$H:$H) &lt; $B35, _xlfn.XLOOKUP($C35, 'Segment Calculation'!$A:$A, 'Segment Calculation'!$H:$H) / $B35
), "")</f>
        <v/>
      </c>
    </row>
    <row r="36" spans="1:9" x14ac:dyDescent="0.2">
      <c r="A36" s="87" t="str">
        <f>Translations!A29</f>
        <v>Negociación</v>
      </c>
      <c r="B36" s="78">
        <f>INDEX('Rellena el cuestionario'!$D:$D, MATCH($A36, 'Rellena el cuestionario'!$C:$C, 0))</f>
        <v>0</v>
      </c>
      <c r="C36" s="79" t="str">
        <f t="shared" si="1"/>
        <v>15. En una escala del 1 al 10, siendo 10 el máximo, califique las habilidades y conocimientos de su empresa en CADA una de las siguientes áreas:- Negociación</v>
      </c>
      <c r="D36" s="95" t="str" cm="1">
        <f t="array" ref="D36">IFERROR(_xlfn.IFS(
_xlfn.XLOOKUP($C36, 'Segment Calculation'!$A:$A, 'Segment Calculation'!$C:$C) &gt;= $B36, $B36/_xlfn.XLOOKUP($C36, 'Segment Calculation'!$A:$A, 'Segment Calculation'!$C:$C),
_xlfn.XLOOKUP($C36, 'Segment Calculation'!$A:$A, 'Segment Calculation'!$C:$C) &lt; $B36, _xlfn.XLOOKUP($C36, 'Segment Calculation'!$A:$A, 'Segment Calculation'!$C:$C) / $B36
), "")</f>
        <v/>
      </c>
      <c r="E36" s="95" t="str" cm="1">
        <f t="array" ref="E36">IFERROR(_xlfn.IFS(
_xlfn.XLOOKUP($C36, 'Segment Calculation'!$A:$A, 'Segment Calculation'!$D:$D) &gt;= $B36, $B36/_xlfn.XLOOKUP($C36, 'Segment Calculation'!$A:$A, 'Segment Calculation'!$D:$D),
_xlfn.XLOOKUP($C36, 'Segment Calculation'!$A:$A, 'Segment Calculation'!$D:$D) &lt; $B36, _xlfn.XLOOKUP($C36, 'Segment Calculation'!$A:$A, 'Segment Calculation'!$D:$D) / $B36
), "")</f>
        <v/>
      </c>
      <c r="F36" s="95" t="str" cm="1">
        <f t="array" ref="F36">IFERROR(_xlfn.IFS(
_xlfn.XLOOKUP($C36, 'Segment Calculation'!$A:$A, 'Segment Calculation'!$E:$E) &gt;= $B36, $B36/_xlfn.XLOOKUP($C36, 'Segment Calculation'!$A:$A, 'Segment Calculation'!$E:$E),
_xlfn.XLOOKUP($C36, 'Segment Calculation'!$A:$A, 'Segment Calculation'!$E:$E) &lt; $B36, _xlfn.XLOOKUP($C36, 'Segment Calculation'!$A:$A, 'Segment Calculation'!$E:$E) / $B36
), "")</f>
        <v/>
      </c>
      <c r="G36" s="95" t="str" cm="1">
        <f t="array" ref="G36">IFERROR(_xlfn.IFS(
_xlfn.XLOOKUP($C36, 'Segment Calculation'!$A:$A, 'Segment Calculation'!$F:$F) &gt;= $B36, $B36/_xlfn.XLOOKUP($C36, 'Segment Calculation'!$A:$A, 'Segment Calculation'!$F:$F),
_xlfn.XLOOKUP($C36, 'Segment Calculation'!$A:$A, 'Segment Calculation'!$F:$F) &lt; $B36, _xlfn.XLOOKUP($C36, 'Segment Calculation'!$A:$A, 'Segment Calculation'!$F:$F) / $B36
), "")</f>
        <v/>
      </c>
      <c r="H36" s="95" t="str" cm="1">
        <f t="array" ref="H36">IFERROR(_xlfn.IFS(
_xlfn.XLOOKUP($C36, 'Segment Calculation'!$A:$A, 'Segment Calculation'!$G:$G) &gt;= $B36, $B36/_xlfn.XLOOKUP($C36, 'Segment Calculation'!$A:$A, 'Segment Calculation'!$G:$G),
_xlfn.XLOOKUP($C36, 'Segment Calculation'!$A:$A, 'Segment Calculation'!$G:$G) &lt; $B36, _xlfn.XLOOKUP($C36, 'Segment Calculation'!$A:$A, 'Segment Calculation'!$G:$G) / $B36
), "")</f>
        <v/>
      </c>
      <c r="I36" s="96" t="str" cm="1">
        <f t="array" ref="I36">IFERROR(_xlfn.IFS(
_xlfn.XLOOKUP($C36, 'Segment Calculation'!$A:$A, 'Segment Calculation'!$H:$H) &gt;= $B36, $B36/_xlfn.XLOOKUP($C36, 'Segment Calculation'!$A:$A, 'Segment Calculation'!$H:$H),
_xlfn.XLOOKUP($C36, 'Segment Calculation'!$A:$A, 'Segment Calculation'!$H:$H) &lt; $B36, _xlfn.XLOOKUP($C36, 'Segment Calculation'!$A:$A, 'Segment Calculation'!$H:$H) / $B36
), "")</f>
        <v/>
      </c>
    </row>
    <row r="37" spans="1:9" x14ac:dyDescent="0.2">
      <c r="A37" s="87" t="str">
        <f>Translations!A30</f>
        <v>Uso de tecnologías modernas / oportunidades de la economía digital</v>
      </c>
      <c r="B37" s="78">
        <f>INDEX('Rellena el cuestionario'!$D:$D, MATCH($A37, 'Rellena el cuestionario'!$C:$C, 0))</f>
        <v>0</v>
      </c>
      <c r="C37" s="79" t="str">
        <f t="shared" si="1"/>
        <v>15. En una escala del 1 al 10, siendo 10 el máximo, califique las habilidades y conocimientos de su empresa en CADA una de las siguientes áreas:- Uso de tecnologías modernas / oportunidades de la economía digital</v>
      </c>
      <c r="D37" s="95" t="str" cm="1">
        <f t="array" ref="D37">IFERROR(_xlfn.IFS(
_xlfn.XLOOKUP($C37, 'Segment Calculation'!$A:$A, 'Segment Calculation'!$C:$C) &gt;= $B37, $B37/_xlfn.XLOOKUP($C37, 'Segment Calculation'!$A:$A, 'Segment Calculation'!$C:$C),
_xlfn.XLOOKUP($C37, 'Segment Calculation'!$A:$A, 'Segment Calculation'!$C:$C) &lt; $B37, _xlfn.XLOOKUP($C37, 'Segment Calculation'!$A:$A, 'Segment Calculation'!$C:$C) / $B37
), "")</f>
        <v/>
      </c>
      <c r="E37" s="95" t="str" cm="1">
        <f t="array" ref="E37">IFERROR(_xlfn.IFS(
_xlfn.XLOOKUP($C37, 'Segment Calculation'!$A:$A, 'Segment Calculation'!$D:$D) &gt;= $B37, $B37/_xlfn.XLOOKUP($C37, 'Segment Calculation'!$A:$A, 'Segment Calculation'!$D:$D),
_xlfn.XLOOKUP($C37, 'Segment Calculation'!$A:$A, 'Segment Calculation'!$D:$D) &lt; $B37, _xlfn.XLOOKUP($C37, 'Segment Calculation'!$A:$A, 'Segment Calculation'!$D:$D) / $B37
), "")</f>
        <v/>
      </c>
      <c r="F37" s="95" t="str" cm="1">
        <f t="array" ref="F37">IFERROR(_xlfn.IFS(
_xlfn.XLOOKUP($C37, 'Segment Calculation'!$A:$A, 'Segment Calculation'!$E:$E) &gt;= $B37, $B37/_xlfn.XLOOKUP($C37, 'Segment Calculation'!$A:$A, 'Segment Calculation'!$E:$E),
_xlfn.XLOOKUP($C37, 'Segment Calculation'!$A:$A, 'Segment Calculation'!$E:$E) &lt; $B37, _xlfn.XLOOKUP($C37, 'Segment Calculation'!$A:$A, 'Segment Calculation'!$E:$E) / $B37
), "")</f>
        <v/>
      </c>
      <c r="G37" s="95" t="str" cm="1">
        <f t="array" ref="G37">IFERROR(_xlfn.IFS(
_xlfn.XLOOKUP($C37, 'Segment Calculation'!$A:$A, 'Segment Calculation'!$F:$F) &gt;= $B37, $B37/_xlfn.XLOOKUP($C37, 'Segment Calculation'!$A:$A, 'Segment Calculation'!$F:$F),
_xlfn.XLOOKUP($C37, 'Segment Calculation'!$A:$A, 'Segment Calculation'!$F:$F) &lt; $B37, _xlfn.XLOOKUP($C37, 'Segment Calculation'!$A:$A, 'Segment Calculation'!$F:$F) / $B37
), "")</f>
        <v/>
      </c>
      <c r="H37" s="95" t="str" cm="1">
        <f t="array" ref="H37">IFERROR(_xlfn.IFS(
_xlfn.XLOOKUP($C37, 'Segment Calculation'!$A:$A, 'Segment Calculation'!$G:$G) &gt;= $B37, $B37/_xlfn.XLOOKUP($C37, 'Segment Calculation'!$A:$A, 'Segment Calculation'!$G:$G),
_xlfn.XLOOKUP($C37, 'Segment Calculation'!$A:$A, 'Segment Calculation'!$G:$G) &lt; $B37, _xlfn.XLOOKUP($C37, 'Segment Calculation'!$A:$A, 'Segment Calculation'!$G:$G) / $B37
), "")</f>
        <v/>
      </c>
      <c r="I37" s="96" t="str" cm="1">
        <f t="array" ref="I37">IFERROR(_xlfn.IFS(
_xlfn.XLOOKUP($C37, 'Segment Calculation'!$A:$A, 'Segment Calculation'!$H:$H) &gt;= $B37, $B37/_xlfn.XLOOKUP($C37, 'Segment Calculation'!$A:$A, 'Segment Calculation'!$H:$H),
_xlfn.XLOOKUP($C37, 'Segment Calculation'!$A:$A, 'Segment Calculation'!$H:$H) &lt; $B37, _xlfn.XLOOKUP($C37, 'Segment Calculation'!$A:$A, 'Segment Calculation'!$H:$H) / $B37
), "")</f>
        <v/>
      </c>
    </row>
    <row r="38" spans="1:9" x14ac:dyDescent="0.2">
      <c r="A38" s="85" t="str">
        <f>Translations!A31</f>
        <v>16. Desde que inició su negocio, ¿ha participado en alguna capacitación o programa de desarrollo empresarial o profesional (por ejemplo, clases, talleres extraescolares)?</v>
      </c>
      <c r="B38" s="78" cm="1">
        <f t="array" ref="B38">INDEX('Rellena el cuestionario'!$C:$C, MATCH($A38, 'Rellena el cuestionario'!$C:$C, 0)+1)</f>
        <v>0</v>
      </c>
      <c r="C38" s="79" t="str">
        <f>A38&amp;B38</f>
        <v>16. Desde que inició su negocio, ¿ha participado en alguna capacitación o programa de desarrollo empresarial o profesional (por ejemplo, clases, talleres extraescolares)?0</v>
      </c>
      <c r="D38" t="str">
        <f>_xlfn.XLOOKUP($C38, 'Segment Calculation'!$A:$A, 'Segment Calculation'!$C:$C, "")</f>
        <v/>
      </c>
      <c r="E38" t="str">
        <f>_xlfn.XLOOKUP($C38, 'Segment Calculation'!$A:$A, 'Segment Calculation'!$D:$D, "")</f>
        <v/>
      </c>
      <c r="F38" t="str">
        <f>_xlfn.XLOOKUP($C38, 'Segment Calculation'!$A:$A, 'Segment Calculation'!$E:$E, "")</f>
        <v/>
      </c>
      <c r="G38" t="str">
        <f>_xlfn.XLOOKUP($C38, 'Segment Calculation'!$A:$A, 'Segment Calculation'!$F:$F, "")</f>
        <v/>
      </c>
      <c r="H38" t="str">
        <f>_xlfn.XLOOKUP($C38, 'Segment Calculation'!$A:$A, 'Segment Calculation'!$G:$G, "")</f>
        <v/>
      </c>
      <c r="I38" s="86" t="str">
        <f>_xlfn.XLOOKUP($C38, 'Segment Calculation'!$A:$A, 'Segment Calculation'!$H:$H, "")</f>
        <v/>
      </c>
    </row>
    <row r="39" spans="1:9" x14ac:dyDescent="0.2">
      <c r="A39" s="85" t="str">
        <f>Translations!A32</f>
        <v>17. Desde que inició su negocio, ¿ha participado en algún programa formal de coaching o mentoría?</v>
      </c>
      <c r="B39" s="78" cm="1">
        <f t="array" ref="B39">INDEX('Rellena el cuestionario'!$C:$C, MATCH($A39, 'Rellena el cuestionario'!$C:$C, 0)+1)</f>
        <v>0</v>
      </c>
      <c r="C39" s="79" t="str">
        <f t="shared" ref="C39:C41" si="2">A39&amp;B39</f>
        <v>17. Desde que inició su negocio, ¿ha participado en algún programa formal de coaching o mentoría?0</v>
      </c>
      <c r="D39" t="str">
        <f>_xlfn.XLOOKUP($C39, 'Segment Calculation'!$A:$A, 'Segment Calculation'!$C:$C, "")</f>
        <v/>
      </c>
      <c r="E39" t="str">
        <f>_xlfn.XLOOKUP($C39, 'Segment Calculation'!$A:$A, 'Segment Calculation'!$D:$D, "")</f>
        <v/>
      </c>
      <c r="F39" t="str">
        <f>_xlfn.XLOOKUP($C39, 'Segment Calculation'!$A:$A, 'Segment Calculation'!$E:$E, "")</f>
        <v/>
      </c>
      <c r="G39" t="str">
        <f>_xlfn.XLOOKUP($C39, 'Segment Calculation'!$A:$A, 'Segment Calculation'!$F:$F, "")</f>
        <v/>
      </c>
      <c r="H39" t="str">
        <f>_xlfn.XLOOKUP($C39, 'Segment Calculation'!$A:$A, 'Segment Calculation'!$G:$G, "")</f>
        <v/>
      </c>
      <c r="I39" s="86" t="str">
        <f>_xlfn.XLOOKUP($C39, 'Segment Calculation'!$A:$A, 'Segment Calculation'!$H:$H, "")</f>
        <v/>
      </c>
    </row>
    <row r="40" spans="1:9" x14ac:dyDescent="0.2">
      <c r="A40" s="85" t="str">
        <f>Translations!A33</f>
        <v>18. Desde que inició su negocio, ¿ha participado en algún programa de aceleración o incubación de empresas?</v>
      </c>
      <c r="B40" s="78" cm="1">
        <f t="array" ref="B40">INDEX('Rellena el cuestionario'!$C:$C, MATCH($A40, 'Rellena el cuestionario'!$C:$C, 0)+1)</f>
        <v>0</v>
      </c>
      <c r="C40" s="79" t="str">
        <f t="shared" si="2"/>
        <v>18. Desde que inició su negocio, ¿ha participado en algún programa de aceleración o incubación de empresas?0</v>
      </c>
      <c r="D40" t="str">
        <f>_xlfn.XLOOKUP($C40, 'Segment Calculation'!$A:$A, 'Segment Calculation'!$C:$C, "")</f>
        <v/>
      </c>
      <c r="E40" t="str">
        <f>_xlfn.XLOOKUP($C40, 'Segment Calculation'!$A:$A, 'Segment Calculation'!$D:$D, "")</f>
        <v/>
      </c>
      <c r="F40" t="str">
        <f>_xlfn.XLOOKUP($C40, 'Segment Calculation'!$A:$A, 'Segment Calculation'!$E:$E, "")</f>
        <v/>
      </c>
      <c r="G40" t="str">
        <f>_xlfn.XLOOKUP($C40, 'Segment Calculation'!$A:$A, 'Segment Calculation'!$F:$F, "")</f>
        <v/>
      </c>
      <c r="H40" t="str">
        <f>_xlfn.XLOOKUP($C40, 'Segment Calculation'!$A:$A, 'Segment Calculation'!$G:$G, "")</f>
        <v/>
      </c>
      <c r="I40" s="86" t="str">
        <f>_xlfn.XLOOKUP($C40, 'Segment Calculation'!$A:$A, 'Segment Calculation'!$H:$H, "")</f>
        <v/>
      </c>
    </row>
    <row r="41" spans="1:9" x14ac:dyDescent="0.2">
      <c r="A41" s="85" t="str">
        <f>Translations!A34</f>
        <v>19. Desde que inició su negocio, ¿ha participado en alguna reunión de empresarios/propietarios para establecer contactos y aprender de otros?</v>
      </c>
      <c r="B41" s="78" cm="1">
        <f t="array" ref="B41">INDEX('Rellena el cuestionario'!$C:$C, MATCH($A41, 'Rellena el cuestionario'!$C:$C, 0)+1)</f>
        <v>0</v>
      </c>
      <c r="C41" s="79" t="str">
        <f t="shared" si="2"/>
        <v>19. Desde que inició su negocio, ¿ha participado en alguna reunión de empresarios/propietarios para establecer contactos y aprender de otros?0</v>
      </c>
      <c r="D41" t="str">
        <f>_xlfn.XLOOKUP($C41, 'Segment Calculation'!$A:$A, 'Segment Calculation'!$C:$C, "")</f>
        <v/>
      </c>
      <c r="E41" t="str">
        <f>_xlfn.XLOOKUP($C41, 'Segment Calculation'!$A:$A, 'Segment Calculation'!$D:$D, "")</f>
        <v/>
      </c>
      <c r="F41" t="str">
        <f>_xlfn.XLOOKUP($C41, 'Segment Calculation'!$A:$A, 'Segment Calculation'!$E:$E, "")</f>
        <v/>
      </c>
      <c r="G41" t="str">
        <f>_xlfn.XLOOKUP($C41, 'Segment Calculation'!$A:$A, 'Segment Calculation'!$F:$F, "")</f>
        <v/>
      </c>
      <c r="H41" t="str">
        <f>_xlfn.XLOOKUP($C41, 'Segment Calculation'!$A:$A, 'Segment Calculation'!$G:$G, "")</f>
        <v/>
      </c>
      <c r="I41" s="86" t="str">
        <f>_xlfn.XLOOKUP($C41, 'Segment Calculation'!$A:$A, 'Segment Calculation'!$H:$H, "")</f>
        <v/>
      </c>
    </row>
    <row r="42" spans="1:9" x14ac:dyDescent="0.2">
      <c r="A42" s="85" t="str">
        <f>Translations!A35</f>
        <v>20. ¿Cuál es la estructura de propiedad de su empresa?</v>
      </c>
      <c r="B42" s="78" cm="1">
        <f t="array" ref="B42">INDEX('Rellena el cuestionario'!$C:$C, MATCH($A42, 'Rellena el cuestionario'!$C:$C, 0)+1)</f>
        <v>0</v>
      </c>
      <c r="C42" s="79" t="str">
        <f>A42&amp;B42</f>
        <v>20. ¿Cuál es la estructura de propiedad de su empresa?0</v>
      </c>
      <c r="D42" t="str">
        <f>_xlfn.XLOOKUP($C42, 'Segment Calculation'!$A:$A, 'Segment Calculation'!$C:$C, "")</f>
        <v/>
      </c>
      <c r="E42" t="str">
        <f>_xlfn.XLOOKUP($C42, 'Segment Calculation'!$A:$A, 'Segment Calculation'!$D:$D, "")</f>
        <v/>
      </c>
      <c r="F42" t="str">
        <f>_xlfn.XLOOKUP($C42, 'Segment Calculation'!$A:$A, 'Segment Calculation'!$E:$E, "")</f>
        <v/>
      </c>
      <c r="G42" t="str">
        <f>_xlfn.XLOOKUP($C42, 'Segment Calculation'!$A:$A, 'Segment Calculation'!$F:$F, "")</f>
        <v/>
      </c>
      <c r="H42" t="str">
        <f>_xlfn.XLOOKUP($C42, 'Segment Calculation'!$A:$A, 'Segment Calculation'!$G:$G, "")</f>
        <v/>
      </c>
      <c r="I42" s="86" t="str">
        <f>_xlfn.XLOOKUP($C42, 'Segment Calculation'!$A:$A, 'Segment Calculation'!$H:$H, "")</f>
        <v/>
      </c>
    </row>
    <row r="43" spans="1:9" x14ac:dyDescent="0.2">
      <c r="A43" s="85" t="str">
        <f>Translations!A36</f>
        <v>21. ¿Cuántos empleados en nómina tiene actualmente?</v>
      </c>
      <c r="B43" s="78" cm="1">
        <f t="array" ref="B43">INDEX('Rellena el cuestionario'!$C:$C, MATCH($A43, 'Rellena el cuestionario'!$C:$C, 0)+1)</f>
        <v>0</v>
      </c>
      <c r="C43" s="79"/>
      <c r="D43"/>
      <c r="E43"/>
      <c r="F43"/>
      <c r="G43"/>
      <c r="H43"/>
      <c r="I43" s="86"/>
    </row>
    <row r="44" spans="1:9" x14ac:dyDescent="0.2">
      <c r="A44" s="85" t="str">
        <f>Translations!A37</f>
        <v>22. ¿Cuántos trabajadores temporales contrata en un mes promedio de éxito?</v>
      </c>
      <c r="B44" s="78" cm="1">
        <f t="array" ref="B44">INDEX('Rellena el cuestionario'!$C:$C, MATCH($A44, 'Rellena el cuestionario'!$C:$C, 0)+1)</f>
        <v>0</v>
      </c>
      <c r="C44" s="79"/>
      <c r="D44"/>
      <c r="E44"/>
      <c r="F44"/>
      <c r="G44"/>
      <c r="H44"/>
      <c r="I44" s="86"/>
    </row>
    <row r="45" spans="1:9" x14ac:dyDescent="0.2">
      <c r="A45" s="85" t="str">
        <f>Translations!A38</f>
        <v>23. ¿Cuáles son sus planes de contratación para el próximo año? (Seleccionar todo)</v>
      </c>
      <c r="B45" s="78"/>
      <c r="C45" s="79"/>
      <c r="D45"/>
      <c r="E45"/>
      <c r="F45"/>
      <c r="G45"/>
      <c r="H45"/>
      <c r="I45" s="86"/>
    </row>
    <row r="46" spans="1:9" x14ac:dyDescent="0.2">
      <c r="A46" s="87" t="str">
        <f>Translations!A39</f>
        <v>Contratar más empleados de nómina</v>
      </c>
      <c r="B46" s="78">
        <f>INDEX('Rellena el cuestionario'!$D:$D, MATCH($A46, 'Rellena el cuestionario'!$C:$C, 0))</f>
        <v>0</v>
      </c>
      <c r="C46" s="79" t="str" cm="1">
        <f t="array" ref="C46">IFERROR(_xlfn.IFS(
B46="Yes", $A$45&amp;A46,
B46="No", ""
), "")</f>
        <v/>
      </c>
      <c r="D46" t="str">
        <f>_xlfn.XLOOKUP($C46, 'Segment Calculation'!$A:$A, 'Segment Calculation'!$C:$C, "")</f>
        <v/>
      </c>
      <c r="E46" t="str">
        <f>_xlfn.XLOOKUP($C46, 'Segment Calculation'!$A:$A, 'Segment Calculation'!$D:$D, "")</f>
        <v/>
      </c>
      <c r="F46" t="str">
        <f>_xlfn.XLOOKUP($C46, 'Segment Calculation'!$A:$A, 'Segment Calculation'!$E:$E, "")</f>
        <v/>
      </c>
      <c r="G46" t="str">
        <f>_xlfn.XLOOKUP($C46, 'Segment Calculation'!$A:$A, 'Segment Calculation'!$F:$F, "")</f>
        <v/>
      </c>
      <c r="H46" t="str">
        <f>_xlfn.XLOOKUP($C46, 'Segment Calculation'!$A:$A, 'Segment Calculation'!$G:$G, "")</f>
        <v/>
      </c>
      <c r="I46" s="86" t="str">
        <f>_xlfn.XLOOKUP($C46, 'Segment Calculation'!$A:$A, 'Segment Calculation'!$H:$H, "")</f>
        <v/>
      </c>
    </row>
    <row r="47" spans="1:9" x14ac:dyDescent="0.2">
      <c r="A47" s="87" t="str">
        <f>Translations!A40</f>
        <v>Contratar más empleados temporales</v>
      </c>
      <c r="B47" s="78">
        <f>INDEX('Rellena el cuestionario'!$D:$D, MATCH($A47, 'Rellena el cuestionario'!$C:$C, 0))</f>
        <v>0</v>
      </c>
      <c r="C47" s="79" t="str" cm="1">
        <f t="array" ref="C47">IFERROR(_xlfn.IFS(
B47="Yes", $A$45&amp;A47,
B47="No", ""
), "")</f>
        <v/>
      </c>
      <c r="D47" t="str">
        <f>_xlfn.XLOOKUP($C47, 'Segment Calculation'!$A:$A, 'Segment Calculation'!$C:$C, "")</f>
        <v/>
      </c>
      <c r="E47" t="str">
        <f>_xlfn.XLOOKUP($C47, 'Segment Calculation'!$A:$A, 'Segment Calculation'!$D:$D, "")</f>
        <v/>
      </c>
      <c r="F47" t="str">
        <f>_xlfn.XLOOKUP($C47, 'Segment Calculation'!$A:$A, 'Segment Calculation'!$E:$E, "")</f>
        <v/>
      </c>
      <c r="G47" t="str">
        <f>_xlfn.XLOOKUP($C47, 'Segment Calculation'!$A:$A, 'Segment Calculation'!$F:$F, "")</f>
        <v/>
      </c>
      <c r="H47" t="str">
        <f>_xlfn.XLOOKUP($C47, 'Segment Calculation'!$A:$A, 'Segment Calculation'!$G:$G, "")</f>
        <v/>
      </c>
      <c r="I47" s="86" t="str">
        <f>_xlfn.XLOOKUP($C47, 'Segment Calculation'!$A:$A, 'Segment Calculation'!$H:$H, "")</f>
        <v/>
      </c>
    </row>
    <row r="48" spans="1:9" x14ac:dyDescent="0.2">
      <c r="A48" s="87" t="str">
        <f>Translations!A41</f>
        <v>Reducir el número de empleados de nómina</v>
      </c>
      <c r="B48" s="78">
        <f>INDEX('Rellena el cuestionario'!$D:$D, MATCH($A48, 'Rellena el cuestionario'!$C:$C, 0))</f>
        <v>0</v>
      </c>
      <c r="C48" s="79" t="str" cm="1">
        <f t="array" ref="C48">IFERROR(_xlfn.IFS(
B48="Yes", $A$45&amp;A48,
B48="No", ""
), "")</f>
        <v/>
      </c>
      <c r="D48" t="str">
        <f>_xlfn.XLOOKUP($C48, 'Segment Calculation'!$A:$A, 'Segment Calculation'!$C:$C, "")</f>
        <v/>
      </c>
      <c r="E48" t="str">
        <f>_xlfn.XLOOKUP($C48, 'Segment Calculation'!$A:$A, 'Segment Calculation'!$D:$D, "")</f>
        <v/>
      </c>
      <c r="F48" t="str">
        <f>_xlfn.XLOOKUP($C48, 'Segment Calculation'!$A:$A, 'Segment Calculation'!$E:$E, "")</f>
        <v/>
      </c>
      <c r="G48" t="str">
        <f>_xlfn.XLOOKUP($C48, 'Segment Calculation'!$A:$A, 'Segment Calculation'!$F:$F, "")</f>
        <v/>
      </c>
      <c r="H48" t="str">
        <f>_xlfn.XLOOKUP($C48, 'Segment Calculation'!$A:$A, 'Segment Calculation'!$G:$G, "")</f>
        <v/>
      </c>
      <c r="I48" s="86" t="str">
        <f>_xlfn.XLOOKUP($C48, 'Segment Calculation'!$A:$A, 'Segment Calculation'!$H:$H, "")</f>
        <v/>
      </c>
    </row>
    <row r="49" spans="1:9" x14ac:dyDescent="0.2">
      <c r="A49" s="87" t="str">
        <f>Translations!A42</f>
        <v>Reducir el número de empleados temporales</v>
      </c>
      <c r="B49" s="78">
        <f>INDEX('Rellena el cuestionario'!$D:$D, MATCH($A49, 'Rellena el cuestionario'!$C:$C, 0))</f>
        <v>0</v>
      </c>
      <c r="C49" s="79" t="str" cm="1">
        <f t="array" ref="C49">IFERROR(_xlfn.IFS(
B49="Yes", $A$45&amp;A49,
B49="No", ""
), "")</f>
        <v/>
      </c>
      <c r="D49" t="str">
        <f>_xlfn.XLOOKUP($C49, 'Segment Calculation'!$A:$A, 'Segment Calculation'!$C:$C, "")</f>
        <v/>
      </c>
      <c r="E49" t="str">
        <f>_xlfn.XLOOKUP($C49, 'Segment Calculation'!$A:$A, 'Segment Calculation'!$D:$D, "")</f>
        <v/>
      </c>
      <c r="F49" t="str">
        <f>_xlfn.XLOOKUP($C49, 'Segment Calculation'!$A:$A, 'Segment Calculation'!$E:$E, "")</f>
        <v/>
      </c>
      <c r="G49" t="str">
        <f>_xlfn.XLOOKUP($C49, 'Segment Calculation'!$A:$A, 'Segment Calculation'!$F:$F, "")</f>
        <v/>
      </c>
      <c r="H49" t="str">
        <f>_xlfn.XLOOKUP($C49, 'Segment Calculation'!$A:$A, 'Segment Calculation'!$G:$G, "")</f>
        <v/>
      </c>
      <c r="I49" s="86" t="str">
        <f>_xlfn.XLOOKUP($C49, 'Segment Calculation'!$A:$A, 'Segment Calculation'!$H:$H, "")</f>
        <v/>
      </c>
    </row>
    <row r="50" spans="1:9" x14ac:dyDescent="0.2">
      <c r="A50" s="87" t="str">
        <f>Translations!A43</f>
        <v>Otros</v>
      </c>
      <c r="B50" s="78">
        <f>INDEX('Rellena el cuestionario'!$D:$D, MATCH($A50, 'Rellena el cuestionario'!$C:$C, 0))</f>
        <v>0</v>
      </c>
      <c r="C50" s="79" t="str" cm="1">
        <f t="array" ref="C50">IFERROR(_xlfn.IFS(
B50="Yes", $A$45&amp;A50,
B50="No", ""
), "")</f>
        <v/>
      </c>
      <c r="D50" t="str">
        <f>_xlfn.XLOOKUP($C50, 'Segment Calculation'!$A:$A, 'Segment Calculation'!$C:$C, "")</f>
        <v/>
      </c>
      <c r="E50" t="str">
        <f>_xlfn.XLOOKUP($C50, 'Segment Calculation'!$A:$A, 'Segment Calculation'!$D:$D, "")</f>
        <v/>
      </c>
      <c r="F50" t="str">
        <f>_xlfn.XLOOKUP($C50, 'Segment Calculation'!$A:$A, 'Segment Calculation'!$E:$E, "")</f>
        <v/>
      </c>
      <c r="G50" t="str">
        <f>_xlfn.XLOOKUP($C50, 'Segment Calculation'!$A:$A, 'Segment Calculation'!$F:$F, "")</f>
        <v/>
      </c>
      <c r="H50" t="str">
        <f>_xlfn.XLOOKUP($C50, 'Segment Calculation'!$A:$A, 'Segment Calculation'!$G:$G, "")</f>
        <v/>
      </c>
      <c r="I50" s="86" t="str">
        <f>_xlfn.XLOOKUP($C50, 'Segment Calculation'!$A:$A, 'Segment Calculation'!$H:$H, "")</f>
        <v/>
      </c>
    </row>
    <row r="51" spans="1:9" x14ac:dyDescent="0.2">
      <c r="A51" s="85" t="str">
        <f>Translations!A44</f>
        <v>24. ¿Cuáles de los siguientes activos comerciales posee?</v>
      </c>
      <c r="B51" s="78"/>
      <c r="C51" s="79"/>
      <c r="D51"/>
      <c r="E51"/>
      <c r="F51"/>
      <c r="G51"/>
      <c r="H51"/>
      <c r="I51" s="86"/>
    </row>
    <row r="52" spans="1:9" x14ac:dyDescent="0.2">
      <c r="A52" s="87" t="str">
        <f>Translations!A45</f>
        <v>Activos fijos (p. ej., títulos de propiedad de terrenos, inmuebles residenciales o comerciales)</v>
      </c>
      <c r="B52" s="78">
        <f>INDEX('Rellena el cuestionario'!$D:$D, MATCH($A52, 'Rellena el cuestionario'!$C:$C, 0))</f>
        <v>0</v>
      </c>
      <c r="C52" s="79" t="str" cm="1">
        <f t="array" ref="C52">IFERROR(_xlfn.IFS(
B52="Yes", $A$51&amp;"-               "&amp;A52&amp;1,
B52="No", ""
), "")</f>
        <v/>
      </c>
      <c r="D52" t="str">
        <f>_xlfn.XLOOKUP($C52, 'Segment Calculation'!$A:$A, 'Segment Calculation'!$C:$C, "")</f>
        <v/>
      </c>
      <c r="E52" t="str">
        <f>_xlfn.XLOOKUP($C52, 'Segment Calculation'!$A:$A, 'Segment Calculation'!$D:$D, "")</f>
        <v/>
      </c>
      <c r="F52" t="str">
        <f>_xlfn.XLOOKUP($C52, 'Segment Calculation'!$A:$A, 'Segment Calculation'!$E:$E, "")</f>
        <v/>
      </c>
      <c r="G52" t="str">
        <f>_xlfn.XLOOKUP($C52, 'Segment Calculation'!$A:$A, 'Segment Calculation'!$F:$F, "")</f>
        <v/>
      </c>
      <c r="H52" t="str">
        <f>_xlfn.XLOOKUP($C52, 'Segment Calculation'!$A:$A, 'Segment Calculation'!$G:$G, "")</f>
        <v/>
      </c>
      <c r="I52" s="86" t="str">
        <f>_xlfn.XLOOKUP($C52, 'Segment Calculation'!$A:$A, 'Segment Calculation'!$H:$H, "")</f>
        <v/>
      </c>
    </row>
    <row r="53" spans="1:9" x14ac:dyDescent="0.2">
      <c r="A53" s="87" t="str">
        <f>Translations!A46</f>
        <v>Activos muebles (p. ej., vehículos, maquinaria, equipo móvil)</v>
      </c>
      <c r="B53" s="78">
        <f>INDEX('Rellena el cuestionario'!$D:$D, MATCH($A53, 'Rellena el cuestionario'!$C:$C, 0))</f>
        <v>0</v>
      </c>
      <c r="C53" s="79" t="str" cm="1">
        <f t="array" ref="C53">IFERROR(_xlfn.IFS(
B53="Yes", $A$51&amp;"-               "&amp;A53&amp;1,
B53="No", ""
), "")</f>
        <v/>
      </c>
      <c r="D53" t="str">
        <f>_xlfn.XLOOKUP($C53, 'Segment Calculation'!$A:$A, 'Segment Calculation'!$C:$C, "")</f>
        <v/>
      </c>
      <c r="E53" t="str">
        <f>_xlfn.XLOOKUP($C53, 'Segment Calculation'!$A:$A, 'Segment Calculation'!$D:$D, "")</f>
        <v/>
      </c>
      <c r="F53" t="str">
        <f>_xlfn.XLOOKUP($C53, 'Segment Calculation'!$A:$A, 'Segment Calculation'!$E:$E, "")</f>
        <v/>
      </c>
      <c r="G53" t="str">
        <f>_xlfn.XLOOKUP($C53, 'Segment Calculation'!$A:$A, 'Segment Calculation'!$F:$F, "")</f>
        <v/>
      </c>
      <c r="H53" t="str">
        <f>_xlfn.XLOOKUP($C53, 'Segment Calculation'!$A:$A, 'Segment Calculation'!$G:$G, "")</f>
        <v/>
      </c>
      <c r="I53" s="86" t="str">
        <f>_xlfn.XLOOKUP($C53, 'Segment Calculation'!$A:$A, 'Segment Calculation'!$H:$H, "")</f>
        <v/>
      </c>
    </row>
    <row r="54" spans="1:9" x14ac:dyDescent="0.2">
      <c r="A54" s="87" t="str">
        <f>Translations!A47</f>
        <v>Contratos de socios comerciales de buena reputación (grandes empresas o del sector público)</v>
      </c>
      <c r="B54" s="78">
        <f>INDEX('Rellena el cuestionario'!$D:$D, MATCH($A54, 'Rellena el cuestionario'!$C:$C, 0))</f>
        <v>0</v>
      </c>
      <c r="C54" s="79" t="str" cm="1">
        <f t="array" ref="C54">IFERROR(_xlfn.IFS(
B54="Yes", $A$51&amp;"-               "&amp;A54&amp;1,
B54="No", ""
), "")</f>
        <v/>
      </c>
      <c r="D54" t="str">
        <f>_xlfn.XLOOKUP($C54, 'Segment Calculation'!$A:$A, 'Segment Calculation'!$C:$C, "")</f>
        <v/>
      </c>
      <c r="E54" t="str">
        <f>_xlfn.XLOOKUP($C54, 'Segment Calculation'!$A:$A, 'Segment Calculation'!$D:$D, "")</f>
        <v/>
      </c>
      <c r="F54" t="str">
        <f>_xlfn.XLOOKUP($C54, 'Segment Calculation'!$A:$A, 'Segment Calculation'!$E:$E, "")</f>
        <v/>
      </c>
      <c r="G54" t="str">
        <f>_xlfn.XLOOKUP($C54, 'Segment Calculation'!$A:$A, 'Segment Calculation'!$F:$F, "")</f>
        <v/>
      </c>
      <c r="H54" t="str">
        <f>_xlfn.XLOOKUP($C54, 'Segment Calculation'!$A:$A, 'Segment Calculation'!$G:$G, "")</f>
        <v/>
      </c>
      <c r="I54" s="86" t="str">
        <f>_xlfn.XLOOKUP($C54, 'Segment Calculation'!$A:$A, 'Segment Calculation'!$H:$H, "")</f>
        <v/>
      </c>
    </row>
    <row r="55" spans="1:9" x14ac:dyDescent="0.2">
      <c r="A55" s="87" t="str">
        <f>Translations!A48</f>
        <v>Facturas por cobrar de socios comerciales (es decir, socios comerciales que le adeudan dinero por servicios prestados o bienes vendidos)</v>
      </c>
      <c r="B55" s="78">
        <f>INDEX('Rellena el cuestionario'!$D:$D, MATCH($A55, 'Rellena el cuestionario'!$C:$C, 0))</f>
        <v>0</v>
      </c>
      <c r="C55" s="79" t="str" cm="1">
        <f t="array" ref="C55">IFERROR(_xlfn.IFS(
B55="Yes", $A$51&amp;"-               "&amp;A55&amp;1,
B55="No", ""
), "")</f>
        <v/>
      </c>
      <c r="D55" t="str">
        <f>_xlfn.XLOOKUP($C55, 'Segment Calculation'!$A:$A, 'Segment Calculation'!$C:$C, "")</f>
        <v/>
      </c>
      <c r="E55" t="str">
        <f>_xlfn.XLOOKUP($C55, 'Segment Calculation'!$A:$A, 'Segment Calculation'!$D:$D, "")</f>
        <v/>
      </c>
      <c r="F55" t="str">
        <f>_xlfn.XLOOKUP($C55, 'Segment Calculation'!$A:$A, 'Segment Calculation'!$E:$E, "")</f>
        <v/>
      </c>
      <c r="G55" t="str">
        <f>_xlfn.XLOOKUP($C55, 'Segment Calculation'!$A:$A, 'Segment Calculation'!$F:$F, "")</f>
        <v/>
      </c>
      <c r="H55" t="str">
        <f>_xlfn.XLOOKUP($C55, 'Segment Calculation'!$A:$A, 'Segment Calculation'!$G:$G, "")</f>
        <v/>
      </c>
      <c r="I55" s="86" t="str">
        <f>_xlfn.XLOOKUP($C55, 'Segment Calculation'!$A:$A, 'Segment Calculation'!$H:$H, "")</f>
        <v/>
      </c>
    </row>
    <row r="56" spans="1:9" x14ac:dyDescent="0.2">
      <c r="A56" s="87" t="str">
        <f>Translations!A49</f>
        <v>Propiedad intelectual o regalíasIntellectual property or royalties</v>
      </c>
      <c r="B56" s="78">
        <f>INDEX('Rellena el cuestionario'!$D:$D, MATCH($A56, 'Rellena el cuestionario'!$C:$C, 0))</f>
        <v>0</v>
      </c>
      <c r="C56" s="79" t="str" cm="1">
        <f t="array" ref="C56">IFERROR(_xlfn.IFS(
B56="Yes", $A$51&amp;"-               "&amp;A56&amp;1,
B56="No", ""
), "")</f>
        <v/>
      </c>
      <c r="D56" t="str">
        <f>_xlfn.XLOOKUP($C56, 'Segment Calculation'!$A:$A, 'Segment Calculation'!$C:$C, "")</f>
        <v/>
      </c>
      <c r="E56" t="str">
        <f>_xlfn.XLOOKUP($C56, 'Segment Calculation'!$A:$A, 'Segment Calculation'!$D:$D, "")</f>
        <v/>
      </c>
      <c r="F56" t="str">
        <f>_xlfn.XLOOKUP($C56, 'Segment Calculation'!$A:$A, 'Segment Calculation'!$E:$E, "")</f>
        <v/>
      </c>
      <c r="G56" t="str">
        <f>_xlfn.XLOOKUP($C56, 'Segment Calculation'!$A:$A, 'Segment Calculation'!$F:$F, "")</f>
        <v/>
      </c>
      <c r="H56" t="str">
        <f>_xlfn.XLOOKUP($C56, 'Segment Calculation'!$A:$A, 'Segment Calculation'!$G:$G, "")</f>
        <v/>
      </c>
      <c r="I56" s="86" t="str">
        <f>_xlfn.XLOOKUP($C56, 'Segment Calculation'!$A:$A, 'Segment Calculation'!$H:$H, "")</f>
        <v/>
      </c>
    </row>
    <row r="57" spans="1:9" x14ac:dyDescent="0.2">
      <c r="A57" s="87" t="str">
        <f>Translations!A50</f>
        <v>Saldos de ahorros o depósitos en cuentas en instituciones financieras que superen el 10 % de las ventas anuales (privadas o a nombre de la empresa)</v>
      </c>
      <c r="B57" s="78">
        <f>INDEX('Rellena el cuestionario'!$D:$D, MATCH($A57, 'Rellena el cuestionario'!$C:$C, 0))</f>
        <v>0</v>
      </c>
      <c r="C57" s="79" t="str" cm="1">
        <f t="array" ref="C57">IFERROR(_xlfn.IFS(
B57="Yes", $A$51&amp;"-               "&amp;A57&amp;1,
B57="No", ""
), "")</f>
        <v/>
      </c>
      <c r="D57" t="str">
        <f>_xlfn.XLOOKUP($C57, 'Segment Calculation'!$A:$A, 'Segment Calculation'!$C:$C, "")</f>
        <v/>
      </c>
      <c r="E57" t="str">
        <f>_xlfn.XLOOKUP($C57, 'Segment Calculation'!$A:$A, 'Segment Calculation'!$D:$D, "")</f>
        <v/>
      </c>
      <c r="F57" t="str">
        <f>_xlfn.XLOOKUP($C57, 'Segment Calculation'!$A:$A, 'Segment Calculation'!$E:$E, "")</f>
        <v/>
      </c>
      <c r="G57" t="str">
        <f>_xlfn.XLOOKUP($C57, 'Segment Calculation'!$A:$A, 'Segment Calculation'!$F:$F, "")</f>
        <v/>
      </c>
      <c r="H57" t="str">
        <f>_xlfn.XLOOKUP($C57, 'Segment Calculation'!$A:$A, 'Segment Calculation'!$G:$G, "")</f>
        <v/>
      </c>
      <c r="I57" s="86" t="str">
        <f>_xlfn.XLOOKUP($C57, 'Segment Calculation'!$A:$A, 'Segment Calculation'!$H:$H, "")</f>
        <v/>
      </c>
    </row>
    <row r="58" spans="1:9" x14ac:dyDescent="0.2">
      <c r="A58" s="85" t="str">
        <f>Translations!A51</f>
        <v>25. ¿Dónde se realizan las ventas de su negocio? (seleccione todas las opciones que correspondan)</v>
      </c>
      <c r="B58" s="78"/>
      <c r="C58" s="79"/>
      <c r="D58"/>
      <c r="E58"/>
      <c r="F58"/>
      <c r="G58"/>
      <c r="H58"/>
      <c r="I58" s="86"/>
    </row>
    <row r="59" spans="1:9" x14ac:dyDescent="0.2">
      <c r="A59" s="87" t="str">
        <f>Translations!A52</f>
        <v>Local</v>
      </c>
      <c r="B59" s="78">
        <f>INDEX('Rellena el cuestionario'!$D:$D, MATCH($A59, 'Rellena el cuestionario'!$C:$C, 0))</f>
        <v>0</v>
      </c>
      <c r="C59" s="79" t="str" cm="1">
        <f t="array" ref="C59">IFERROR(_xlfn.IFS(
B59="Yes", $A$58&amp;A59&amp;A59,
B59="No", ""
), "")</f>
        <v/>
      </c>
      <c r="D59" t="str">
        <f>_xlfn.XLOOKUP($C59, 'Segment Calculation'!$A:$A, 'Segment Calculation'!$C:$C, "")</f>
        <v/>
      </c>
      <c r="E59" t="str">
        <f>_xlfn.XLOOKUP($C59, 'Segment Calculation'!$A:$A, 'Segment Calculation'!$D:$D, "")</f>
        <v/>
      </c>
      <c r="F59" t="str">
        <f>_xlfn.XLOOKUP($C59, 'Segment Calculation'!$A:$A, 'Segment Calculation'!$E:$E, "")</f>
        <v/>
      </c>
      <c r="G59" t="str">
        <f>_xlfn.XLOOKUP($C59, 'Segment Calculation'!$A:$A, 'Segment Calculation'!$F:$F, "")</f>
        <v/>
      </c>
      <c r="H59" t="str">
        <f>_xlfn.XLOOKUP($C59, 'Segment Calculation'!$A:$A, 'Segment Calculation'!$G:$G, "")</f>
        <v/>
      </c>
      <c r="I59" s="86" t="str">
        <f>_xlfn.XLOOKUP($C59, 'Segment Calculation'!$A:$A, 'Segment Calculation'!$H:$H, "")</f>
        <v/>
      </c>
    </row>
    <row r="60" spans="1:9" x14ac:dyDescent="0.2">
      <c r="A60" s="87" t="str">
        <f>Translations!A53</f>
        <v>Regional</v>
      </c>
      <c r="B60" s="78">
        <f>INDEX('Rellena el cuestionario'!$D:$D, MATCH($A60, 'Rellena el cuestionario'!$C:$C, 0))</f>
        <v>0</v>
      </c>
      <c r="C60" s="79" t="str" cm="1">
        <f t="array" ref="C60">IFERROR(_xlfn.IFS(
B60="Yes", $A$58&amp;A60&amp;A60,
B60="No", ""
), "")</f>
        <v/>
      </c>
      <c r="D60" t="str">
        <f>_xlfn.XLOOKUP($C60, 'Segment Calculation'!$A:$A, 'Segment Calculation'!$C:$C, "")</f>
        <v/>
      </c>
      <c r="E60" t="str">
        <f>_xlfn.XLOOKUP($C60, 'Segment Calculation'!$A:$A, 'Segment Calculation'!$D:$D, "")</f>
        <v/>
      </c>
      <c r="F60" t="str">
        <f>_xlfn.XLOOKUP($C60, 'Segment Calculation'!$A:$A, 'Segment Calculation'!$E:$E, "")</f>
        <v/>
      </c>
      <c r="G60" t="str">
        <f>_xlfn.XLOOKUP($C60, 'Segment Calculation'!$A:$A, 'Segment Calculation'!$F:$F, "")</f>
        <v/>
      </c>
      <c r="H60" t="str">
        <f>_xlfn.XLOOKUP($C60, 'Segment Calculation'!$A:$A, 'Segment Calculation'!$G:$G, "")</f>
        <v/>
      </c>
      <c r="I60" s="86" t="str">
        <f>_xlfn.XLOOKUP($C60, 'Segment Calculation'!$A:$A, 'Segment Calculation'!$H:$H, "")</f>
        <v/>
      </c>
    </row>
    <row r="61" spans="1:9" x14ac:dyDescent="0.2">
      <c r="A61" s="87" t="str">
        <f>Translations!A54</f>
        <v>Nacional</v>
      </c>
      <c r="B61" s="78">
        <f>INDEX('Rellena el cuestionario'!$D:$D, MATCH($A61, 'Rellena el cuestionario'!$C:$C, 0))</f>
        <v>0</v>
      </c>
      <c r="C61" s="79" t="str" cm="1">
        <f t="array" ref="C61">IFERROR(_xlfn.IFS(
B61="Yes", $A$58&amp;A61&amp;A61,
B61="No", ""
), "")</f>
        <v/>
      </c>
      <c r="D61" t="str">
        <f>_xlfn.XLOOKUP($C61, 'Segment Calculation'!$A:$A, 'Segment Calculation'!$C:$C, "")</f>
        <v/>
      </c>
      <c r="E61" t="str">
        <f>_xlfn.XLOOKUP($C61, 'Segment Calculation'!$A:$A, 'Segment Calculation'!$D:$D, "")</f>
        <v/>
      </c>
      <c r="F61" t="str">
        <f>_xlfn.XLOOKUP($C61, 'Segment Calculation'!$A:$A, 'Segment Calculation'!$E:$E, "")</f>
        <v/>
      </c>
      <c r="G61" t="str">
        <f>_xlfn.XLOOKUP($C61, 'Segment Calculation'!$A:$A, 'Segment Calculation'!$F:$F, "")</f>
        <v/>
      </c>
      <c r="H61" t="str">
        <f>_xlfn.XLOOKUP($C61, 'Segment Calculation'!$A:$A, 'Segment Calculation'!$G:$G, "")</f>
        <v/>
      </c>
      <c r="I61" s="86" t="str">
        <f>_xlfn.XLOOKUP($C61, 'Segment Calculation'!$A:$A, 'Segment Calculation'!$H:$H, "")</f>
        <v/>
      </c>
    </row>
    <row r="62" spans="1:9" x14ac:dyDescent="0.2">
      <c r="A62" s="87" t="str">
        <f>Translations!A55</f>
        <v>Internacional</v>
      </c>
      <c r="B62" s="78">
        <f>INDEX('Rellena el cuestionario'!$D:$D, MATCH($A62, 'Rellena el cuestionario'!$C:$C, 0))</f>
        <v>0</v>
      </c>
      <c r="C62" s="79" t="str" cm="1">
        <f t="array" ref="C62">IFERROR(_xlfn.IFS(
B62="Yes", $A$58&amp;A62&amp;A62,
B62="No", ""
), "")</f>
        <v/>
      </c>
      <c r="D62" t="str">
        <f>_xlfn.XLOOKUP($C62, 'Segment Calculation'!$A:$A, 'Segment Calculation'!$C:$C, "")</f>
        <v/>
      </c>
      <c r="E62" t="str">
        <f>_xlfn.XLOOKUP($C62, 'Segment Calculation'!$A:$A, 'Segment Calculation'!$D:$D, "")</f>
        <v/>
      </c>
      <c r="F62" t="str">
        <f>_xlfn.XLOOKUP($C62, 'Segment Calculation'!$A:$A, 'Segment Calculation'!$E:$E, "")</f>
        <v/>
      </c>
      <c r="G62" t="str">
        <f>_xlfn.XLOOKUP($C62, 'Segment Calculation'!$A:$A, 'Segment Calculation'!$F:$F, "")</f>
        <v/>
      </c>
      <c r="H62" t="str">
        <f>_xlfn.XLOOKUP($C62, 'Segment Calculation'!$A:$A, 'Segment Calculation'!$G:$G, "")</f>
        <v/>
      </c>
      <c r="I62" s="86" t="str">
        <f>_xlfn.XLOOKUP($C62, 'Segment Calculation'!$A:$A, 'Segment Calculation'!$H:$H, "")</f>
        <v/>
      </c>
    </row>
    <row r="63" spans="1:9" x14ac:dyDescent="0.2">
      <c r="A63" s="85" t="str">
        <f>Translations!A56</f>
        <v>26. ¿Qué papel juega la tecnología en su negocio?</v>
      </c>
      <c r="B63" s="78" cm="1">
        <f t="array" ref="B63">INDEX('Rellena el cuestionario'!$C:$C, MATCH($A63, 'Rellena el cuestionario'!$C:$C, 0)+1)</f>
        <v>0</v>
      </c>
      <c r="C63" s="79" t="str">
        <f>A63&amp;B63&amp;B63</f>
        <v>26. ¿Qué papel juega la tecnología en su negocio?00</v>
      </c>
      <c r="D63" t="str">
        <f>_xlfn.XLOOKUP($C63, 'Segment Calculation'!$A:$A, 'Segment Calculation'!$C:$C, "")</f>
        <v/>
      </c>
      <c r="E63" t="str">
        <f>_xlfn.XLOOKUP($C63, 'Segment Calculation'!$A:$A, 'Segment Calculation'!$D:$D, "")</f>
        <v/>
      </c>
      <c r="F63" t="str">
        <f>_xlfn.XLOOKUP($C63, 'Segment Calculation'!$A:$A, 'Segment Calculation'!$E:$E, "")</f>
        <v/>
      </c>
      <c r="G63" t="str">
        <f>_xlfn.XLOOKUP($C63, 'Segment Calculation'!$A:$A, 'Segment Calculation'!$F:$F, "")</f>
        <v/>
      </c>
      <c r="H63" t="str">
        <f>_xlfn.XLOOKUP($C63, 'Segment Calculation'!$A:$A, 'Segment Calculation'!$G:$G, "")</f>
        <v/>
      </c>
      <c r="I63" s="86" t="str">
        <f>_xlfn.XLOOKUP($C63, 'Segment Calculation'!$A:$A, 'Segment Calculation'!$H:$H, "")</f>
        <v/>
      </c>
    </row>
    <row r="64" spans="1:9" x14ac:dyDescent="0.2">
      <c r="A64" s="85" t="str">
        <f>Translations!A57</f>
        <v>27. ¿Dispone de una o varias cuentas bancarias exclusivas para su negocio?</v>
      </c>
      <c r="B64" s="78" cm="1">
        <f t="array" ref="B64">INDEX('Rellena el cuestionario'!$C:$C, MATCH($A64, 'Rellena el cuestionario'!$C:$C, 0)+1)</f>
        <v>0</v>
      </c>
      <c r="C64" s="79" t="str">
        <f>A64&amp;B64</f>
        <v>27. ¿Dispone de una o varias cuentas bancarias exclusivas para su negocio?0</v>
      </c>
      <c r="D64" t="str">
        <f>_xlfn.XLOOKUP($C64, 'Segment Calculation'!$A:$A, 'Segment Calculation'!$C:$C, "")</f>
        <v/>
      </c>
      <c r="E64" t="str">
        <f>_xlfn.XLOOKUP($C64, 'Segment Calculation'!$A:$A, 'Segment Calculation'!$D:$D, "")</f>
        <v/>
      </c>
      <c r="F64" t="str">
        <f>_xlfn.XLOOKUP($C64, 'Segment Calculation'!$A:$A, 'Segment Calculation'!$E:$E, "")</f>
        <v/>
      </c>
      <c r="G64" t="str">
        <f>_xlfn.XLOOKUP($C64, 'Segment Calculation'!$A:$A, 'Segment Calculation'!$F:$F, "")</f>
        <v/>
      </c>
      <c r="H64" t="str">
        <f>_xlfn.XLOOKUP($C64, 'Segment Calculation'!$A:$A, 'Segment Calculation'!$G:$G, "")</f>
        <v/>
      </c>
      <c r="I64" s="86" t="str">
        <f>_xlfn.XLOOKUP($C64, 'Segment Calculation'!$A:$A, 'Segment Calculation'!$H:$H, "")</f>
        <v/>
      </c>
    </row>
    <row r="65" spans="1:9" x14ac:dyDescent="0.2">
      <c r="A65" s="85" t="str">
        <f>Translations!A58</f>
        <v>28. ¿Su negocio cuenta actualmente con préstamos de alguna institución financiera formal (incluidas las cooperativas de ahorro y crédito reguladas)?</v>
      </c>
      <c r="B65" s="78" cm="1">
        <f t="array" ref="B65">INDEX('Rellena el cuestionario'!$C:$C, MATCH($A65, 'Rellena el cuestionario'!$C:$C, 0)+1)</f>
        <v>0</v>
      </c>
      <c r="C65" s="79" t="str">
        <f t="shared" ref="C65:C66" si="3">A65&amp;B65</f>
        <v>28. ¿Su negocio cuenta actualmente con préstamos de alguna institución financiera formal (incluidas las cooperativas de ahorro y crédito reguladas)?0</v>
      </c>
      <c r="D65" t="str">
        <f>_xlfn.XLOOKUP($C65, 'Segment Calculation'!$A:$A, 'Segment Calculation'!$C:$C, "")</f>
        <v/>
      </c>
      <c r="E65" t="str">
        <f>_xlfn.XLOOKUP($C65, 'Segment Calculation'!$A:$A, 'Segment Calculation'!$D:$D, "")</f>
        <v/>
      </c>
      <c r="F65" t="str">
        <f>_xlfn.XLOOKUP($C65, 'Segment Calculation'!$A:$A, 'Segment Calculation'!$E:$E, "")</f>
        <v/>
      </c>
      <c r="G65" t="str">
        <f>_xlfn.XLOOKUP($C65, 'Segment Calculation'!$A:$A, 'Segment Calculation'!$F:$F, "")</f>
        <v/>
      </c>
      <c r="H65" t="str">
        <f>_xlfn.XLOOKUP($C65, 'Segment Calculation'!$A:$A, 'Segment Calculation'!$G:$G, "")</f>
        <v/>
      </c>
      <c r="I65" s="86" t="str">
        <f>_xlfn.XLOOKUP($C65, 'Segment Calculation'!$A:$A, 'Segment Calculation'!$H:$H, "")</f>
        <v/>
      </c>
    </row>
    <row r="66" spans="1:9" x14ac:dyDescent="0.2">
      <c r="A66" s="85" t="str">
        <f>Translations!A59</f>
        <v>29. ¿Planea obtener un préstamo de alguna institución financiera en los próximos 3 años para apoyar su negocio?</v>
      </c>
      <c r="B66" s="78" cm="1">
        <f t="array" ref="B66">INDEX('Rellena el cuestionario'!$C:$C, MATCH($A66, 'Rellena el cuestionario'!$C:$C, 0)+1)</f>
        <v>0</v>
      </c>
      <c r="C66" s="79" t="str">
        <f t="shared" si="3"/>
        <v>29. ¿Planea obtener un préstamo de alguna institución financiera en los próximos 3 años para apoyar su negocio?0</v>
      </c>
      <c r="D66" t="str">
        <f>_xlfn.XLOOKUP($C66, 'Segment Calculation'!$A:$A, 'Segment Calculation'!$C:$C, "")</f>
        <v/>
      </c>
      <c r="E66" t="str">
        <f>_xlfn.XLOOKUP($C66, 'Segment Calculation'!$A:$A, 'Segment Calculation'!$D:$D, "")</f>
        <v/>
      </c>
      <c r="F66" t="str">
        <f>_xlfn.XLOOKUP($C66, 'Segment Calculation'!$A:$A, 'Segment Calculation'!$E:$E, "")</f>
        <v/>
      </c>
      <c r="G66" t="str">
        <f>_xlfn.XLOOKUP($C66, 'Segment Calculation'!$A:$A, 'Segment Calculation'!$F:$F, "")</f>
        <v/>
      </c>
      <c r="H66" t="str">
        <f>_xlfn.XLOOKUP($C66, 'Segment Calculation'!$A:$A, 'Segment Calculation'!$G:$G, "")</f>
        <v/>
      </c>
      <c r="I66" s="86" t="str">
        <f>_xlfn.XLOOKUP($C66, 'Segment Calculation'!$A:$A, 'Segment Calculation'!$H:$H, "")</f>
        <v/>
      </c>
    </row>
    <row r="67" spans="1:9" ht="34" x14ac:dyDescent="0.2">
      <c r="A67" s="94" t="str">
        <f>Translations!A60</f>
        <v>30. ¿Cuál de los siguientes servicios financieros bancarios utiliza su negocio, si es que utiliza alguno?</v>
      </c>
      <c r="B67" s="78"/>
      <c r="C67" s="79"/>
      <c r="D67"/>
      <c r="E67"/>
      <c r="F67"/>
      <c r="G67"/>
      <c r="H67"/>
      <c r="I67" s="86"/>
    </row>
    <row r="68" spans="1:9" x14ac:dyDescent="0.2">
      <c r="A68" s="87" t="str">
        <f>Translations!A61</f>
        <v>Apoyo con la cobranza de cuentas por cobrar</v>
      </c>
      <c r="B68" s="78">
        <f>INDEX('Rellena el cuestionario'!$D:$D, MATCH($A68, 'Rellena el cuestionario'!$C:$C, 0))</f>
        <v>0</v>
      </c>
      <c r="C68" s="79" t="str" cm="1">
        <f t="array" ref="C68">IFERROR(_xlfn.IFS(
B68="Yes", $A$67&amp;A68&amp;A68,
B68="No", ""
), "")</f>
        <v/>
      </c>
      <c r="D68" t="str">
        <f>_xlfn.XLOOKUP($C68, 'Segment Calculation'!$A:$A, 'Segment Calculation'!$C:$C, "")</f>
        <v/>
      </c>
      <c r="E68" t="str">
        <f>_xlfn.XLOOKUP($C68, 'Segment Calculation'!$A:$A, 'Segment Calculation'!$D:$D, "")</f>
        <v/>
      </c>
      <c r="F68" t="str">
        <f>_xlfn.XLOOKUP($C68, 'Segment Calculation'!$A:$A, 'Segment Calculation'!$E:$E, "")</f>
        <v/>
      </c>
      <c r="G68" t="str">
        <f>_xlfn.XLOOKUP($C68, 'Segment Calculation'!$A:$A, 'Segment Calculation'!$F:$F, "")</f>
        <v/>
      </c>
      <c r="H68" t="str">
        <f>_xlfn.XLOOKUP($C68, 'Segment Calculation'!$A:$A, 'Segment Calculation'!$G:$G, "")</f>
        <v/>
      </c>
      <c r="I68" s="86" t="str">
        <f>_xlfn.XLOOKUP($C68, 'Segment Calculation'!$A:$A, 'Segment Calculation'!$H:$H, "")</f>
        <v/>
      </c>
    </row>
    <row r="69" spans="1:9" x14ac:dyDescent="0.2">
      <c r="A69" s="87" t="str">
        <f>Translations!A62</f>
        <v>Aceptación de pagos fuera de línea (POS)</v>
      </c>
      <c r="B69" s="78">
        <f>INDEX('Rellena el cuestionario'!$D:$D, MATCH($A69, 'Rellena el cuestionario'!$C:$C, 0))</f>
        <v>0</v>
      </c>
      <c r="C69" s="79" t="str" cm="1">
        <f t="array" ref="C69">IFERROR(_xlfn.IFS(
B69="Yes", $A$67&amp;A69&amp;A69,
B69="No", ""
), "")</f>
        <v/>
      </c>
      <c r="D69" t="str">
        <f>_xlfn.XLOOKUP($C69, 'Segment Calculation'!$A:$A, 'Segment Calculation'!$C:$C, "")</f>
        <v/>
      </c>
      <c r="E69" t="str">
        <f>_xlfn.XLOOKUP($C69, 'Segment Calculation'!$A:$A, 'Segment Calculation'!$D:$D, "")</f>
        <v/>
      </c>
      <c r="F69" t="str">
        <f>_xlfn.XLOOKUP($C69, 'Segment Calculation'!$A:$A, 'Segment Calculation'!$E:$E, "")</f>
        <v/>
      </c>
      <c r="G69" t="str">
        <f>_xlfn.XLOOKUP($C69, 'Segment Calculation'!$A:$A, 'Segment Calculation'!$F:$F, "")</f>
        <v/>
      </c>
      <c r="H69" t="str">
        <f>_xlfn.XLOOKUP($C69, 'Segment Calculation'!$A:$A, 'Segment Calculation'!$G:$G, "")</f>
        <v/>
      </c>
      <c r="I69" s="86" t="str">
        <f>_xlfn.XLOOKUP($C69, 'Segment Calculation'!$A:$A, 'Segment Calculation'!$H:$H, "")</f>
        <v/>
      </c>
    </row>
    <row r="70" spans="1:9" x14ac:dyDescent="0.2">
      <c r="A70" s="87" t="str">
        <f>Translations!A63</f>
        <v xml:space="preserve">Aceptación de pagos en línea (POS) </v>
      </c>
      <c r="B70" s="78">
        <f>INDEX('Rellena el cuestionario'!$D:$D, MATCH($A70, 'Rellena el cuestionario'!$C:$C, 0))</f>
        <v>0</v>
      </c>
      <c r="C70" s="79" t="str" cm="1">
        <f t="array" ref="C70">IFERROR(_xlfn.IFS(
B70="Yes", $A$67&amp;A70&amp;A70,
B70="No", ""
), "")</f>
        <v/>
      </c>
      <c r="D70" t="str">
        <f>_xlfn.XLOOKUP($C70, 'Segment Calculation'!$A:$A, 'Segment Calculation'!$C:$C, "")</f>
        <v/>
      </c>
      <c r="E70" t="str">
        <f>_xlfn.XLOOKUP($C70, 'Segment Calculation'!$A:$A, 'Segment Calculation'!$D:$D, "")</f>
        <v/>
      </c>
      <c r="F70" t="str">
        <f>_xlfn.XLOOKUP($C70, 'Segment Calculation'!$A:$A, 'Segment Calculation'!$E:$E, "")</f>
        <v/>
      </c>
      <c r="G70" t="str">
        <f>_xlfn.XLOOKUP($C70, 'Segment Calculation'!$A:$A, 'Segment Calculation'!$F:$F, "")</f>
        <v/>
      </c>
      <c r="H70" t="str">
        <f>_xlfn.XLOOKUP($C70, 'Segment Calculation'!$A:$A, 'Segment Calculation'!$G:$G, "")</f>
        <v/>
      </c>
      <c r="I70" s="86" t="str">
        <f>_xlfn.XLOOKUP($C70, 'Segment Calculation'!$A:$A, 'Segment Calculation'!$H:$H, "")</f>
        <v/>
      </c>
    </row>
    <row r="71" spans="1:9" x14ac:dyDescent="0.2">
      <c r="A71" s="87" t="str">
        <f>Translations!A64</f>
        <v>Servicios de cambio de divisas</v>
      </c>
      <c r="B71" s="78">
        <f>INDEX('Rellena el cuestionario'!$D:$D, MATCH($A71, 'Rellena el cuestionario'!$C:$C, 0))</f>
        <v>0</v>
      </c>
      <c r="C71" s="79" t="str" cm="1">
        <f t="array" ref="C71">IFERROR(_xlfn.IFS(
B71="Yes", $A$67&amp;A71&amp;A71,
B71="No", ""
), "")</f>
        <v/>
      </c>
      <c r="D71" t="str">
        <f>_xlfn.XLOOKUP($C71, 'Segment Calculation'!$A:$A, 'Segment Calculation'!$C:$C, "")</f>
        <v/>
      </c>
      <c r="E71" t="str">
        <f>_xlfn.XLOOKUP($C71, 'Segment Calculation'!$A:$A, 'Segment Calculation'!$D:$D, "")</f>
        <v/>
      </c>
      <c r="F71" t="str">
        <f>_xlfn.XLOOKUP($C71, 'Segment Calculation'!$A:$A, 'Segment Calculation'!$E:$E, "")</f>
        <v/>
      </c>
      <c r="G71" t="str">
        <f>_xlfn.XLOOKUP($C71, 'Segment Calculation'!$A:$A, 'Segment Calculation'!$F:$F, "")</f>
        <v/>
      </c>
      <c r="H71" t="str">
        <f>_xlfn.XLOOKUP($C71, 'Segment Calculation'!$A:$A, 'Segment Calculation'!$G:$G, "")</f>
        <v/>
      </c>
      <c r="I71" s="86" t="str">
        <f>_xlfn.XLOOKUP($C71, 'Segment Calculation'!$A:$A, 'Segment Calculation'!$H:$H, "")</f>
        <v/>
      </c>
    </row>
    <row r="72" spans="1:9" x14ac:dyDescent="0.2">
      <c r="A72" s="87" t="str">
        <f>Translations!A65</f>
        <v>Nómina</v>
      </c>
      <c r="B72" s="78">
        <f>INDEX('Rellena el cuestionario'!$D:$D, MATCH($A72, 'Rellena el cuestionario'!$C:$C, 0))</f>
        <v>0</v>
      </c>
      <c r="C72" s="79" t="str" cm="1">
        <f t="array" ref="C72">IFERROR(_xlfn.IFS(
B72="Yes", $A$67&amp;A72&amp;A72,
B72="No", ""
), "")</f>
        <v/>
      </c>
      <c r="D72" t="str">
        <f>_xlfn.XLOOKUP($C72, 'Segment Calculation'!$A:$A, 'Segment Calculation'!$C:$C, "")</f>
        <v/>
      </c>
      <c r="E72" t="str">
        <f>_xlfn.XLOOKUP($C72, 'Segment Calculation'!$A:$A, 'Segment Calculation'!$D:$D, "")</f>
        <v/>
      </c>
      <c r="F72" t="str">
        <f>_xlfn.XLOOKUP($C72, 'Segment Calculation'!$A:$A, 'Segment Calculation'!$E:$E, "")</f>
        <v/>
      </c>
      <c r="G72" t="str">
        <f>_xlfn.XLOOKUP($C72, 'Segment Calculation'!$A:$A, 'Segment Calculation'!$F:$F, "")</f>
        <v/>
      </c>
      <c r="H72" t="str">
        <f>_xlfn.XLOOKUP($C72, 'Segment Calculation'!$A:$A, 'Segment Calculation'!$G:$G, "")</f>
        <v/>
      </c>
      <c r="I72" s="86" t="str">
        <f>_xlfn.XLOOKUP($C72, 'Segment Calculation'!$A:$A, 'Segment Calculation'!$H:$H, "")</f>
        <v/>
      </c>
    </row>
    <row r="73" spans="1:9" x14ac:dyDescent="0.2">
      <c r="A73" s="87" t="str">
        <f>Translations!A66</f>
        <v>Pago de facturas</v>
      </c>
      <c r="B73" s="78">
        <f>INDEX('Rellena el cuestionario'!$D:$D, MATCH($A73, 'Rellena el cuestionario'!$C:$C, 0))</f>
        <v>0</v>
      </c>
      <c r="C73" s="79" t="str" cm="1">
        <f t="array" ref="C73">IFERROR(_xlfn.IFS(
B73="Yes", $A$67&amp;A73&amp;A73,
B73="No", ""
), "")</f>
        <v/>
      </c>
      <c r="D73" t="str">
        <f>_xlfn.XLOOKUP($C73, 'Segment Calculation'!$A:$A, 'Segment Calculation'!$C:$C, "")</f>
        <v/>
      </c>
      <c r="E73" t="str">
        <f>_xlfn.XLOOKUP($C73, 'Segment Calculation'!$A:$A, 'Segment Calculation'!$D:$D, "")</f>
        <v/>
      </c>
      <c r="F73" t="str">
        <f>_xlfn.XLOOKUP($C73, 'Segment Calculation'!$A:$A, 'Segment Calculation'!$E:$E, "")</f>
        <v/>
      </c>
      <c r="G73" t="str">
        <f>_xlfn.XLOOKUP($C73, 'Segment Calculation'!$A:$A, 'Segment Calculation'!$F:$F, "")</f>
        <v/>
      </c>
      <c r="H73" t="str">
        <f>_xlfn.XLOOKUP($C73, 'Segment Calculation'!$A:$A, 'Segment Calculation'!$G:$G, "")</f>
        <v/>
      </c>
      <c r="I73" s="86" t="str">
        <f>_xlfn.XLOOKUP($C73, 'Segment Calculation'!$A:$A, 'Segment Calculation'!$H:$H, "")</f>
        <v/>
      </c>
    </row>
    <row r="74" spans="1:9" x14ac:dyDescent="0.2">
      <c r="A74" s="87" t="str">
        <f>Translations!A67</f>
        <v>Herramientas en línea proporcionadas por el banco para gestionar o analizar las finanzas del negocio</v>
      </c>
      <c r="B74" s="78">
        <f>INDEX('Rellena el cuestionario'!$D:$D, MATCH($A74, 'Rellena el cuestionario'!$C:$C, 0))</f>
        <v>0</v>
      </c>
      <c r="C74" s="79" t="str" cm="1">
        <f t="array" ref="C74">IFERROR(_xlfn.IFS(
B74="Yes", $A$67&amp;A74&amp;A74,
B74="No", ""
), "")</f>
        <v/>
      </c>
      <c r="D74" t="str">
        <f>_xlfn.XLOOKUP($C74, 'Segment Calculation'!$A:$A, 'Segment Calculation'!$C:$C, "")</f>
        <v/>
      </c>
      <c r="E74" t="str">
        <f>_xlfn.XLOOKUP($C74, 'Segment Calculation'!$A:$A, 'Segment Calculation'!$D:$D, "")</f>
        <v/>
      </c>
      <c r="F74" t="str">
        <f>_xlfn.XLOOKUP($C74, 'Segment Calculation'!$A:$A, 'Segment Calculation'!$E:$E, "")</f>
        <v/>
      </c>
      <c r="G74" t="str">
        <f>_xlfn.XLOOKUP($C74, 'Segment Calculation'!$A:$A, 'Segment Calculation'!$F:$F, "")</f>
        <v/>
      </c>
      <c r="H74" t="str">
        <f>_xlfn.XLOOKUP($C74, 'Segment Calculation'!$A:$A, 'Segment Calculation'!$G:$G, "")</f>
        <v/>
      </c>
      <c r="I74" s="86" t="str">
        <f>_xlfn.XLOOKUP($C74, 'Segment Calculation'!$A:$A, 'Segment Calculation'!$H:$H, "")</f>
        <v/>
      </c>
    </row>
    <row r="75" spans="1:9" x14ac:dyDescent="0.2">
      <c r="A75" s="87" t="str">
        <f>Translations!A68</f>
        <v>Seguros: responsabilidad civil, daños materiales y personales, vehículos, etc.</v>
      </c>
      <c r="B75" s="78">
        <f>INDEX('Rellena el cuestionario'!$D:$D, MATCH($A75, 'Rellena el cuestionario'!$C:$C, 0))</f>
        <v>0</v>
      </c>
      <c r="C75" s="79" t="str" cm="1">
        <f t="array" ref="C75">IFERROR(_xlfn.IFS(
B75="Yes", $A$67&amp;A75&amp;A75,
B75="No", ""
), "")</f>
        <v/>
      </c>
      <c r="D75" t="str">
        <f>_xlfn.XLOOKUP($C75, 'Segment Calculation'!$A:$A, 'Segment Calculation'!$C:$C, "")</f>
        <v/>
      </c>
      <c r="E75" t="str">
        <f>_xlfn.XLOOKUP($C75, 'Segment Calculation'!$A:$A, 'Segment Calculation'!$D:$D, "")</f>
        <v/>
      </c>
      <c r="F75" t="str">
        <f>_xlfn.XLOOKUP($C75, 'Segment Calculation'!$A:$A, 'Segment Calculation'!$E:$E, "")</f>
        <v/>
      </c>
      <c r="G75" t="str">
        <f>_xlfn.XLOOKUP($C75, 'Segment Calculation'!$A:$A, 'Segment Calculation'!$F:$F, "")</f>
        <v/>
      </c>
      <c r="H75" t="str">
        <f>_xlfn.XLOOKUP($C75, 'Segment Calculation'!$A:$A, 'Segment Calculation'!$G:$G, "")</f>
        <v/>
      </c>
      <c r="I75" s="86" t="str">
        <f>_xlfn.XLOOKUP($C75, 'Segment Calculation'!$A:$A, 'Segment Calculation'!$H:$H, "")</f>
        <v/>
      </c>
    </row>
    <row r="76" spans="1:9" x14ac:dyDescent="0.2">
      <c r="A76" s="85" t="str">
        <f>Translations!A69</f>
        <v>31. ¿Planea vender algunas acciones de su empresa a cambio de capital o propiedad?</v>
      </c>
      <c r="B76" s="78" cm="1">
        <f t="array" ref="B76">INDEX('Rellena el cuestionario'!$C:$C, MATCH($A76, 'Rellena el cuestionario'!$C:$C, 0)+1)</f>
        <v>0</v>
      </c>
      <c r="C76" s="79" t="str">
        <f>A76&amp;B76</f>
        <v>31. ¿Planea vender algunas acciones de su empresa a cambio de capital o propiedad?0</v>
      </c>
      <c r="D76" t="str">
        <f>_xlfn.XLOOKUP($C76, 'Segment Calculation'!$A:$A, 'Segment Calculation'!$C:$C, "")</f>
        <v/>
      </c>
      <c r="E76" t="str">
        <f>_xlfn.XLOOKUP($C76, 'Segment Calculation'!$A:$A, 'Segment Calculation'!$D:$D, "")</f>
        <v/>
      </c>
      <c r="F76" t="str">
        <f>_xlfn.XLOOKUP($C76, 'Segment Calculation'!$A:$A, 'Segment Calculation'!$E:$E, "")</f>
        <v/>
      </c>
      <c r="G76" t="str">
        <f>_xlfn.XLOOKUP($C76, 'Segment Calculation'!$A:$A, 'Segment Calculation'!$F:$F, "")</f>
        <v/>
      </c>
      <c r="H76" t="str">
        <f>_xlfn.XLOOKUP($C76, 'Segment Calculation'!$A:$A, 'Segment Calculation'!$G:$G, "")</f>
        <v/>
      </c>
      <c r="I76" s="86" t="str">
        <f>_xlfn.XLOOKUP($C76, 'Segment Calculation'!$A:$A, 'Segment Calculation'!$H:$H, "")</f>
        <v/>
      </c>
    </row>
    <row r="77" spans="1:9" x14ac:dyDescent="0.2">
      <c r="A77" s="88" t="str">
        <f>Translations!A70</f>
        <v xml:space="preserve">32. ¿Qué afirmación lo describe mejor?32. What statement best describes you? </v>
      </c>
      <c r="B77" s="89" cm="1">
        <f t="array" ref="B77">INDEX('Rellena el cuestionario'!$C:$C, MATCH($A77, 'Rellena el cuestionario'!$C:$C, 0)+1)</f>
        <v>0</v>
      </c>
      <c r="C77" s="97" t="str">
        <f>A77&amp;B77</f>
        <v>32. ¿Qué afirmación lo describe mejor?32. What statement best describes you? 0</v>
      </c>
      <c r="D77" s="90" t="str">
        <f>_xlfn.XLOOKUP($C77, 'Segment Calculation'!$A:$A, 'Segment Calculation'!$C:$C, "")</f>
        <v/>
      </c>
      <c r="E77" s="90" t="str">
        <f>_xlfn.XLOOKUP($C77, 'Segment Calculation'!$A:$A, 'Segment Calculation'!$D:$D, "")</f>
        <v/>
      </c>
      <c r="F77" s="90" t="str">
        <f>_xlfn.XLOOKUP($C77, 'Segment Calculation'!$A:$A, 'Segment Calculation'!$E:$E, "")</f>
        <v/>
      </c>
      <c r="G77" s="90" t="str">
        <f>_xlfn.XLOOKUP($C77, 'Segment Calculation'!$A:$A, 'Segment Calculation'!$F:$F, "")</f>
        <v/>
      </c>
      <c r="H77" s="90" t="str">
        <f>_xlfn.XLOOKUP($C77, 'Segment Calculation'!$A:$A, 'Segment Calculation'!$G:$G, "")</f>
        <v/>
      </c>
      <c r="I77" s="91" t="str">
        <f>_xlfn.XLOOKUP($C77, 'Segment Calculation'!$A:$A, 'Segment Calculation'!$H:$H, "")</f>
        <v/>
      </c>
    </row>
    <row r="79" spans="1:9" ht="15" hidden="1" customHeight="1" x14ac:dyDescent="0.2">
      <c r="D79" s="1">
        <f>'Segment Calculation'!C159</f>
        <v>131.89999999999992</v>
      </c>
      <c r="E79" s="1">
        <f>'Segment Calculation'!D159</f>
        <v>137.39999999999995</v>
      </c>
      <c r="F79" s="1">
        <f>'Segment Calculation'!E159</f>
        <v>115.8</v>
      </c>
      <c r="G79" s="1">
        <f>'Segment Calculation'!F159</f>
        <v>103.7</v>
      </c>
      <c r="H79" s="1">
        <f>'Segment Calculation'!G159</f>
        <v>94.75</v>
      </c>
      <c r="I79" s="1">
        <f>'Segment Calculation'!H159</f>
        <v>87.69999999999996</v>
      </c>
    </row>
    <row r="80" spans="1:9" x14ac:dyDescent="0.2">
      <c r="A80" s="98"/>
      <c r="B80" s="99"/>
      <c r="C80" s="100"/>
      <c r="D80" s="101" t="str">
        <f>Translations!A226</f>
        <v>Creación de riqueza</v>
      </c>
      <c r="E80" s="101" t="str">
        <f>Translations!A227</f>
        <v>Construcción de un legado</v>
      </c>
      <c r="F80" s="101" t="str">
        <f>Translations!A228</f>
        <v>Enabled Business Expansion</v>
      </c>
      <c r="G80" s="101" t="str">
        <f>Translations!A229</f>
        <v>Crecimiento medido</v>
      </c>
      <c r="H80" s="101" t="str">
        <f>Translations!A230</f>
        <v>Mejora de la vida y estabilidad familiar</v>
      </c>
      <c r="I80" s="102" t="str">
        <f>Translations!A231</f>
        <v>Impulsado por la necesidad</v>
      </c>
    </row>
    <row r="81" spans="1:9" x14ac:dyDescent="0.2">
      <c r="A81" s="85" t="s">
        <v>453</v>
      </c>
      <c r="B81" s="78"/>
      <c r="C81" s="79"/>
      <c r="D81" s="103">
        <f t="shared" ref="D81:I81" si="4">SUM(D19:D77)</f>
        <v>0</v>
      </c>
      <c r="E81" s="103">
        <f t="shared" si="4"/>
        <v>0</v>
      </c>
      <c r="F81" s="103">
        <f t="shared" si="4"/>
        <v>0</v>
      </c>
      <c r="G81" s="103">
        <f t="shared" si="4"/>
        <v>0</v>
      </c>
      <c r="H81" s="103">
        <f t="shared" si="4"/>
        <v>0</v>
      </c>
      <c r="I81" s="104">
        <f t="shared" si="4"/>
        <v>0</v>
      </c>
    </row>
    <row r="82" spans="1:9" x14ac:dyDescent="0.2">
      <c r="A82" s="85" t="s">
        <v>448</v>
      </c>
      <c r="B82" s="78" t="str">
        <f>B5</f>
        <v/>
      </c>
      <c r="C82" s="79"/>
      <c r="D82"/>
      <c r="E82"/>
      <c r="F82"/>
      <c r="G82"/>
      <c r="H82"/>
      <c r="I82" s="86"/>
    </row>
    <row r="83" spans="1:9" x14ac:dyDescent="0.2">
      <c r="A83" s="88" t="s">
        <v>449</v>
      </c>
      <c r="B83" s="89" t="str" cm="1">
        <f t="array" ref="B83">IFERROR(_xlfn.IFS(
AND(B82=Translations!$A$224, D81=E81), Translations!$A$226,
B82=Translations!$A$224, INDEX($D$80:$E$80, MATCH(MAX(D81:E81), D81:E81,0)),
AND(B82=Translations!$A$222, F81=G81), Translations!$A$229,
B82=Translations!$A$222, INDEX($F$80:$G$80, MATCH(MAX(F81:G81), F81:G81,0)),
AND(B82=Translations!$A$220, H81=I81), Translations!$A$231,
B82=Translations!$A$220, INDEX($H$80:$I$80, MATCH(MAX(H81:I81), H81:I81,0)),
AND(B82=Translations!$A$221, COUNTIF(F81:I81, MAX(F81:I81))&gt;1), INDEX($F$80:$I$80, MATCH(_xlfn.MINIFS($F$79:$I$79, F81:I81, MAX(F81:I81)), $F$79:$I$79,0)),
B82=Translations!$A$221, INDEX($F$80:$I$80, MATCH(MAX(F81:I81), F81:I81,0)),
AND(B82=Translations!$A$223, COUNTIF(D81:G81, MAX(D81:G81))&gt;1), INDEX($D$80:$G$80, MATCH(_xlfn.MINIFS($D$79:$G$79, D81:G81, MAX(D81:G81)), $D$79:$G$79, 0)),
B82=Translations!$A$223, INDEX($D$80:$G$80, MATCH(MAX(D81:G81), D81:G81,0))
), "")</f>
        <v/>
      </c>
      <c r="C83" s="97"/>
      <c r="D83" s="90"/>
      <c r="E83" s="90"/>
      <c r="F83" s="90"/>
      <c r="G83" s="90"/>
      <c r="H83" s="90"/>
      <c r="I83" s="91"/>
    </row>
  </sheetData>
  <mergeCells count="4">
    <mergeCell ref="D17:I17"/>
    <mergeCell ref="A17:A18"/>
    <mergeCell ref="B17:B18"/>
    <mergeCell ref="C17:C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19D76-A176-4AE9-8AA2-5D448472D2E9}">
  <dimension ref="A1:B56"/>
  <sheetViews>
    <sheetView workbookViewId="0">
      <selection activeCell="B83" sqref="B83"/>
    </sheetView>
  </sheetViews>
  <sheetFormatPr baseColWidth="10" defaultColWidth="8.83203125" defaultRowHeight="16" x14ac:dyDescent="0.2"/>
  <cols>
    <col min="1" max="1" width="116.6640625" style="17" bestFit="1" customWidth="1"/>
    <col min="2" max="2" width="8.5" style="57" customWidth="1"/>
    <col min="3" max="16384" width="8.83203125" style="17"/>
  </cols>
  <sheetData>
    <row r="1" spans="1:2" s="2" customFormat="1" x14ac:dyDescent="0.2">
      <c r="A1" s="31" t="s">
        <v>346</v>
      </c>
      <c r="B1" s="54"/>
    </row>
    <row r="2" spans="1:2" s="3" customFormat="1" x14ac:dyDescent="0.2">
      <c r="A2" s="32"/>
      <c r="B2" s="55"/>
    </row>
    <row r="3" spans="1:2" s="5" customFormat="1" x14ac:dyDescent="0.2">
      <c r="A3" s="4"/>
      <c r="B3" s="56"/>
    </row>
    <row r="4" spans="1:2" ht="25.75" customHeight="1" x14ac:dyDescent="0.2">
      <c r="A4" s="40"/>
    </row>
    <row r="5" spans="1:2" ht="33" customHeight="1" x14ac:dyDescent="0.2">
      <c r="A5" s="45" t="s">
        <v>454</v>
      </c>
      <c r="B5" s="45" t="s">
        <v>449</v>
      </c>
    </row>
    <row r="6" spans="1:2" ht="17.5" customHeight="1" x14ac:dyDescent="0.2">
      <c r="A6" s="4"/>
      <c r="B6" s="58"/>
    </row>
    <row r="7" spans="1:2" x14ac:dyDescent="0.2">
      <c r="A7" s="33" t="s">
        <v>31</v>
      </c>
      <c r="B7" s="59"/>
    </row>
    <row r="8" spans="1:2" x14ac:dyDescent="0.2">
      <c r="A8" s="4"/>
      <c r="B8" s="58"/>
    </row>
    <row r="9" spans="1:2" x14ac:dyDescent="0.2">
      <c r="A9" s="33" t="s">
        <v>33</v>
      </c>
      <c r="B9" s="59"/>
    </row>
    <row r="10" spans="1:2" x14ac:dyDescent="0.2">
      <c r="A10" s="4"/>
      <c r="B10" s="58"/>
    </row>
    <row r="11" spans="1:2" x14ac:dyDescent="0.2">
      <c r="A11" s="33" t="str">
        <f>Translations!A72</f>
        <v>Cambio porcentual</v>
      </c>
      <c r="B11" s="59"/>
    </row>
    <row r="12" spans="1:2" x14ac:dyDescent="0.2">
      <c r="A12" s="9" t="str">
        <f>Translations!A73</f>
        <v>Negativo</v>
      </c>
      <c r="B12" s="59" t="s">
        <v>455</v>
      </c>
    </row>
    <row r="13" spans="1:2" x14ac:dyDescent="0.2">
      <c r="A13" s="9" t="str">
        <f>Translations!A74</f>
        <v>Menos del 20%</v>
      </c>
      <c r="B13" s="59" t="s">
        <v>455</v>
      </c>
    </row>
    <row r="14" spans="1:2" x14ac:dyDescent="0.2">
      <c r="A14" s="9" t="str">
        <f>Translations!A75</f>
        <v>20 - 50%</v>
      </c>
      <c r="B14" s="59" t="s">
        <v>456</v>
      </c>
    </row>
    <row r="15" spans="1:2" x14ac:dyDescent="0.2">
      <c r="A15" s="9" t="str">
        <f>Translations!A76</f>
        <v>Más del 50%</v>
      </c>
      <c r="B15" s="59" t="s">
        <v>457</v>
      </c>
    </row>
    <row r="16" spans="1:2" x14ac:dyDescent="0.2">
      <c r="A16" s="4"/>
      <c r="B16" s="58"/>
    </row>
    <row r="17" spans="1:2" x14ac:dyDescent="0.2">
      <c r="A17" s="33" t="str">
        <f>Translations!A78</f>
        <v>3. ¿Qué describe mejor la etapa en la que se encuentra su negocio?</v>
      </c>
      <c r="B17" s="59"/>
    </row>
    <row r="18" spans="1:2" x14ac:dyDescent="0.2">
      <c r="A18" s="9" t="str">
        <f>Translations!A79</f>
        <v>Inicio</v>
      </c>
      <c r="B18" s="59" t="s">
        <v>456</v>
      </c>
    </row>
    <row r="19" spans="1:2" x14ac:dyDescent="0.2">
      <c r="A19" s="9" t="str">
        <f>Translations!A80</f>
        <v>Crecimiento lento</v>
      </c>
      <c r="B19" s="59" t="s">
        <v>455</v>
      </c>
    </row>
    <row r="20" spans="1:2" x14ac:dyDescent="0.2">
      <c r="A20" s="9" t="str">
        <f>Translations!A81</f>
        <v>Crecimiento rápido</v>
      </c>
      <c r="B20" s="59" t="s">
        <v>457</v>
      </c>
    </row>
    <row r="21" spans="1:2" x14ac:dyDescent="0.2">
      <c r="A21" s="9" t="str">
        <f>Translations!A82</f>
        <v>Estable o maduro</v>
      </c>
      <c r="B21" s="59" t="s">
        <v>455</v>
      </c>
    </row>
    <row r="22" spans="1:2" x14ac:dyDescent="0.2">
      <c r="A22" s="9" t="str">
        <f>Translations!A83</f>
        <v>Reducción de escala</v>
      </c>
      <c r="B22" s="59" t="s">
        <v>455</v>
      </c>
    </row>
    <row r="23" spans="1:2" x14ac:dyDescent="0.2">
      <c r="A23" s="4"/>
      <c r="B23" s="58"/>
    </row>
    <row r="24" spans="1:2" x14ac:dyDescent="0.2">
      <c r="A24" s="33" t="str">
        <f>Translations!A85</f>
        <v>4. ¿Cuánto aspira a que su negocio crezca en los próximos 12 meses, es decir, dentro de un año? (Como porcentaje de los ingresos anuales actuales)</v>
      </c>
      <c r="B24" s="59"/>
    </row>
    <row r="25" spans="1:2" x14ac:dyDescent="0.2">
      <c r="A25" s="9" t="str">
        <f>Translations!A86</f>
        <v>Disminución</v>
      </c>
      <c r="B25" s="59"/>
    </row>
    <row r="26" spans="1:2" x14ac:dyDescent="0.2">
      <c r="A26" s="9" t="str">
        <f>Translations!A87</f>
        <v>0-10%</v>
      </c>
      <c r="B26" s="59" t="s">
        <v>455</v>
      </c>
    </row>
    <row r="27" spans="1:2" x14ac:dyDescent="0.2">
      <c r="A27" s="9" t="str">
        <f>Translations!A88</f>
        <v>10-20%</v>
      </c>
      <c r="B27" s="59" t="s">
        <v>455</v>
      </c>
    </row>
    <row r="28" spans="1:2" x14ac:dyDescent="0.2">
      <c r="A28" s="9" t="str">
        <f>Translations!A89</f>
        <v>20-30%</v>
      </c>
      <c r="B28" s="59" t="s">
        <v>456</v>
      </c>
    </row>
    <row r="29" spans="1:2" x14ac:dyDescent="0.2">
      <c r="A29" s="9" t="str">
        <f>Translations!A90</f>
        <v>30-40%</v>
      </c>
      <c r="B29" s="59" t="s">
        <v>456</v>
      </c>
    </row>
    <row r="30" spans="1:2" x14ac:dyDescent="0.2">
      <c r="A30" s="9" t="str">
        <f>Translations!A91</f>
        <v>40-50%</v>
      </c>
      <c r="B30" s="59" t="s">
        <v>456</v>
      </c>
    </row>
    <row r="31" spans="1:2" x14ac:dyDescent="0.2">
      <c r="A31" s="9" t="str">
        <f>Translations!A92</f>
        <v>50-60%</v>
      </c>
      <c r="B31" s="59" t="s">
        <v>457</v>
      </c>
    </row>
    <row r="32" spans="1:2" x14ac:dyDescent="0.2">
      <c r="A32" s="9" t="str">
        <f>Translations!A93</f>
        <v>60-70%</v>
      </c>
      <c r="B32" s="59" t="s">
        <v>457</v>
      </c>
    </row>
    <row r="33" spans="1:2" x14ac:dyDescent="0.2">
      <c r="A33" s="9" t="str">
        <f>Translations!A94</f>
        <v>70-80%</v>
      </c>
      <c r="B33" s="59" t="s">
        <v>457</v>
      </c>
    </row>
    <row r="34" spans="1:2" x14ac:dyDescent="0.2">
      <c r="A34" s="9" t="str">
        <f>Translations!A95</f>
        <v>80-90%</v>
      </c>
      <c r="B34" s="59" t="s">
        <v>457</v>
      </c>
    </row>
    <row r="35" spans="1:2" x14ac:dyDescent="0.2">
      <c r="A35" s="9" t="str">
        <f>Translations!A96</f>
        <v>90-100%</v>
      </c>
      <c r="B35" s="59" t="s">
        <v>457</v>
      </c>
    </row>
    <row r="36" spans="1:2" x14ac:dyDescent="0.2">
      <c r="A36" s="9" t="str">
        <f>Translations!A97</f>
        <v>Más del 100%</v>
      </c>
      <c r="B36" s="59" t="s">
        <v>457</v>
      </c>
    </row>
    <row r="37" spans="1:2" x14ac:dyDescent="0.2">
      <c r="A37" s="9" t="str">
        <f>Translations!A98</f>
        <v>No lo sé</v>
      </c>
      <c r="B37" s="59"/>
    </row>
    <row r="38" spans="1:2" x14ac:dyDescent="0.2">
      <c r="A38" s="4"/>
      <c r="B38" s="58"/>
    </row>
    <row r="39" spans="1:2" x14ac:dyDescent="0.2">
      <c r="A39" s="33" t="str">
        <f>Translations!A100</f>
        <v>5. ¿Cuánto aspira a que su negocio crezca en los próximos 24 meses, es decir, dentro de dos años? (como porcentaje de sus ingresos anuales actuales)</v>
      </c>
      <c r="B39" s="59"/>
    </row>
    <row r="40" spans="1:2" x14ac:dyDescent="0.2">
      <c r="A40" s="9" t="str">
        <f>Translations!A101</f>
        <v>Disminución</v>
      </c>
      <c r="B40" s="59"/>
    </row>
    <row r="41" spans="1:2" x14ac:dyDescent="0.2">
      <c r="A41" s="9" t="str">
        <f>Translations!A102</f>
        <v>0-10%</v>
      </c>
      <c r="B41" s="59" t="s">
        <v>455</v>
      </c>
    </row>
    <row r="42" spans="1:2" x14ac:dyDescent="0.2">
      <c r="A42" s="9" t="str">
        <f>Translations!A103</f>
        <v>10-20%</v>
      </c>
      <c r="B42" s="59" t="s">
        <v>455</v>
      </c>
    </row>
    <row r="43" spans="1:2" x14ac:dyDescent="0.2">
      <c r="A43" s="9" t="str">
        <f>Translations!A104</f>
        <v>20-30%</v>
      </c>
      <c r="B43" s="59" t="s">
        <v>455</v>
      </c>
    </row>
    <row r="44" spans="1:2" x14ac:dyDescent="0.2">
      <c r="A44" s="9" t="str">
        <f>Translations!A105</f>
        <v>30-40%</v>
      </c>
      <c r="B44" s="59" t="s">
        <v>455</v>
      </c>
    </row>
    <row r="45" spans="1:2" x14ac:dyDescent="0.2">
      <c r="A45" s="9" t="str">
        <f>Translations!A106</f>
        <v>40-50%</v>
      </c>
      <c r="B45" s="59" t="s">
        <v>456</v>
      </c>
    </row>
    <row r="46" spans="1:2" x14ac:dyDescent="0.2">
      <c r="A46" s="9" t="str">
        <f>Translations!A107</f>
        <v>50-60%</v>
      </c>
      <c r="B46" s="59" t="s">
        <v>456</v>
      </c>
    </row>
    <row r="47" spans="1:2" x14ac:dyDescent="0.2">
      <c r="A47" s="9" t="str">
        <f>Translations!A108</f>
        <v>60-70%</v>
      </c>
      <c r="B47" s="59" t="s">
        <v>456</v>
      </c>
    </row>
    <row r="48" spans="1:2" x14ac:dyDescent="0.2">
      <c r="A48" s="9" t="str">
        <f>Translations!A109</f>
        <v>70-80%</v>
      </c>
      <c r="B48" s="59" t="s">
        <v>456</v>
      </c>
    </row>
    <row r="49" spans="1:2" x14ac:dyDescent="0.2">
      <c r="A49" s="9" t="str">
        <f>Translations!A110</f>
        <v>80-90%</v>
      </c>
      <c r="B49" s="59" t="s">
        <v>456</v>
      </c>
    </row>
    <row r="50" spans="1:2" x14ac:dyDescent="0.2">
      <c r="A50" s="9" t="str">
        <f>Translations!A111</f>
        <v>90-100%</v>
      </c>
      <c r="B50" s="59" t="s">
        <v>456</v>
      </c>
    </row>
    <row r="51" spans="1:2" x14ac:dyDescent="0.2">
      <c r="A51" s="9" t="str">
        <f>Translations!A112</f>
        <v>100-110%</v>
      </c>
      <c r="B51" s="59" t="s">
        <v>457</v>
      </c>
    </row>
    <row r="52" spans="1:2" x14ac:dyDescent="0.2">
      <c r="A52" s="9" t="str">
        <f>Translations!A113</f>
        <v>110-120%</v>
      </c>
      <c r="B52" s="59" t="s">
        <v>457</v>
      </c>
    </row>
    <row r="53" spans="1:2" x14ac:dyDescent="0.2">
      <c r="A53" s="9" t="str">
        <f>Translations!A114</f>
        <v>120-130%</v>
      </c>
      <c r="B53" s="59" t="s">
        <v>457</v>
      </c>
    </row>
    <row r="54" spans="1:2" x14ac:dyDescent="0.2">
      <c r="A54" s="9" t="str">
        <f>Translations!A115</f>
        <v>130-140%</v>
      </c>
      <c r="B54" s="59" t="s">
        <v>457</v>
      </c>
    </row>
    <row r="55" spans="1:2" x14ac:dyDescent="0.2">
      <c r="A55" s="9" t="str">
        <f>Translations!A116</f>
        <v>140-150%</v>
      </c>
      <c r="B55" s="59" t="s">
        <v>457</v>
      </c>
    </row>
    <row r="56" spans="1:2" x14ac:dyDescent="0.2">
      <c r="A56" s="6" t="str">
        <f>Translations!A117</f>
        <v>No lo sé</v>
      </c>
      <c r="B56" s="6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8209-0C89-4687-ABB5-663CEA7C972A}">
  <dimension ref="A1:I161"/>
  <sheetViews>
    <sheetView topLeftCell="B1" zoomScale="70" zoomScaleNormal="70" workbookViewId="0">
      <selection activeCell="B83" sqref="B83"/>
    </sheetView>
  </sheetViews>
  <sheetFormatPr baseColWidth="10" defaultColWidth="8.83203125" defaultRowHeight="16" x14ac:dyDescent="0.2"/>
  <cols>
    <col min="1" max="1" width="10.1640625" style="17" hidden="1" customWidth="1"/>
    <col min="2" max="2" width="60.33203125" style="17" customWidth="1"/>
    <col min="3" max="8" width="14.5" style="17" customWidth="1"/>
    <col min="9" max="16384" width="8.83203125" style="17"/>
  </cols>
  <sheetData>
    <row r="1" spans="1:8" s="2" customFormat="1" x14ac:dyDescent="0.2">
      <c r="B1" s="31" t="s">
        <v>346</v>
      </c>
    </row>
    <row r="2" spans="1:8" s="3" customFormat="1" x14ac:dyDescent="0.2">
      <c r="B2" s="32"/>
    </row>
    <row r="3" spans="1:8" s="5" customFormat="1" x14ac:dyDescent="0.2">
      <c r="A3" s="4"/>
    </row>
    <row r="4" spans="1:8" ht="40.75" customHeight="1" x14ac:dyDescent="0.2">
      <c r="A4" s="40"/>
    </row>
    <row r="5" spans="1:8" s="18" customFormat="1" ht="55.75" customHeight="1" x14ac:dyDescent="0.2">
      <c r="B5" s="47" t="s">
        <v>458</v>
      </c>
      <c r="C5" s="47" t="s">
        <v>326</v>
      </c>
      <c r="D5" s="47" t="s">
        <v>328</v>
      </c>
      <c r="E5" s="47" t="s">
        <v>329</v>
      </c>
      <c r="F5" s="47" t="s">
        <v>331</v>
      </c>
      <c r="G5" s="47" t="s">
        <v>333</v>
      </c>
      <c r="H5" s="47" t="s">
        <v>335</v>
      </c>
    </row>
    <row r="6" spans="1:8" s="18" customFormat="1" ht="20.5" customHeight="1" x14ac:dyDescent="0.2">
      <c r="B6" s="5"/>
      <c r="C6" s="5"/>
      <c r="D6" s="5"/>
      <c r="E6" s="5"/>
      <c r="F6" s="5"/>
      <c r="G6" s="5"/>
      <c r="H6" s="46"/>
    </row>
    <row r="7" spans="1:8" x14ac:dyDescent="0.2">
      <c r="B7" s="33" t="str">
        <f>Translations!A12</f>
        <v>6. ¿Cuál ha sido su principal motivación para iniciar su negocio o emprender?</v>
      </c>
      <c r="C7" s="7"/>
      <c r="D7" s="7"/>
      <c r="E7" s="7"/>
      <c r="F7" s="7"/>
      <c r="G7" s="7"/>
      <c r="H7" s="10"/>
    </row>
    <row r="8" spans="1:8" x14ac:dyDescent="0.2">
      <c r="A8" s="17" t="str">
        <f>$B$7&amp;B8</f>
        <v>6. ¿Cuál ha sido su principal motivación para iniciar su negocio o emprender?Vi una oportunidad de mercado y la aproveché</v>
      </c>
      <c r="B8" s="9" t="str">
        <f>Translations!A123</f>
        <v>Vi una oportunidad de mercado y la aproveché</v>
      </c>
      <c r="C8" s="7">
        <v>0.1</v>
      </c>
      <c r="D8" s="7">
        <v>0.1</v>
      </c>
      <c r="E8" s="7">
        <v>0.2</v>
      </c>
      <c r="F8" s="7">
        <v>0.5</v>
      </c>
      <c r="G8" s="7">
        <v>0.2</v>
      </c>
      <c r="H8" s="10">
        <v>0.1</v>
      </c>
    </row>
    <row r="9" spans="1:8" x14ac:dyDescent="0.2">
      <c r="A9" s="17" t="str">
        <f t="shared" ref="A9:A14" si="0">$B$7&amp;B9</f>
        <v>6. ¿Cuál ha sido su principal motivación para iniciar su negocio o emprender?Quiero continuar con el negocio familiar</v>
      </c>
      <c r="B9" s="9" t="str">
        <f>Translations!A124</f>
        <v>Quiero continuar con el negocio familiar</v>
      </c>
      <c r="C9" s="7"/>
      <c r="D9" s="7">
        <v>0.1</v>
      </c>
      <c r="E9" s="7"/>
      <c r="F9" s="7">
        <v>0.1</v>
      </c>
      <c r="G9" s="7">
        <v>0.1</v>
      </c>
      <c r="H9" s="10"/>
    </row>
    <row r="10" spans="1:8" x14ac:dyDescent="0.2">
      <c r="A10" s="17" t="str">
        <f t="shared" si="0"/>
        <v>6. ¿Cuál ha sido su principal motivación para iniciar su negocio o emprender?Surgió de un interés, pasión o afición que tengo/tenía</v>
      </c>
      <c r="B10" s="9" t="str">
        <f>Translations!A125</f>
        <v>Surgió de un interés, pasión o afición que tengo/tenía</v>
      </c>
      <c r="C10" s="7"/>
      <c r="D10" s="7"/>
      <c r="E10" s="7">
        <v>0.2</v>
      </c>
      <c r="F10" s="7">
        <v>0.2</v>
      </c>
      <c r="G10" s="7"/>
      <c r="H10" s="10"/>
    </row>
    <row r="11" spans="1:8" x14ac:dyDescent="0.2">
      <c r="A11" s="17" t="str">
        <f t="shared" si="0"/>
        <v>6. ¿Cuál ha sido su principal motivación para iniciar su negocio o emprender?Quería alcanzar mis ambiciones, alcanzar el éxito y la riquezaI wanted to fulfill my ambitions, achieve success, and wealth</v>
      </c>
      <c r="B11" s="9" t="str">
        <f>Translations!A126</f>
        <v>Quería alcanzar mis ambiciones, alcanzar el éxito y la riquezaI wanted to fulfill my ambitions, achieve success, and wealth</v>
      </c>
      <c r="C11" s="7">
        <v>0.7</v>
      </c>
      <c r="D11" s="7">
        <v>0.7</v>
      </c>
      <c r="E11" s="7">
        <v>0.6</v>
      </c>
      <c r="F11" s="7"/>
      <c r="G11" s="7"/>
      <c r="H11" s="10"/>
    </row>
    <row r="12" spans="1:8" x14ac:dyDescent="0.2">
      <c r="A12" s="17" t="str">
        <f t="shared" si="0"/>
        <v>6. ¿Cuál ha sido su principal motivación para iniciar su negocio o emprender?Quería independencia y autonomía</v>
      </c>
      <c r="B12" s="9" t="str">
        <f>Translations!A127</f>
        <v>Quería independencia y autonomía</v>
      </c>
      <c r="C12" s="7">
        <v>0.1</v>
      </c>
      <c r="D12" s="7">
        <v>0.1</v>
      </c>
      <c r="E12" s="7"/>
      <c r="F12" s="7"/>
      <c r="G12" s="7"/>
      <c r="H12" s="10"/>
    </row>
    <row r="13" spans="1:8" x14ac:dyDescent="0.2">
      <c r="A13" s="17" t="str">
        <f t="shared" si="0"/>
        <v>6. ¿Cuál ha sido su principal motivación para iniciar su negocio o emprender?No encontraba un trabajo adecuado</v>
      </c>
      <c r="B13" s="9" t="str">
        <f>Translations!A128</f>
        <v>No encontraba un trabajo adecuado</v>
      </c>
      <c r="C13" s="7">
        <v>0.1</v>
      </c>
      <c r="D13" s="7"/>
      <c r="E13" s="7"/>
      <c r="F13" s="7">
        <v>0.1</v>
      </c>
      <c r="G13" s="7">
        <v>0.2</v>
      </c>
      <c r="H13" s="10">
        <v>0.1</v>
      </c>
    </row>
    <row r="14" spans="1:8" x14ac:dyDescent="0.2">
      <c r="A14" s="17" t="str">
        <f t="shared" si="0"/>
        <v>6. ¿Cuál ha sido su principal motivación para iniciar su negocio o emprender?Necesitaba ingresos adicionales para mí y/o mi familia</v>
      </c>
      <c r="B14" s="9" t="str">
        <f>Translations!A129</f>
        <v>Necesitaba ingresos adicionales para mí y/o mi familia</v>
      </c>
      <c r="C14" s="7"/>
      <c r="D14" s="7"/>
      <c r="E14" s="7"/>
      <c r="F14" s="7">
        <v>0.1</v>
      </c>
      <c r="G14" s="7">
        <v>0.5</v>
      </c>
      <c r="H14" s="10">
        <v>0.8</v>
      </c>
    </row>
    <row r="15" spans="1:8" x14ac:dyDescent="0.2">
      <c r="B15" s="5"/>
      <c r="C15" s="5"/>
      <c r="D15" s="5"/>
      <c r="E15" s="5"/>
      <c r="F15" s="5"/>
      <c r="G15" s="5"/>
      <c r="H15" s="46"/>
    </row>
    <row r="16" spans="1:8" x14ac:dyDescent="0.2">
      <c r="B16" s="33" t="str">
        <f>Translations!$A$13</f>
        <v>7. ¿Qué describe mejor su tolerancia al riesgo? (riesgo = exposición a pérdidas comerciales)</v>
      </c>
      <c r="C16" s="7"/>
      <c r="D16" s="7"/>
      <c r="E16" s="7"/>
      <c r="F16" s="7"/>
      <c r="G16" s="7"/>
      <c r="H16" s="10"/>
    </row>
    <row r="17" spans="1:8" x14ac:dyDescent="0.2">
      <c r="A17" s="17" t="str">
        <f>$B$16&amp;B17</f>
        <v>7. ¿Qué describe mejor su tolerancia al riesgo? (riesgo = exposición a pérdidas comerciales)Aversión al riesgo</v>
      </c>
      <c r="B17" s="9" t="str">
        <f>Translations!A132</f>
        <v>Aversión al riesgo</v>
      </c>
      <c r="C17" s="7" t="str">
        <f>_xlfn.XLOOKUP(B17, 'Original Questionnaire'!$D$50:$D$150, 'Original Questionnaire'!$E$50:$E$150, "")</f>
        <v/>
      </c>
      <c r="D17" s="7"/>
      <c r="E17" s="7"/>
      <c r="F17" s="7"/>
      <c r="G17" s="7">
        <v>0.4</v>
      </c>
      <c r="H17" s="10">
        <v>0.8</v>
      </c>
    </row>
    <row r="18" spans="1:8" x14ac:dyDescent="0.2">
      <c r="A18" s="17" t="str">
        <f t="shared" ref="A18:A19" si="1">$B$16&amp;B18</f>
        <v>7. ¿Qué describe mejor su tolerancia al riesgo? (riesgo = exposición a pérdidas comerciales)Asume riesgos calculados</v>
      </c>
      <c r="B18" s="9" t="str">
        <f>Translations!A133</f>
        <v>Asume riesgos calculados</v>
      </c>
      <c r="C18" s="7">
        <v>0.3</v>
      </c>
      <c r="D18" s="7">
        <v>0.8</v>
      </c>
      <c r="E18" s="7">
        <v>0.3</v>
      </c>
      <c r="F18" s="7">
        <v>0.8</v>
      </c>
      <c r="G18" s="7">
        <v>0.6</v>
      </c>
      <c r="H18" s="10">
        <v>0.2</v>
      </c>
    </row>
    <row r="19" spans="1:8" x14ac:dyDescent="0.2">
      <c r="A19" s="17" t="str">
        <f t="shared" si="1"/>
        <v>7. ¿Qué describe mejor su tolerancia al riesgo? (riesgo = exposición a pérdidas comerciales)Asume riesgos enormes</v>
      </c>
      <c r="B19" s="9" t="str">
        <f>Translations!A134</f>
        <v>Asume riesgos enormes</v>
      </c>
      <c r="C19" s="7">
        <v>0.7</v>
      </c>
      <c r="D19" s="7">
        <v>0.2</v>
      </c>
      <c r="E19" s="7">
        <v>0.7</v>
      </c>
      <c r="F19" s="7">
        <v>0.2</v>
      </c>
      <c r="G19" s="7"/>
      <c r="H19" s="10"/>
    </row>
    <row r="20" spans="1:8" x14ac:dyDescent="0.2">
      <c r="B20" s="5"/>
      <c r="C20" s="5"/>
      <c r="D20" s="5"/>
      <c r="E20" s="5"/>
      <c r="F20" s="5"/>
      <c r="G20" s="5"/>
      <c r="H20" s="46"/>
    </row>
    <row r="21" spans="1:8" x14ac:dyDescent="0.2">
      <c r="B21" s="33" t="str">
        <f>Translations!$A$14</f>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v>
      </c>
      <c r="C21" s="7"/>
      <c r="D21" s="7"/>
      <c r="E21" s="7"/>
      <c r="F21" s="7"/>
      <c r="G21" s="7"/>
      <c r="H21" s="10"/>
    </row>
    <row r="22" spans="1:8" x14ac:dyDescent="0.2">
      <c r="A22" s="131" t="str">
        <f>$B$21&amp;B22</f>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aspectos.1</v>
      </c>
      <c r="B22" s="9">
        <v>1</v>
      </c>
      <c r="C22" s="7"/>
      <c r="D22" s="7"/>
      <c r="E22" s="7"/>
      <c r="F22" s="7"/>
      <c r="G22" s="7">
        <v>0.1</v>
      </c>
      <c r="H22" s="10">
        <v>0.2</v>
      </c>
    </row>
    <row r="23" spans="1:8" x14ac:dyDescent="0.2">
      <c r="A23" s="131" t="str">
        <f t="shared" ref="A23:A26" si="2">$B$21&amp;B23</f>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aspectos.2</v>
      </c>
      <c r="B23" s="9">
        <v>2</v>
      </c>
      <c r="C23" s="7"/>
      <c r="D23" s="7"/>
      <c r="E23" s="7"/>
      <c r="F23" s="7"/>
      <c r="G23" s="7">
        <v>0.2</v>
      </c>
      <c r="H23" s="10">
        <v>0.3</v>
      </c>
    </row>
    <row r="24" spans="1:8" x14ac:dyDescent="0.2">
      <c r="A24" s="131" t="str">
        <f t="shared" si="2"/>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aspectos.3</v>
      </c>
      <c r="B24" s="9">
        <v>3</v>
      </c>
      <c r="C24" s="7" t="str">
        <f>_xlfn.XLOOKUP(B24, 'Original Questionnaire'!$D$50:$D$150, 'Original Questionnaire'!$E$50:$E$150, "")</f>
        <v/>
      </c>
      <c r="D24" s="7"/>
      <c r="E24" s="7"/>
      <c r="F24" s="7">
        <v>0.5</v>
      </c>
      <c r="G24" s="7">
        <v>0.5</v>
      </c>
      <c r="H24" s="10">
        <v>0.5</v>
      </c>
    </row>
    <row r="25" spans="1:8" x14ac:dyDescent="0.2">
      <c r="A25" s="131" t="str">
        <f t="shared" si="2"/>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aspectos.4</v>
      </c>
      <c r="B25" s="9">
        <v>4</v>
      </c>
      <c r="C25" s="7">
        <v>0.3</v>
      </c>
      <c r="D25" s="7">
        <v>0.3</v>
      </c>
      <c r="E25" s="7">
        <v>0.3</v>
      </c>
      <c r="F25" s="7">
        <v>0.4</v>
      </c>
      <c r="G25" s="7">
        <v>0.2</v>
      </c>
      <c r="H25" s="10"/>
    </row>
    <row r="26" spans="1:8" x14ac:dyDescent="0.2">
      <c r="A26" s="131" t="str">
        <f t="shared" si="2"/>
        <v>8. En una escala del 1 al 5, siendo 1 el más alto, califique el nivel de apoyo que recibe de su familia o cónyuge/pareja (si está casado), incluyendo apoyo emocional, apoyo estratégico, respeto por el tiempo que necesita dedicar a su negocio, apoyo financiero y estabilidad en el hogar, entre otros aspectos.5</v>
      </c>
      <c r="B26" s="9">
        <v>5</v>
      </c>
      <c r="C26" s="7">
        <v>0.7</v>
      </c>
      <c r="D26" s="7">
        <v>0.7</v>
      </c>
      <c r="E26" s="7">
        <v>0.7</v>
      </c>
      <c r="F26" s="7">
        <v>0.1</v>
      </c>
      <c r="G26" s="7"/>
      <c r="H26" s="10"/>
    </row>
    <row r="27" spans="1:8" x14ac:dyDescent="0.2">
      <c r="B27" s="5"/>
      <c r="C27" s="5"/>
      <c r="D27" s="5"/>
      <c r="E27" s="5"/>
      <c r="F27" s="5"/>
      <c r="G27" s="5"/>
      <c r="H27" s="46"/>
    </row>
    <row r="28" spans="1:8" x14ac:dyDescent="0.2">
      <c r="B28" s="33" t="str">
        <f>Translations!$A$15</f>
        <v>9. ¿Tiene personas a su cargo?</v>
      </c>
      <c r="C28" s="7"/>
      <c r="D28" s="7"/>
      <c r="E28" s="7"/>
      <c r="F28" s="7"/>
      <c r="G28" s="7"/>
      <c r="H28" s="10"/>
    </row>
    <row r="29" spans="1:8" x14ac:dyDescent="0.2">
      <c r="A29" s="17" t="str">
        <f>$B$28&amp;B29</f>
        <v>9. ¿Tiene personas a su cargo?Si</v>
      </c>
      <c r="B29" s="9" t="str">
        <f>Translations!$A$119</f>
        <v>Si</v>
      </c>
      <c r="C29" s="7">
        <v>0.7</v>
      </c>
      <c r="D29" s="7">
        <v>0.8</v>
      </c>
      <c r="E29" s="7">
        <v>0.8</v>
      </c>
      <c r="F29" s="7">
        <v>0.8</v>
      </c>
      <c r="G29" s="7">
        <v>0.9</v>
      </c>
      <c r="H29" s="10">
        <v>0.9</v>
      </c>
    </row>
    <row r="30" spans="1:8" x14ac:dyDescent="0.2">
      <c r="A30" s="17" t="str">
        <f>$B$28&amp;B30</f>
        <v>9. ¿Tiene personas a su cargo?No</v>
      </c>
      <c r="B30" s="9" t="str">
        <f>Translations!$A$120</f>
        <v>No</v>
      </c>
      <c r="C30" s="7">
        <v>0.3</v>
      </c>
      <c r="D30" s="7">
        <v>0.2</v>
      </c>
      <c r="E30" s="7">
        <v>0.2</v>
      </c>
      <c r="F30" s="7">
        <v>0.2</v>
      </c>
      <c r="G30" s="7">
        <v>0.1</v>
      </c>
      <c r="H30" s="10">
        <v>0.1</v>
      </c>
    </row>
    <row r="31" spans="1:8" x14ac:dyDescent="0.2">
      <c r="B31" s="5"/>
      <c r="C31" s="5"/>
      <c r="D31" s="5"/>
      <c r="E31" s="5"/>
      <c r="F31" s="5"/>
      <c r="G31" s="5"/>
      <c r="H31" s="46"/>
    </row>
    <row r="32" spans="1:8" x14ac:dyDescent="0.2">
      <c r="B32" s="33" t="str">
        <f>Translations!$A$16</f>
        <v>10. En caso afirmativo, ¿cuántas personas a su cargo tiene? (incluyendo bebés, niños pequeños, hijos mayores que dependen de usted, personas mayores o enfermas).</v>
      </c>
      <c r="C32" s="7"/>
      <c r="D32" s="7"/>
      <c r="E32" s="7"/>
      <c r="F32" s="7"/>
      <c r="G32" s="7"/>
      <c r="H32" s="10"/>
    </row>
    <row r="33" spans="1:8" x14ac:dyDescent="0.2">
      <c r="A33" s="17" t="str">
        <f>$B$32&amp;B33</f>
        <v>10. En caso afirmativo, ¿cuántas personas a su cargo tiene? (incluyendo bebés, niños pequeños, hijos mayores que dependen de usted, personas mayores o enfermas).1</v>
      </c>
      <c r="B33" s="48">
        <v>1</v>
      </c>
      <c r="C33" s="7">
        <v>0.7</v>
      </c>
      <c r="D33" s="7">
        <v>0.7</v>
      </c>
      <c r="E33" s="7">
        <v>0.1</v>
      </c>
      <c r="F33" s="7">
        <v>0.1</v>
      </c>
      <c r="G33" s="7"/>
      <c r="H33" s="10"/>
    </row>
    <row r="34" spans="1:8" x14ac:dyDescent="0.2">
      <c r="A34" s="17" t="str">
        <f t="shared" ref="A34:A38" si="3">$B$32&amp;B34</f>
        <v>10. En caso afirmativo, ¿cuántas personas a su cargo tiene? (incluyendo bebés, niños pequeños, hijos mayores que dependen de usted, personas mayores o enfermas).2</v>
      </c>
      <c r="B34" s="48">
        <v>2</v>
      </c>
      <c r="C34" s="7">
        <v>0.3</v>
      </c>
      <c r="D34" s="7">
        <v>0.3</v>
      </c>
      <c r="E34" s="7">
        <v>0.4</v>
      </c>
      <c r="F34" s="7">
        <v>0.4</v>
      </c>
      <c r="G34" s="7">
        <v>0.2</v>
      </c>
      <c r="H34" s="10">
        <v>0.2</v>
      </c>
    </row>
    <row r="35" spans="1:8" x14ac:dyDescent="0.2">
      <c r="A35" s="17" t="str">
        <f t="shared" si="3"/>
        <v>10. En caso afirmativo, ¿cuántas personas a su cargo tiene? (incluyendo bebés, niños pequeños, hijos mayores que dependen de usted, personas mayores o enfermas).3</v>
      </c>
      <c r="B35" s="48">
        <v>3</v>
      </c>
      <c r="C35" s="7"/>
      <c r="D35" s="7"/>
      <c r="E35" s="7">
        <v>0.3</v>
      </c>
      <c r="F35" s="7">
        <v>0.3</v>
      </c>
      <c r="G35" s="7">
        <v>0.3</v>
      </c>
      <c r="H35" s="10">
        <v>0.3</v>
      </c>
    </row>
    <row r="36" spans="1:8" x14ac:dyDescent="0.2">
      <c r="A36" s="17" t="str">
        <f t="shared" si="3"/>
        <v>10. En caso afirmativo, ¿cuántas personas a su cargo tiene? (incluyendo bebés, niños pequeños, hijos mayores que dependen de usted, personas mayores o enfermas).4</v>
      </c>
      <c r="B36" s="48">
        <v>4</v>
      </c>
      <c r="C36" s="7"/>
      <c r="D36" s="7"/>
      <c r="E36" s="7">
        <v>0.2</v>
      </c>
      <c r="F36" s="7">
        <v>0.2</v>
      </c>
      <c r="G36" s="7">
        <v>0.3</v>
      </c>
      <c r="H36" s="10">
        <v>0.3</v>
      </c>
    </row>
    <row r="37" spans="1:8" x14ac:dyDescent="0.2">
      <c r="A37" s="17" t="str">
        <f t="shared" si="3"/>
        <v>10. En caso afirmativo, ¿cuántas personas a su cargo tiene? (incluyendo bebés, niños pequeños, hijos mayores que dependen de usted, personas mayores o enfermas).5</v>
      </c>
      <c r="B37" s="48">
        <v>5</v>
      </c>
      <c r="C37" s="7"/>
      <c r="D37" s="7"/>
      <c r="E37" s="7"/>
      <c r="F37" s="7"/>
      <c r="G37" s="7">
        <v>0.1</v>
      </c>
      <c r="H37" s="10">
        <v>0.1</v>
      </c>
    </row>
    <row r="38" spans="1:8" x14ac:dyDescent="0.2">
      <c r="A38" s="17" t="str">
        <f t="shared" si="3"/>
        <v>10. En caso afirmativo, ¿cuántas personas a su cargo tiene? (incluyendo bebés, niños pequeños, hijos mayores que dependen de usted, personas mayores o enfermas).Más de 5</v>
      </c>
      <c r="B38" s="61" t="str">
        <f>Translations!A136</f>
        <v>Más de 5</v>
      </c>
      <c r="C38" s="7"/>
      <c r="D38" s="7"/>
      <c r="E38" s="7"/>
      <c r="F38" s="7"/>
      <c r="G38" s="7">
        <v>0.1</v>
      </c>
      <c r="H38" s="10">
        <v>0.1</v>
      </c>
    </row>
    <row r="39" spans="1:8" x14ac:dyDescent="0.2">
      <c r="B39" s="5"/>
      <c r="C39" s="5"/>
      <c r="D39" s="5"/>
      <c r="E39" s="5"/>
      <c r="F39" s="5"/>
      <c r="G39" s="5"/>
      <c r="H39" s="46"/>
    </row>
    <row r="40" spans="1:8" x14ac:dyDescent="0.2">
      <c r="B40" s="33" t="str">
        <f>Translations!$A$17</f>
        <v>11. ¿Cuál es el nivel más alto de educación que completó?</v>
      </c>
      <c r="C40" s="7"/>
      <c r="D40" s="7"/>
      <c r="E40" s="7"/>
      <c r="F40" s="7"/>
      <c r="G40" s="7"/>
      <c r="H40" s="10"/>
    </row>
    <row r="41" spans="1:8" x14ac:dyDescent="0.2">
      <c r="A41" s="17" t="str">
        <f>$B$40&amp;B41</f>
        <v>11. ¿Cuál es el nivel más alto de educación que completó?Educación primaria</v>
      </c>
      <c r="B41" s="9" t="str">
        <f>Translations!A139</f>
        <v>Educación primaria</v>
      </c>
      <c r="C41" s="7"/>
      <c r="D41" s="7"/>
      <c r="E41" s="7"/>
      <c r="F41" s="7"/>
      <c r="G41" s="7">
        <v>0.2</v>
      </c>
      <c r="H41" s="10">
        <v>0.2</v>
      </c>
    </row>
    <row r="42" spans="1:8" x14ac:dyDescent="0.2">
      <c r="A42" s="17" t="str">
        <f t="shared" ref="A42:A45" si="4">$B$40&amp;B42</f>
        <v>11. ¿Cuál es el nivel más alto de educación que completó?Educación secundaria</v>
      </c>
      <c r="B42" s="9" t="str">
        <f>Translations!A140</f>
        <v>Educación secundaria</v>
      </c>
      <c r="C42" s="7"/>
      <c r="D42" s="7"/>
      <c r="E42" s="7">
        <v>0.2</v>
      </c>
      <c r="F42" s="7">
        <v>0.4</v>
      </c>
      <c r="G42" s="7">
        <v>0.7</v>
      </c>
      <c r="H42" s="10">
        <v>0.7</v>
      </c>
    </row>
    <row r="43" spans="1:8" x14ac:dyDescent="0.2">
      <c r="A43" s="17" t="str">
        <f t="shared" si="4"/>
        <v>11. ¿Cuál es el nivel más alto de educación que completó?Escuela vocacional o formación profesional</v>
      </c>
      <c r="B43" s="9" t="str">
        <f>Translations!A141</f>
        <v>Escuela vocacional o formación profesional</v>
      </c>
      <c r="C43" s="7">
        <v>0.2</v>
      </c>
      <c r="D43" s="7"/>
      <c r="E43" s="7">
        <v>0.5</v>
      </c>
      <c r="F43" s="7">
        <v>0.5</v>
      </c>
      <c r="G43" s="7">
        <v>0.1</v>
      </c>
      <c r="H43" s="10">
        <v>0.1</v>
      </c>
    </row>
    <row r="44" spans="1:8" x14ac:dyDescent="0.2">
      <c r="A44" s="17" t="str">
        <f t="shared" si="4"/>
        <v>11. ¿Cuál es el nivel más alto de educación que completó?Universidad</v>
      </c>
      <c r="B44" s="9" t="str">
        <f>Translations!A142</f>
        <v>Universidad</v>
      </c>
      <c r="C44" s="7">
        <v>0.5</v>
      </c>
      <c r="D44" s="7">
        <v>0.5</v>
      </c>
      <c r="E44" s="7">
        <v>0.3</v>
      </c>
      <c r="F44" s="7">
        <v>0.1</v>
      </c>
      <c r="G44" s="7"/>
      <c r="H44" s="10"/>
    </row>
    <row r="45" spans="1:8" x14ac:dyDescent="0.2">
      <c r="A45" s="17" t="str">
        <f t="shared" si="4"/>
        <v>11. ¿Cuál es el nivel más alto de educación que completó?Título de posgrado</v>
      </c>
      <c r="B45" s="9" t="str">
        <f>Translations!A143</f>
        <v>Título de posgrado</v>
      </c>
      <c r="C45" s="7">
        <v>0.3</v>
      </c>
      <c r="D45" s="7">
        <v>0.5</v>
      </c>
      <c r="E45" s="7"/>
      <c r="F45" s="7"/>
      <c r="G45" s="7"/>
      <c r="H45" s="10"/>
    </row>
    <row r="46" spans="1:8" x14ac:dyDescent="0.2">
      <c r="B46" s="5"/>
      <c r="C46" s="5"/>
      <c r="D46" s="5"/>
      <c r="E46" s="5"/>
      <c r="F46" s="5"/>
      <c r="G46" s="5"/>
      <c r="H46" s="46"/>
    </row>
    <row r="47" spans="1:8" x14ac:dyDescent="0.2">
      <c r="B47" s="33" t="str">
        <f>Translations!$A$18</f>
        <v>12. Antes de iniciar su negocio, ¿trabajaba (por un salario)?</v>
      </c>
      <c r="C47" s="7"/>
      <c r="D47" s="7"/>
      <c r="E47" s="7"/>
      <c r="F47" s="7"/>
      <c r="G47" s="7"/>
      <c r="H47" s="10"/>
    </row>
    <row r="48" spans="1:8" x14ac:dyDescent="0.2">
      <c r="A48" s="17" t="str">
        <f>$B$47&amp;B48</f>
        <v>12. Antes de iniciar su negocio, ¿trabajaba (por un salario)?Si</v>
      </c>
      <c r="B48" s="9" t="str">
        <f>Translations!$A$119</f>
        <v>Si</v>
      </c>
      <c r="C48" s="7">
        <v>0.8</v>
      </c>
      <c r="D48" s="7">
        <v>0.8</v>
      </c>
      <c r="E48" s="7">
        <v>0.7</v>
      </c>
      <c r="F48" s="7">
        <v>0.7</v>
      </c>
      <c r="G48" s="7">
        <v>0.6</v>
      </c>
      <c r="H48" s="10">
        <v>0.5</v>
      </c>
    </row>
    <row r="49" spans="1:9" x14ac:dyDescent="0.2">
      <c r="A49" s="17" t="str">
        <f>$B$47&amp;B49</f>
        <v>12. Antes de iniciar su negocio, ¿trabajaba (por un salario)?No</v>
      </c>
      <c r="B49" s="9" t="str">
        <f>Translations!$A$120</f>
        <v>No</v>
      </c>
      <c r="C49" s="7">
        <v>0.2</v>
      </c>
      <c r="D49" s="7">
        <v>0.2</v>
      </c>
      <c r="E49" s="7">
        <v>0.3</v>
      </c>
      <c r="F49" s="7">
        <v>0.3</v>
      </c>
      <c r="G49" s="7">
        <v>0.4</v>
      </c>
      <c r="H49" s="10">
        <v>0.5</v>
      </c>
    </row>
    <row r="50" spans="1:9" x14ac:dyDescent="0.2">
      <c r="B50" s="5"/>
      <c r="C50" s="5"/>
      <c r="D50" s="5"/>
      <c r="E50" s="5"/>
      <c r="F50" s="5"/>
      <c r="G50" s="5"/>
      <c r="H50" s="46"/>
    </row>
    <row r="51" spans="1:9" x14ac:dyDescent="0.2">
      <c r="B51" s="33" t="str">
        <f>Translations!$A$19</f>
        <v>13. En caso afirmativo, responda a esta afirmación con "de acuerdo", "neutral" o "en desacuerdo": Mi experiencia laboral previa me proporcionó los conocimientos y las habilidades que me ayudan a tener éxito en mi negocio.</v>
      </c>
      <c r="C51" s="7"/>
      <c r="D51" s="7"/>
      <c r="E51" s="7"/>
      <c r="F51" s="7"/>
      <c r="G51" s="7"/>
      <c r="H51" s="10"/>
    </row>
    <row r="52" spans="1:9" x14ac:dyDescent="0.2">
      <c r="A52" s="17" t="str">
        <f>$B$51&amp;B52</f>
        <v>13. En caso afirmativo, responda a esta afirmación con "de acuerdo", "neutral" o "en desacuerdo": Mi experiencia laboral previa me proporcionó los conocimientos y las habilidades que me ayudan a tener éxito en mi negocio.De acuerdo</v>
      </c>
      <c r="B52" s="9" t="str">
        <f>Translations!A146</f>
        <v>De acuerdo</v>
      </c>
      <c r="C52" s="7">
        <v>0.8</v>
      </c>
      <c r="D52" s="7">
        <v>0.8</v>
      </c>
      <c r="E52" s="7">
        <v>0.7</v>
      </c>
      <c r="F52" s="7">
        <v>0.2</v>
      </c>
      <c r="G52" s="7">
        <v>0.1</v>
      </c>
      <c r="H52" s="10"/>
    </row>
    <row r="53" spans="1:9" x14ac:dyDescent="0.2">
      <c r="A53" s="17" t="str">
        <f t="shared" ref="A53:A54" si="5">$B$51&amp;B53</f>
        <v>13. En caso afirmativo, responda a esta afirmación con "de acuerdo", "neutral" o "en desacuerdo": Mi experiencia laboral previa me proporcionó los conocimientos y las habilidades que me ayudan a tener éxito en mi negocio.Algo de acuerdo</v>
      </c>
      <c r="B53" s="9" t="str">
        <f>Translations!A147</f>
        <v>Algo de acuerdo</v>
      </c>
      <c r="C53" s="7">
        <v>0.2</v>
      </c>
      <c r="D53" s="7">
        <v>0.2</v>
      </c>
      <c r="E53" s="7">
        <v>0.2</v>
      </c>
      <c r="F53" s="7">
        <v>0.6</v>
      </c>
      <c r="G53" s="7">
        <v>0.2</v>
      </c>
      <c r="H53" s="10">
        <v>0.2</v>
      </c>
    </row>
    <row r="54" spans="1:9" x14ac:dyDescent="0.2">
      <c r="A54" s="17" t="str">
        <f t="shared" si="5"/>
        <v>13. En caso afirmativo, responda a esta afirmación con "de acuerdo", "neutral" o "en desacuerdo": Mi experiencia laboral previa me proporcionó los conocimientos y las habilidades que me ayudan a tener éxito en mi negocio.En desacuerdo</v>
      </c>
      <c r="B54" s="9" t="str">
        <f>Translations!A148</f>
        <v>En desacuerdo</v>
      </c>
      <c r="C54" s="7"/>
      <c r="D54" s="7"/>
      <c r="E54" s="7">
        <v>0.1</v>
      </c>
      <c r="F54" s="7">
        <v>0.2</v>
      </c>
      <c r="G54" s="7">
        <v>0.7</v>
      </c>
      <c r="H54" s="10">
        <v>0.8</v>
      </c>
    </row>
    <row r="55" spans="1:9" x14ac:dyDescent="0.2">
      <c r="B55" s="5"/>
      <c r="C55" s="5"/>
      <c r="D55" s="5"/>
      <c r="E55" s="5"/>
      <c r="F55" s="5"/>
      <c r="G55" s="5"/>
      <c r="H55" s="46"/>
    </row>
    <row r="56" spans="1:9" x14ac:dyDescent="0.2">
      <c r="B56" s="33" t="str">
        <f>Translations!$A$20</f>
        <v>14. ¿Considera que cuenta con una red amplia y eficaz en el ámbito empresarial a la que puede recurrir para obtener asesoramiento y apoyo?</v>
      </c>
      <c r="C56" s="7"/>
      <c r="D56" s="7"/>
      <c r="E56" s="7"/>
      <c r="F56" s="7"/>
      <c r="G56" s="7"/>
      <c r="H56" s="10"/>
    </row>
    <row r="57" spans="1:9" x14ac:dyDescent="0.2">
      <c r="A57" s="17" t="str">
        <f>$B$56&amp;B57</f>
        <v>14. ¿Considera que cuenta con una red amplia y eficaz en el ámbito empresarial a la que puede recurrir para obtener asesoramiento y apoyo?Si</v>
      </c>
      <c r="B57" s="9" t="str">
        <f>Translations!$A$119</f>
        <v>Si</v>
      </c>
      <c r="C57" s="7">
        <v>0.9</v>
      </c>
      <c r="D57" s="7">
        <v>0.5</v>
      </c>
      <c r="E57" s="7">
        <v>0.8</v>
      </c>
      <c r="F57" s="7">
        <v>0.1</v>
      </c>
      <c r="G57" s="7">
        <v>0.2</v>
      </c>
      <c r="H57" s="10">
        <v>0.1</v>
      </c>
    </row>
    <row r="58" spans="1:9" x14ac:dyDescent="0.2">
      <c r="A58" s="17" t="str">
        <f t="shared" ref="A58:A59" si="6">$B$56&amp;B58</f>
        <v>14. ¿Considera que cuenta con una red amplia y eficaz en el ámbito empresarial a la que puede recurrir para obtener asesoramiento y apoyo?Algo de acuerdo</v>
      </c>
      <c r="B58" s="9" t="str">
        <f>Translations!$A$147</f>
        <v>Algo de acuerdo</v>
      </c>
      <c r="C58" s="7">
        <v>0.1</v>
      </c>
      <c r="D58" s="7">
        <v>0.5</v>
      </c>
      <c r="E58" s="7">
        <v>0.2</v>
      </c>
      <c r="F58" s="7">
        <v>0.4</v>
      </c>
      <c r="G58" s="7">
        <v>0.4</v>
      </c>
      <c r="H58" s="10">
        <v>0.4</v>
      </c>
    </row>
    <row r="59" spans="1:9" x14ac:dyDescent="0.2">
      <c r="A59" s="17" t="str">
        <f t="shared" si="6"/>
        <v>14. ¿Considera que cuenta con una red amplia y eficaz en el ámbito empresarial a la que puede recurrir para obtener asesoramiento y apoyo?No</v>
      </c>
      <c r="B59" s="9" t="str">
        <f>Translations!$A$120</f>
        <v>No</v>
      </c>
      <c r="C59" s="7"/>
      <c r="D59" s="7"/>
      <c r="E59" s="7"/>
      <c r="F59" s="7">
        <v>0.5</v>
      </c>
      <c r="G59" s="7">
        <v>0.4</v>
      </c>
      <c r="H59" s="10">
        <v>0.5</v>
      </c>
    </row>
    <row r="60" spans="1:9" x14ac:dyDescent="0.2">
      <c r="B60" s="5"/>
      <c r="C60" s="5"/>
      <c r="D60" s="5"/>
      <c r="E60" s="5"/>
      <c r="F60" s="5"/>
      <c r="G60" s="5"/>
      <c r="H60" s="46"/>
    </row>
    <row r="61" spans="1:9" x14ac:dyDescent="0.2">
      <c r="B61" s="33" t="str">
        <f>Translations!$A$21</f>
        <v>15. En una escala del 1 al 10, siendo 10 el máximo, califique las habilidades y conocimientos de su empresa en CADA una de las siguientes áreas:</v>
      </c>
      <c r="C61" s="7"/>
      <c r="D61" s="7"/>
      <c r="E61" s="7"/>
      <c r="F61" s="7"/>
      <c r="G61" s="7"/>
      <c r="H61" s="10"/>
      <c r="I61" s="17">
        <v>1</v>
      </c>
    </row>
    <row r="62" spans="1:9" x14ac:dyDescent="0.2">
      <c r="A62" s="17" t="str">
        <f>$B$61&amp;B62</f>
        <v>15. En una escala del 1 al 10, siendo 10 el máximo, califique las habilidades y conocimientos de su empresa en CADA una de las siguientes áreas:Contabilidad y gestión del flujo de caja</v>
      </c>
      <c r="B62" s="23" t="str">
        <f>Translations!A152</f>
        <v>Contabilidad y gestión del flujo de caja</v>
      </c>
      <c r="C62" s="7">
        <v>8</v>
      </c>
      <c r="D62" s="7">
        <v>9</v>
      </c>
      <c r="E62" s="7">
        <v>8</v>
      </c>
      <c r="F62" s="7">
        <v>7</v>
      </c>
      <c r="G62" s="7">
        <v>6</v>
      </c>
      <c r="H62" s="10">
        <v>5</v>
      </c>
      <c r="I62" s="17">
        <v>2</v>
      </c>
    </row>
    <row r="63" spans="1:9" x14ac:dyDescent="0.2">
      <c r="A63" s="17" t="str">
        <f t="shared" ref="A63:A70" si="7">$B$61&amp;B63</f>
        <v>15. En una escala del 1 al 10, siendo 10 el máximo, califique las habilidades y conocimientos de su empresa en CADA una de las siguientes áreas:Financiación empresarial</v>
      </c>
      <c r="B63" s="23" t="str">
        <f>Translations!A153</f>
        <v>Financiación empresarial</v>
      </c>
      <c r="C63" s="7">
        <v>8</v>
      </c>
      <c r="D63" s="7">
        <v>9</v>
      </c>
      <c r="E63" s="7">
        <v>7</v>
      </c>
      <c r="F63" s="7">
        <v>6</v>
      </c>
      <c r="G63" s="7">
        <v>6</v>
      </c>
      <c r="H63" s="10">
        <v>5</v>
      </c>
      <c r="I63" s="17">
        <v>3</v>
      </c>
    </row>
    <row r="64" spans="1:9" x14ac:dyDescent="0.2">
      <c r="A64" s="17" t="str">
        <f t="shared" si="7"/>
        <v>15. En una escala del 1 al 10, siendo 10 el máximo, califique las habilidades y conocimientos de su empresa en CADA una de las siguientes áreas:Impuestos y burocracia</v>
      </c>
      <c r="B64" s="23" t="str">
        <f>Translations!A154</f>
        <v>Impuestos y burocracia</v>
      </c>
      <c r="C64" s="7">
        <v>8.5</v>
      </c>
      <c r="D64" s="7">
        <v>7.5</v>
      </c>
      <c r="E64" s="7">
        <v>7</v>
      </c>
      <c r="F64" s="7">
        <v>6</v>
      </c>
      <c r="G64" s="7">
        <v>6</v>
      </c>
      <c r="H64" s="10">
        <v>5</v>
      </c>
      <c r="I64" s="17">
        <v>4</v>
      </c>
    </row>
    <row r="65" spans="1:9" x14ac:dyDescent="0.2">
      <c r="A65" s="17" t="str">
        <f t="shared" si="7"/>
        <v>15. En una escala del 1 al 10, siendo 10 el máximo, califique las habilidades y conocimientos de su empresa en CADA una de las siguientes áreas:Ventas y desarrollo de negocio</v>
      </c>
      <c r="B65" s="23" t="str">
        <f>Translations!A155</f>
        <v>Ventas y desarrollo de negocio</v>
      </c>
      <c r="C65" s="7">
        <v>8</v>
      </c>
      <c r="D65" s="7">
        <v>9</v>
      </c>
      <c r="E65" s="7">
        <v>8</v>
      </c>
      <c r="F65" s="7">
        <v>7</v>
      </c>
      <c r="G65" s="7">
        <v>6</v>
      </c>
      <c r="H65" s="10">
        <v>5.5</v>
      </c>
      <c r="I65" s="17">
        <v>5</v>
      </c>
    </row>
    <row r="66" spans="1:9" x14ac:dyDescent="0.2">
      <c r="A66" s="17" t="str">
        <f t="shared" si="7"/>
        <v>15. En una escala del 1 al 10, siendo 10 el máximo, califique las habilidades y conocimientos de su empresa en CADA una de las siguientes áreas:desarrollo de productos e innovación</v>
      </c>
      <c r="B66" s="23" t="str">
        <f>Translations!A156</f>
        <v>desarrollo de productos e innovación</v>
      </c>
      <c r="C66" s="7">
        <v>9</v>
      </c>
      <c r="D66" s="7">
        <v>9</v>
      </c>
      <c r="E66" s="7">
        <v>8</v>
      </c>
      <c r="F66" s="7">
        <v>6</v>
      </c>
      <c r="G66" s="7">
        <v>6</v>
      </c>
      <c r="H66" s="10">
        <v>5.5</v>
      </c>
      <c r="I66" s="17">
        <v>6</v>
      </c>
    </row>
    <row r="67" spans="1:9" x14ac:dyDescent="0.2">
      <c r="A67" s="17" t="str">
        <f t="shared" si="7"/>
        <v>15. En una escala del 1 al 10, siendo 10 el máximo, califique las habilidades y conocimientos de su empresa en CADA una de las siguientes áreas:Gestión de personal / RR. HH</v>
      </c>
      <c r="B67" s="23" t="str">
        <f>Translations!A157</f>
        <v>Gestión de personal / RR. HH</v>
      </c>
      <c r="C67" s="7">
        <v>9</v>
      </c>
      <c r="D67" s="7">
        <v>9</v>
      </c>
      <c r="E67" s="7">
        <v>8</v>
      </c>
      <c r="F67" s="7">
        <v>7</v>
      </c>
      <c r="G67" s="7">
        <v>6</v>
      </c>
      <c r="H67" s="10">
        <v>5.5</v>
      </c>
      <c r="I67" s="17">
        <v>7</v>
      </c>
    </row>
    <row r="68" spans="1:9" x14ac:dyDescent="0.2">
      <c r="A68" s="17" t="str">
        <f t="shared" si="7"/>
        <v>15. En una escala del 1 al 10, siendo 10 el máximo, califique las habilidades y conocimientos de su empresa en CADA una de las siguientes áreas:Comunicación e influencia</v>
      </c>
      <c r="B68" s="23" t="str">
        <f>Translations!A158</f>
        <v>Comunicación e influencia</v>
      </c>
      <c r="C68" s="7">
        <v>9</v>
      </c>
      <c r="D68" s="7">
        <v>9</v>
      </c>
      <c r="E68" s="7">
        <v>8</v>
      </c>
      <c r="F68" s="7">
        <v>7</v>
      </c>
      <c r="G68" s="7">
        <v>6.5</v>
      </c>
      <c r="H68" s="10">
        <v>6.5</v>
      </c>
      <c r="I68" s="17">
        <v>8</v>
      </c>
    </row>
    <row r="69" spans="1:9" x14ac:dyDescent="0.2">
      <c r="A69" s="17" t="str">
        <f t="shared" si="7"/>
        <v>15. En una escala del 1 al 10, siendo 10 el máximo, califique las habilidades y conocimientos de su empresa en CADA una de las siguientes áreas:Negociación</v>
      </c>
      <c r="B69" s="23" t="str">
        <f>Translations!A159</f>
        <v>Negociación</v>
      </c>
      <c r="C69" s="7">
        <v>9</v>
      </c>
      <c r="D69" s="7">
        <v>8</v>
      </c>
      <c r="E69" s="7">
        <v>8</v>
      </c>
      <c r="F69" s="7">
        <v>8</v>
      </c>
      <c r="G69" s="7">
        <v>6.5</v>
      </c>
      <c r="H69" s="10">
        <v>6.5</v>
      </c>
      <c r="I69" s="17">
        <v>9</v>
      </c>
    </row>
    <row r="70" spans="1:9" x14ac:dyDescent="0.2">
      <c r="A70" s="17" t="str">
        <f t="shared" si="7"/>
        <v>15. En una escala del 1 al 10, siendo 10 el máximo, califique las habilidades y conocimientos de su empresa en CADA una de las siguientes áreas:Uso de tecnologías modernas / oportunidades de la economía digital</v>
      </c>
      <c r="B70" s="23" t="str">
        <f>Translations!A160</f>
        <v>Uso de tecnologías modernas / oportunidades de la economía digital</v>
      </c>
      <c r="C70" s="7">
        <v>8</v>
      </c>
      <c r="D70" s="7">
        <v>8</v>
      </c>
      <c r="E70" s="7">
        <v>7</v>
      </c>
      <c r="F70" s="7">
        <v>7</v>
      </c>
      <c r="G70" s="7">
        <v>5</v>
      </c>
      <c r="H70" s="10">
        <v>6.5</v>
      </c>
      <c r="I70" s="17">
        <v>10</v>
      </c>
    </row>
    <row r="71" spans="1:9" x14ac:dyDescent="0.2">
      <c r="B71" s="5"/>
      <c r="C71" s="5"/>
      <c r="D71" s="5"/>
      <c r="E71" s="5"/>
      <c r="F71" s="5"/>
      <c r="G71" s="5"/>
      <c r="H71" s="46"/>
    </row>
    <row r="72" spans="1:9" x14ac:dyDescent="0.2">
      <c r="B72" s="33" t="str">
        <f>Translations!$A$31</f>
        <v>16. Desde que inició su negocio, ¿ha participado en alguna capacitación o programa de desarrollo empresarial o profesional (por ejemplo, clases, talleres extraescolares)?</v>
      </c>
      <c r="C72" s="7"/>
      <c r="D72" s="7"/>
      <c r="E72" s="7"/>
      <c r="F72" s="7"/>
      <c r="G72" s="7"/>
      <c r="H72" s="10"/>
    </row>
    <row r="73" spans="1:9" x14ac:dyDescent="0.2">
      <c r="A73" s="17" t="str">
        <f>$B$72&amp;B73</f>
        <v>16. Desde que inició su negocio, ¿ha participado en alguna capacitación o programa de desarrollo empresarial o profesional (por ejemplo, clases, talleres extraescolares)?Si</v>
      </c>
      <c r="B73" s="9" t="str">
        <f>Translations!$A$119</f>
        <v>Si</v>
      </c>
      <c r="C73" s="7">
        <v>0.6</v>
      </c>
      <c r="D73" s="7">
        <v>0.7</v>
      </c>
      <c r="E73" s="7">
        <v>0.7</v>
      </c>
      <c r="F73" s="7">
        <v>0.3</v>
      </c>
      <c r="G73" s="7">
        <v>0.5</v>
      </c>
      <c r="H73" s="10">
        <v>0.4</v>
      </c>
    </row>
    <row r="74" spans="1:9" x14ac:dyDescent="0.2">
      <c r="A74" s="17" t="str">
        <f>$B$72&amp;B74</f>
        <v>16. Desde que inició su negocio, ¿ha participado en alguna capacitación o programa de desarrollo empresarial o profesional (por ejemplo, clases, talleres extraescolares)?No</v>
      </c>
      <c r="B74" s="9" t="str">
        <f>Translations!$A$120</f>
        <v>No</v>
      </c>
      <c r="C74" s="7">
        <v>0.4</v>
      </c>
      <c r="D74" s="7">
        <v>0.3</v>
      </c>
      <c r="E74" s="7">
        <v>0.3</v>
      </c>
      <c r="F74" s="7">
        <v>0.7</v>
      </c>
      <c r="G74" s="7">
        <v>0.5</v>
      </c>
      <c r="H74" s="10">
        <v>0.6</v>
      </c>
    </row>
    <row r="75" spans="1:9" x14ac:dyDescent="0.2">
      <c r="B75" s="5"/>
      <c r="C75" s="5"/>
      <c r="D75" s="5"/>
      <c r="E75" s="5"/>
      <c r="F75" s="5"/>
      <c r="G75" s="5"/>
      <c r="H75" s="46"/>
    </row>
    <row r="76" spans="1:9" x14ac:dyDescent="0.2">
      <c r="B76" s="33" t="str">
        <f>Translations!$A$32</f>
        <v>17. Desde que inició su negocio, ¿ha participado en algún programa formal de coaching o mentoría?</v>
      </c>
      <c r="C76" s="7"/>
      <c r="D76" s="7"/>
      <c r="E76" s="7"/>
      <c r="F76" s="7"/>
      <c r="G76" s="7"/>
      <c r="H76" s="10"/>
    </row>
    <row r="77" spans="1:9" x14ac:dyDescent="0.2">
      <c r="A77" s="17" t="str">
        <f>$B$76&amp;B77</f>
        <v>17. Desde que inició su negocio, ¿ha participado en algún programa formal de coaching o mentoría?Si</v>
      </c>
      <c r="B77" s="9" t="str">
        <f>Translations!$A$119</f>
        <v>Si</v>
      </c>
      <c r="C77" s="7">
        <v>0.4</v>
      </c>
      <c r="D77" s="7">
        <v>0.4</v>
      </c>
      <c r="E77" s="7">
        <v>0.5</v>
      </c>
      <c r="F77" s="7">
        <v>0.1</v>
      </c>
      <c r="G77" s="7">
        <v>0.1</v>
      </c>
      <c r="H77" s="10">
        <v>0.1</v>
      </c>
    </row>
    <row r="78" spans="1:9" x14ac:dyDescent="0.2">
      <c r="A78" s="17" t="str">
        <f>$B$76&amp;B78</f>
        <v>17. Desde que inició su negocio, ¿ha participado en algún programa formal de coaching o mentoría?No</v>
      </c>
      <c r="B78" s="9" t="str">
        <f>Translations!$A$120</f>
        <v>No</v>
      </c>
      <c r="C78" s="7">
        <v>0.6</v>
      </c>
      <c r="D78" s="7">
        <v>0.6</v>
      </c>
      <c r="E78" s="7">
        <v>0.5</v>
      </c>
      <c r="F78" s="7">
        <v>0.9</v>
      </c>
      <c r="G78" s="7">
        <v>0.9</v>
      </c>
      <c r="H78" s="10">
        <v>0.9</v>
      </c>
    </row>
    <row r="79" spans="1:9" x14ac:dyDescent="0.2">
      <c r="B79" s="5"/>
      <c r="C79" s="5"/>
      <c r="D79" s="5"/>
      <c r="E79" s="5"/>
      <c r="F79" s="5"/>
      <c r="G79" s="5"/>
      <c r="H79" s="46"/>
    </row>
    <row r="80" spans="1:9" x14ac:dyDescent="0.2">
      <c r="B80" s="33" t="str">
        <f>Translations!$A$33</f>
        <v>18. Desde que inició su negocio, ¿ha participado en algún programa de aceleración o incubación de empresas?</v>
      </c>
      <c r="C80" s="7"/>
      <c r="D80" s="7"/>
      <c r="E80" s="7"/>
      <c r="F80" s="7"/>
      <c r="G80" s="7"/>
      <c r="H80" s="10"/>
    </row>
    <row r="81" spans="1:8" x14ac:dyDescent="0.2">
      <c r="A81" s="17" t="str">
        <f>$B$80&amp;B81</f>
        <v>18. Desde que inició su negocio, ¿ha participado en algún programa de aceleración o incubación de empresas?Si</v>
      </c>
      <c r="B81" s="9" t="str">
        <f>Translations!$A$119</f>
        <v>Si</v>
      </c>
      <c r="C81" s="7">
        <v>0.5</v>
      </c>
      <c r="D81" s="7">
        <v>0.5</v>
      </c>
      <c r="E81" s="7">
        <v>0.5</v>
      </c>
      <c r="F81" s="7">
        <v>0.1</v>
      </c>
      <c r="G81" s="7">
        <v>0.1</v>
      </c>
      <c r="H81" s="10">
        <v>0.1</v>
      </c>
    </row>
    <row r="82" spans="1:8" x14ac:dyDescent="0.2">
      <c r="A82" s="17" t="str">
        <f>$B$80&amp;B82</f>
        <v>18. Desde que inició su negocio, ¿ha participado en algún programa de aceleración o incubación de empresas?No</v>
      </c>
      <c r="B82" s="9" t="str">
        <f>Translations!$A$120</f>
        <v>No</v>
      </c>
      <c r="C82" s="7">
        <v>0.5</v>
      </c>
      <c r="D82" s="7">
        <v>0.5</v>
      </c>
      <c r="E82" s="7">
        <v>0.5</v>
      </c>
      <c r="F82" s="7">
        <v>0.9</v>
      </c>
      <c r="G82" s="7">
        <v>0.9</v>
      </c>
      <c r="H82" s="10">
        <v>0.9</v>
      </c>
    </row>
    <row r="83" spans="1:8" x14ac:dyDescent="0.2">
      <c r="B83" s="5"/>
      <c r="C83" s="5"/>
      <c r="D83" s="5"/>
      <c r="E83" s="5"/>
      <c r="F83" s="5"/>
      <c r="G83" s="5"/>
      <c r="H83" s="46"/>
    </row>
    <row r="84" spans="1:8" x14ac:dyDescent="0.2">
      <c r="B84" s="33" t="str">
        <f>Translations!$A$34</f>
        <v>19. Desde que inició su negocio, ¿ha participado en alguna reunión de empresarios/propietarios para establecer contactos y aprender de otros?</v>
      </c>
      <c r="C84" s="7"/>
      <c r="D84" s="7"/>
      <c r="E84" s="7"/>
      <c r="F84" s="7"/>
      <c r="G84" s="7"/>
      <c r="H84" s="10"/>
    </row>
    <row r="85" spans="1:8" x14ac:dyDescent="0.2">
      <c r="A85" s="17" t="str">
        <f>$B$84&amp;B85</f>
        <v>19. Desde que inició su negocio, ¿ha participado en alguna reunión de empresarios/propietarios para establecer contactos y aprender de otros?Si</v>
      </c>
      <c r="B85" s="9" t="str">
        <f>Translations!$A$119</f>
        <v>Si</v>
      </c>
      <c r="C85" s="7">
        <v>0.8</v>
      </c>
      <c r="D85" s="7">
        <v>0.8</v>
      </c>
      <c r="E85" s="7">
        <v>0.8</v>
      </c>
      <c r="F85" s="7">
        <v>0.2</v>
      </c>
      <c r="G85" s="7">
        <v>0.2</v>
      </c>
      <c r="H85" s="10">
        <v>0.1</v>
      </c>
    </row>
    <row r="86" spans="1:8" x14ac:dyDescent="0.2">
      <c r="A86" s="17" t="str">
        <f>$B$84&amp;B86</f>
        <v>19. Desde que inició su negocio, ¿ha participado en alguna reunión de empresarios/propietarios para establecer contactos y aprender de otros?No</v>
      </c>
      <c r="B86" s="9" t="str">
        <f>Translations!$A$120</f>
        <v>No</v>
      </c>
      <c r="C86" s="7">
        <v>0.2</v>
      </c>
      <c r="D86" s="7">
        <v>0.2</v>
      </c>
      <c r="E86" s="7">
        <v>0.8</v>
      </c>
      <c r="F86" s="7">
        <v>0.8</v>
      </c>
      <c r="G86" s="7">
        <v>0.8</v>
      </c>
      <c r="H86" s="10">
        <v>0.9</v>
      </c>
    </row>
    <row r="87" spans="1:8" x14ac:dyDescent="0.2">
      <c r="B87" s="5"/>
      <c r="C87" s="5"/>
      <c r="D87" s="5"/>
      <c r="E87" s="5"/>
      <c r="F87" s="5"/>
      <c r="G87" s="5"/>
      <c r="H87" s="46"/>
    </row>
    <row r="88" spans="1:8" x14ac:dyDescent="0.2">
      <c r="B88" s="33" t="str">
        <f>Translations!$A$35</f>
        <v>20. ¿Cuál es la estructura de propiedad de su empresa?</v>
      </c>
      <c r="C88" s="7"/>
      <c r="D88" s="7"/>
      <c r="E88" s="7"/>
      <c r="F88" s="7"/>
      <c r="G88" s="7"/>
      <c r="H88" s="10"/>
    </row>
    <row r="89" spans="1:8" x14ac:dyDescent="0.2">
      <c r="A89" s="17" t="str">
        <f>$B$88&amp;B89</f>
        <v>20. ¿Cuál es la estructura de propiedad de su empresa?Empresa unipersonal</v>
      </c>
      <c r="B89" s="9" t="str">
        <f>Translations!A164</f>
        <v>Empresa unipersonal</v>
      </c>
      <c r="C89" s="7">
        <v>0.4</v>
      </c>
      <c r="D89" s="7">
        <v>0.4</v>
      </c>
      <c r="E89" s="7">
        <v>0.5</v>
      </c>
      <c r="F89" s="7">
        <v>0.6</v>
      </c>
      <c r="G89" s="7">
        <v>0.8</v>
      </c>
      <c r="H89" s="10">
        <v>0.9</v>
      </c>
    </row>
    <row r="90" spans="1:8" x14ac:dyDescent="0.2">
      <c r="A90" s="17" t="str">
        <f t="shared" ref="A90:A92" si="8">$B$88&amp;B90</f>
        <v>20. ¿Cuál es la estructura de propiedad de su empresa?Sociedad colectiva, sociedad anónima, sociedad de responsabilidad limitada, etc.</v>
      </c>
      <c r="B90" s="9" t="str">
        <f>Translations!A165</f>
        <v>Sociedad colectiva, sociedad anónima, sociedad de responsabilidad limitada, etc.</v>
      </c>
      <c r="C90" s="7">
        <v>0.6</v>
      </c>
      <c r="D90" s="7">
        <v>0.6</v>
      </c>
      <c r="E90" s="7">
        <v>0.5</v>
      </c>
      <c r="F90" s="7">
        <v>0.4</v>
      </c>
      <c r="G90" s="7">
        <v>0.2</v>
      </c>
      <c r="H90" s="10">
        <v>0.1</v>
      </c>
    </row>
    <row r="91" spans="1:8" x14ac:dyDescent="0.2">
      <c r="A91" s="17" t="str">
        <f t="shared" si="8"/>
        <v>20. ¿Cuál es la estructura de propiedad de su empresa?No registrada</v>
      </c>
      <c r="B91" s="9" t="str">
        <f>Translations!A166</f>
        <v>No registrada</v>
      </c>
      <c r="C91" s="7"/>
      <c r="D91" s="7"/>
      <c r="E91" s="7"/>
      <c r="F91" s="7"/>
      <c r="G91" s="7"/>
      <c r="H91" s="10"/>
    </row>
    <row r="92" spans="1:8" x14ac:dyDescent="0.2">
      <c r="A92" s="17" t="str">
        <f t="shared" si="8"/>
        <v>20. ¿Cuál es la estructura de propiedad de su empresa?Otra (p. ej., cooperativa, organización sin ánimo de lucro)</v>
      </c>
      <c r="B92" s="9" t="str">
        <f>Translations!A167</f>
        <v>Otra (p. ej., cooperativa, organización sin ánimo de lucro)</v>
      </c>
      <c r="C92" s="7"/>
      <c r="D92" s="7"/>
      <c r="E92" s="7"/>
      <c r="F92" s="7"/>
      <c r="G92" s="7"/>
      <c r="H92" s="10"/>
    </row>
    <row r="93" spans="1:8" x14ac:dyDescent="0.2">
      <c r="B93" s="5"/>
      <c r="C93" s="5"/>
      <c r="D93" s="5"/>
      <c r="E93" s="5"/>
      <c r="F93" s="5"/>
      <c r="G93" s="5"/>
      <c r="H93" s="46"/>
    </row>
    <row r="94" spans="1:8" x14ac:dyDescent="0.2">
      <c r="B94" s="33" t="str">
        <f>Translations!$A$36</f>
        <v>21. ¿Cuántos empleados en nómina tiene actualmente?</v>
      </c>
      <c r="C94" s="7"/>
      <c r="D94" s="7"/>
      <c r="E94" s="7"/>
      <c r="F94" s="7"/>
      <c r="G94" s="7"/>
      <c r="H94" s="10"/>
    </row>
    <row r="95" spans="1:8" x14ac:dyDescent="0.2">
      <c r="A95" s="17" t="str">
        <f>$B$94&amp;B95</f>
        <v>21. ¿Cuántos empleados en nómina tiene actualmente?Promedio</v>
      </c>
      <c r="B95" s="25" t="str">
        <f>Translations!A170</f>
        <v>Promedio</v>
      </c>
      <c r="C95" s="7">
        <v>15</v>
      </c>
      <c r="D95" s="7">
        <v>17</v>
      </c>
      <c r="E95" s="7">
        <v>10</v>
      </c>
      <c r="F95" s="7">
        <v>8</v>
      </c>
      <c r="G95" s="7">
        <v>6</v>
      </c>
      <c r="H95" s="10">
        <v>4</v>
      </c>
    </row>
    <row r="96" spans="1:8" x14ac:dyDescent="0.2">
      <c r="B96" s="5"/>
      <c r="C96" s="5"/>
      <c r="D96" s="5"/>
      <c r="E96" s="5"/>
      <c r="F96" s="5"/>
      <c r="G96" s="5"/>
      <c r="H96" s="46"/>
    </row>
    <row r="97" spans="1:8" x14ac:dyDescent="0.2">
      <c r="B97" s="33" t="str">
        <f>Translations!$A$37</f>
        <v>22. ¿Cuántos trabajadores temporales contrata en un mes promedio de éxito?</v>
      </c>
      <c r="C97" s="7"/>
      <c r="D97" s="7"/>
      <c r="E97" s="7"/>
      <c r="F97" s="7"/>
      <c r="G97" s="7"/>
      <c r="H97" s="10"/>
    </row>
    <row r="98" spans="1:8" x14ac:dyDescent="0.2">
      <c r="A98" s="17" t="str">
        <f>$B$97&amp;B98</f>
        <v>22. ¿Cuántos trabajadores temporales contrata en un mes promedio de éxito?Promedio</v>
      </c>
      <c r="B98" s="25" t="str">
        <f>Translations!A170</f>
        <v>Promedio</v>
      </c>
      <c r="C98" s="7">
        <v>12</v>
      </c>
      <c r="D98" s="7">
        <v>14</v>
      </c>
      <c r="E98" s="7">
        <v>8</v>
      </c>
      <c r="F98" s="7">
        <v>9</v>
      </c>
      <c r="G98" s="7">
        <v>9</v>
      </c>
      <c r="H98" s="10">
        <v>9</v>
      </c>
    </row>
    <row r="99" spans="1:8" x14ac:dyDescent="0.2">
      <c r="B99" s="5"/>
      <c r="C99" s="5"/>
      <c r="D99" s="5"/>
      <c r="E99" s="5"/>
      <c r="F99" s="5"/>
      <c r="G99" s="5"/>
      <c r="H99" s="46"/>
    </row>
    <row r="100" spans="1:8" x14ac:dyDescent="0.2">
      <c r="B100" s="33" t="str">
        <f>Translations!$A$38</f>
        <v>23. ¿Cuáles son sus planes de contratación para el próximo año? (Seleccionar todo)</v>
      </c>
      <c r="C100" s="7"/>
      <c r="D100" s="7"/>
      <c r="E100" s="7"/>
      <c r="F100" s="7"/>
      <c r="G100" s="7"/>
      <c r="H100" s="10"/>
    </row>
    <row r="101" spans="1:8" x14ac:dyDescent="0.2">
      <c r="A101" s="17" t="str">
        <f>$B$100&amp;B101</f>
        <v>23. ¿Cuáles son sus planes de contratación para el próximo año? (Seleccionar todo)Contratar más empleados de nómina</v>
      </c>
      <c r="B101" s="9" t="str">
        <f>Translations!A173</f>
        <v>Contratar más empleados de nómina</v>
      </c>
      <c r="C101" s="7">
        <v>0.7</v>
      </c>
      <c r="D101" s="7">
        <v>0.7</v>
      </c>
      <c r="E101" s="7">
        <v>0.7</v>
      </c>
      <c r="F101" s="7">
        <v>0.5</v>
      </c>
      <c r="G101" s="7">
        <v>0.3</v>
      </c>
      <c r="H101" s="10">
        <v>0.2</v>
      </c>
    </row>
    <row r="102" spans="1:8" x14ac:dyDescent="0.2">
      <c r="A102" s="17" t="str">
        <f t="shared" ref="A102:A105" si="9">$B$100&amp;B102</f>
        <v>23. ¿Cuáles son sus planes de contratación para el próximo año? (Seleccionar todo)Contratar más empleados temporales</v>
      </c>
      <c r="B102" s="9" t="str">
        <f>Translations!A174</f>
        <v>Contratar más empleados temporales</v>
      </c>
      <c r="C102" s="7">
        <v>0.4</v>
      </c>
      <c r="D102" s="7">
        <v>0.4</v>
      </c>
      <c r="E102" s="7">
        <v>0.4</v>
      </c>
      <c r="F102" s="7">
        <v>0.5</v>
      </c>
      <c r="G102" s="7">
        <v>0.5</v>
      </c>
      <c r="H102" s="10">
        <v>0.5</v>
      </c>
    </row>
    <row r="103" spans="1:8" x14ac:dyDescent="0.2">
      <c r="A103" s="17" t="str">
        <f t="shared" si="9"/>
        <v>23. ¿Cuáles son sus planes de contratación para el próximo año? (Seleccionar todo)Reducir el número de empleados de nómina</v>
      </c>
      <c r="B103" s="9" t="str">
        <f>Translations!A175</f>
        <v>Reducir el número de empleados de nómina</v>
      </c>
      <c r="C103" s="7">
        <v>0</v>
      </c>
      <c r="D103" s="7">
        <v>0</v>
      </c>
      <c r="E103" s="7">
        <v>0</v>
      </c>
      <c r="F103" s="7">
        <v>0</v>
      </c>
      <c r="G103" s="7">
        <v>0.2</v>
      </c>
      <c r="H103" s="10">
        <v>0.1</v>
      </c>
    </row>
    <row r="104" spans="1:8" x14ac:dyDescent="0.2">
      <c r="A104" s="17" t="str">
        <f t="shared" si="9"/>
        <v>23. ¿Cuáles son sus planes de contratación para el próximo año? (Seleccionar todo)Reducir el número de empleados temporales</v>
      </c>
      <c r="B104" s="9" t="str">
        <f>Translations!A176</f>
        <v>Reducir el número de empleados temporales</v>
      </c>
      <c r="C104" s="7">
        <v>0.1</v>
      </c>
      <c r="D104" s="7">
        <v>0.1</v>
      </c>
      <c r="E104" s="7">
        <v>0.1</v>
      </c>
      <c r="F104" s="7">
        <v>0.1</v>
      </c>
      <c r="G104" s="7">
        <v>0.1</v>
      </c>
      <c r="H104" s="10">
        <v>0.1</v>
      </c>
    </row>
    <row r="105" spans="1:8" x14ac:dyDescent="0.2">
      <c r="A105" s="17" t="str">
        <f t="shared" si="9"/>
        <v>23. ¿Cuáles son sus planes de contratación para el próximo año? (Seleccionar todo)Otro</v>
      </c>
      <c r="B105" s="9" t="str">
        <f>Translations!A177</f>
        <v>Otro</v>
      </c>
      <c r="C105" s="7"/>
      <c r="D105" s="7"/>
      <c r="E105" s="7"/>
      <c r="F105" s="7"/>
      <c r="G105" s="7"/>
      <c r="H105" s="10"/>
    </row>
    <row r="106" spans="1:8" x14ac:dyDescent="0.2">
      <c r="B106" s="5"/>
      <c r="C106" s="5"/>
      <c r="D106" s="5"/>
      <c r="E106" s="5"/>
      <c r="F106" s="5"/>
      <c r="G106" s="5"/>
      <c r="H106" s="46"/>
    </row>
    <row r="107" spans="1:8" x14ac:dyDescent="0.2">
      <c r="B107" s="33" t="str">
        <f>Translations!$A$44</f>
        <v>24. ¿Cuáles de los siguientes activos comerciales posee?</v>
      </c>
      <c r="C107" s="7"/>
      <c r="D107" s="7"/>
      <c r="E107" s="7"/>
      <c r="F107" s="7"/>
      <c r="G107" s="7"/>
      <c r="H107" s="10"/>
    </row>
    <row r="108" spans="1:8" x14ac:dyDescent="0.2">
      <c r="A108" s="17" t="str">
        <f>$B$107&amp;B108&amp;1</f>
        <v>24. ¿Cuáles de los siguientes activos comerciales posee?Activos fijos (p. ej., títulos de propiedad de terrenos, bienes raíces residenciales o comerciales)1</v>
      </c>
      <c r="B108" s="49" t="str">
        <f>Translations!A180</f>
        <v>Activos fijos (p. ej., títulos de propiedad de terrenos, bienes raíces residenciales o comerciales)</v>
      </c>
      <c r="C108" s="7">
        <v>0.7</v>
      </c>
      <c r="D108" s="7">
        <v>0.8</v>
      </c>
      <c r="E108" s="7">
        <v>0.6</v>
      </c>
      <c r="F108" s="7">
        <v>0.4</v>
      </c>
      <c r="G108" s="7">
        <v>0.4</v>
      </c>
      <c r="H108" s="10">
        <v>0.3</v>
      </c>
    </row>
    <row r="109" spans="1:8" x14ac:dyDescent="0.2">
      <c r="A109" s="17" t="str">
        <f t="shared" ref="A109:A113" si="10">$B$107&amp;B109&amp;1</f>
        <v>24. ¿Cuáles de los siguientes activos comerciales posee?Activos muebles (p. ej., vehículos, maquinaria, equipo móvil)1</v>
      </c>
      <c r="B109" s="49" t="str">
        <f>Translations!A181</f>
        <v>Activos muebles (p. ej., vehículos, maquinaria, equipo móvil)</v>
      </c>
      <c r="C109" s="7">
        <v>0.5</v>
      </c>
      <c r="D109" s="7">
        <v>0.6</v>
      </c>
      <c r="E109" s="7">
        <v>0.5</v>
      </c>
      <c r="F109" s="7">
        <v>0.4</v>
      </c>
      <c r="G109" s="7">
        <v>0.3</v>
      </c>
      <c r="H109" s="10">
        <v>0.2</v>
      </c>
    </row>
    <row r="110" spans="1:8" x14ac:dyDescent="0.2">
      <c r="A110" s="17" t="str">
        <f t="shared" si="10"/>
        <v>24. ¿Cuáles de los siguientes activos comerciales posee?Contratos de socios comerciales de buena reputación (empresas grandes o del sector público)1</v>
      </c>
      <c r="B110" s="49" t="str">
        <f>Translations!A182</f>
        <v>Contratos de socios comerciales de buena reputación (empresas grandes o del sector público)</v>
      </c>
      <c r="C110" s="7">
        <v>0.2</v>
      </c>
      <c r="D110" s="7">
        <v>0.2</v>
      </c>
      <c r="E110" s="7">
        <v>0.2</v>
      </c>
      <c r="F110" s="7">
        <v>0.1</v>
      </c>
      <c r="G110" s="7">
        <v>0.1</v>
      </c>
      <c r="H110" s="10">
        <v>0</v>
      </c>
    </row>
    <row r="111" spans="1:8" x14ac:dyDescent="0.2">
      <c r="A111" s="17" t="str">
        <f t="shared" si="10"/>
        <v>24. ¿Cuáles de los siguientes activos comerciales posee?Facturas por cobrar de socios comerciales (es decir, socios comerciales que le deben dinero por servicios prestados o bienes vendidos)1</v>
      </c>
      <c r="B111" s="49" t="str">
        <f>Translations!A183</f>
        <v>Facturas por cobrar de socios comerciales (es decir, socios comerciales que le deben dinero por servicios prestados o bienes vendidos)</v>
      </c>
      <c r="C111" s="7">
        <v>0.1</v>
      </c>
      <c r="D111" s="7">
        <v>0.1</v>
      </c>
      <c r="E111" s="7">
        <v>0.1</v>
      </c>
      <c r="F111" s="7">
        <v>0.1</v>
      </c>
      <c r="G111" s="7">
        <v>0.1</v>
      </c>
      <c r="H111" s="10">
        <v>0</v>
      </c>
    </row>
    <row r="112" spans="1:8" x14ac:dyDescent="0.2">
      <c r="A112" s="17" t="str">
        <f t="shared" si="10"/>
        <v>24. ¿Cuáles de los siguientes activos comerciales posee?Propiedad intelectual o regalías1</v>
      </c>
      <c r="B112" s="49" t="str">
        <f>Translations!A184</f>
        <v>Propiedad intelectual o regalías</v>
      </c>
      <c r="C112" s="7">
        <v>0.2</v>
      </c>
      <c r="D112" s="7">
        <v>0.2</v>
      </c>
      <c r="E112" s="7">
        <v>0.15</v>
      </c>
      <c r="F112" s="7">
        <v>0.05</v>
      </c>
      <c r="G112" s="7">
        <v>0.05</v>
      </c>
      <c r="H112" s="10">
        <v>0</v>
      </c>
    </row>
    <row r="113" spans="1:8" x14ac:dyDescent="0.2">
      <c r="A113" s="17" t="str">
        <f t="shared" si="10"/>
        <v>24. ¿Cuáles de los siguientes activos comerciales posee?Saldos de ahorros o depósitos en cuentas en instituciones financieras que superen el 10% de las ventas anuales (mantenidas de forma privada o a nombre de la empresa)1</v>
      </c>
      <c r="B113" s="49" t="str">
        <f>Translations!A185</f>
        <v>Saldos de ahorros o depósitos en cuentas en instituciones financieras que superen el 10% de las ventas anuales (mantenidas de forma privada o a nombre de la empresa)</v>
      </c>
      <c r="C113" s="7">
        <v>0.3</v>
      </c>
      <c r="D113" s="7">
        <v>0.2</v>
      </c>
      <c r="E113" s="7">
        <v>0.2</v>
      </c>
      <c r="F113" s="7">
        <v>0.2</v>
      </c>
      <c r="G113" s="7">
        <v>0.1</v>
      </c>
      <c r="H113" s="10">
        <v>0</v>
      </c>
    </row>
    <row r="114" spans="1:8" x14ac:dyDescent="0.2">
      <c r="B114" s="5"/>
      <c r="C114" s="5"/>
      <c r="D114" s="5"/>
      <c r="E114" s="5"/>
      <c r="F114" s="5"/>
      <c r="G114" s="5"/>
      <c r="H114" s="46"/>
    </row>
    <row r="115" spans="1:8" x14ac:dyDescent="0.2">
      <c r="B115" s="50" t="str">
        <f>Translations!$A$51</f>
        <v>25. ¿Dónde se realizan las ventas de su negocio? (seleccione todas las opciones que correspondan)</v>
      </c>
      <c r="C115" s="7"/>
      <c r="D115" s="7"/>
      <c r="E115" s="7"/>
      <c r="F115" s="7"/>
      <c r="G115" s="7"/>
      <c r="H115" s="10"/>
    </row>
    <row r="116" spans="1:8" x14ac:dyDescent="0.2">
      <c r="A116" s="17" t="str">
        <f>$B$115&amp;B116&amp;B116</f>
        <v>25. ¿Dónde se realizan las ventas de su negocio? (seleccione todas las opciones que correspondan)LocalLocal</v>
      </c>
      <c r="B116" s="9" t="str">
        <f>Translations!A188</f>
        <v>Local</v>
      </c>
      <c r="C116" s="7">
        <v>0.7</v>
      </c>
      <c r="D116" s="7">
        <v>0.7</v>
      </c>
      <c r="E116" s="7">
        <v>0.6</v>
      </c>
      <c r="F116" s="7">
        <v>0.8</v>
      </c>
      <c r="G116" s="7">
        <v>0.7</v>
      </c>
      <c r="H116" s="10">
        <v>0.8</v>
      </c>
    </row>
    <row r="117" spans="1:8" x14ac:dyDescent="0.2">
      <c r="A117" s="17" t="str">
        <f t="shared" ref="A117:A119" si="11">$B$115&amp;B117&amp;B117</f>
        <v>25. ¿Dónde se realizan las ventas de su negocio? (seleccione todas las opciones que correspondan)RegionalRegional</v>
      </c>
      <c r="B117" s="9" t="str">
        <f>Translations!A189</f>
        <v>Regional</v>
      </c>
      <c r="C117" s="7">
        <v>0.7</v>
      </c>
      <c r="D117" s="7">
        <v>0.7</v>
      </c>
      <c r="E117" s="7">
        <v>0.6</v>
      </c>
      <c r="F117" s="7">
        <v>0.7</v>
      </c>
      <c r="G117" s="7">
        <v>0.7</v>
      </c>
      <c r="H117" s="10">
        <v>0.8</v>
      </c>
    </row>
    <row r="118" spans="1:8" x14ac:dyDescent="0.2">
      <c r="A118" s="17" t="str">
        <f t="shared" si="11"/>
        <v>25. ¿Dónde se realizan las ventas de su negocio? (seleccione todas las opciones que correspondan)NacionalNacional</v>
      </c>
      <c r="B118" s="9" t="str">
        <f>Translations!A190</f>
        <v>Nacional</v>
      </c>
      <c r="C118" s="7">
        <v>0.5</v>
      </c>
      <c r="D118" s="7">
        <v>0.5</v>
      </c>
      <c r="E118" s="7">
        <v>0.5</v>
      </c>
      <c r="F118" s="7">
        <v>0.3</v>
      </c>
      <c r="G118" s="7">
        <v>0.2</v>
      </c>
      <c r="H118" s="10">
        <v>0.1</v>
      </c>
    </row>
    <row r="119" spans="1:8" x14ac:dyDescent="0.2">
      <c r="A119" s="17" t="str">
        <f t="shared" si="11"/>
        <v>25. ¿Dónde se realizan las ventas de su negocio? (seleccione todas las opciones que correspondan)InternacionalInternacional</v>
      </c>
      <c r="B119" s="9" t="str">
        <f>Translations!A191</f>
        <v>Internacional</v>
      </c>
      <c r="C119" s="7">
        <v>0.2</v>
      </c>
      <c r="D119" s="7">
        <v>0.3</v>
      </c>
      <c r="E119" s="7">
        <v>0.2</v>
      </c>
      <c r="F119" s="7">
        <v>0.1</v>
      </c>
      <c r="G119" s="7">
        <v>0.1</v>
      </c>
      <c r="H119" s="10">
        <v>0</v>
      </c>
    </row>
    <row r="120" spans="1:8" x14ac:dyDescent="0.2">
      <c r="B120" s="5"/>
      <c r="C120" s="5"/>
      <c r="D120" s="5"/>
      <c r="E120" s="5"/>
      <c r="F120" s="5"/>
      <c r="G120" s="5"/>
      <c r="H120" s="46"/>
    </row>
    <row r="121" spans="1:8" x14ac:dyDescent="0.2">
      <c r="B121" s="33" t="str">
        <f>Translations!$A$56</f>
        <v>26. ¿Qué papel juega la tecnología en su negocio?</v>
      </c>
      <c r="C121" s="7"/>
      <c r="D121" s="7"/>
      <c r="E121" s="7"/>
      <c r="F121" s="7"/>
      <c r="G121" s="7"/>
      <c r="H121" s="10"/>
    </row>
    <row r="122" spans="1:8" x14ac:dyDescent="0.2">
      <c r="A122" s="17" t="str">
        <f>$B$121&amp;B122&amp;B122</f>
        <v>26. ¿Qué papel juega la tecnología en su negocio?La tecnología es fundamental para mi modelo de negocioLa tecnología es fundamental para mi modelo de negocio</v>
      </c>
      <c r="B122" s="9" t="str">
        <f>Translations!A194</f>
        <v>La tecnología es fundamental para mi modelo de negocio</v>
      </c>
      <c r="C122" s="7">
        <v>0.4</v>
      </c>
      <c r="D122" s="7">
        <v>0.2</v>
      </c>
      <c r="E122" s="7">
        <v>0.2</v>
      </c>
      <c r="F122" s="7">
        <v>0.1</v>
      </c>
      <c r="G122" s="7">
        <v>0</v>
      </c>
      <c r="H122" s="10">
        <v>0</v>
      </c>
    </row>
    <row r="123" spans="1:8" x14ac:dyDescent="0.2">
      <c r="A123" s="17" t="str">
        <f t="shared" ref="A123:A124" si="12">$B$121&amp;B123&amp;B123</f>
        <v>26. ¿Qué papel juega la tecnología en su negocio?La tecnología facilita las operaciones comerciales y mucho másLa tecnología facilita las operaciones comerciales y mucho más</v>
      </c>
      <c r="B123" s="9" t="str">
        <f>Translations!A195</f>
        <v>La tecnología facilita las operaciones comerciales y mucho más</v>
      </c>
      <c r="C123" s="7">
        <v>0.8</v>
      </c>
      <c r="D123" s="7">
        <v>0.8</v>
      </c>
      <c r="E123" s="7">
        <v>0.8</v>
      </c>
      <c r="F123" s="7">
        <v>0.5</v>
      </c>
      <c r="G123" s="7">
        <v>0.3</v>
      </c>
      <c r="H123" s="10">
        <v>0.1</v>
      </c>
    </row>
    <row r="124" spans="1:8" x14ac:dyDescent="0.2">
      <c r="A124" s="17" t="str">
        <f t="shared" si="12"/>
        <v>26. ¿Qué papel juega la tecnología en su negocio?Mi negocio no depende de la tecnologíaMi negocio no depende de la tecnología</v>
      </c>
      <c r="B124" s="9" t="str">
        <f>Translations!A196</f>
        <v>Mi negocio no depende de la tecnología</v>
      </c>
      <c r="C124" s="7">
        <v>0</v>
      </c>
      <c r="D124" s="7">
        <v>0</v>
      </c>
      <c r="E124" s="7">
        <v>0</v>
      </c>
      <c r="F124" s="7">
        <v>0.4</v>
      </c>
      <c r="G124" s="7">
        <v>0.6</v>
      </c>
      <c r="H124" s="10">
        <v>0.9</v>
      </c>
    </row>
    <row r="125" spans="1:8" x14ac:dyDescent="0.2">
      <c r="B125" s="5"/>
      <c r="C125" s="5"/>
      <c r="D125" s="5"/>
      <c r="E125" s="5"/>
      <c r="F125" s="5"/>
      <c r="G125" s="5"/>
      <c r="H125" s="46"/>
    </row>
    <row r="126" spans="1:8" x14ac:dyDescent="0.2">
      <c r="B126" s="33" t="str">
        <f>Translations!$A$57</f>
        <v>27. ¿Dispone de una o varias cuentas bancarias exclusivas para su negocio?</v>
      </c>
      <c r="C126" s="7"/>
      <c r="D126" s="7"/>
      <c r="E126" s="7"/>
      <c r="F126" s="7"/>
      <c r="G126" s="7"/>
      <c r="H126" s="10"/>
    </row>
    <row r="127" spans="1:8" x14ac:dyDescent="0.2">
      <c r="A127" s="17" t="str">
        <f>$B$126&amp;B127</f>
        <v>27. ¿Dispone de una o varias cuentas bancarias exclusivas para su negocio?Si</v>
      </c>
      <c r="B127" s="9" t="str">
        <f>Translations!$A$119</f>
        <v>Si</v>
      </c>
      <c r="C127" s="7">
        <v>0.9</v>
      </c>
      <c r="D127" s="7">
        <v>0.9</v>
      </c>
      <c r="E127" s="7">
        <v>0.9</v>
      </c>
      <c r="F127" s="7">
        <v>0.8</v>
      </c>
      <c r="G127" s="7">
        <v>0.5</v>
      </c>
      <c r="H127" s="10">
        <v>0.4</v>
      </c>
    </row>
    <row r="128" spans="1:8" x14ac:dyDescent="0.2">
      <c r="A128" s="17" t="str">
        <f>$B$126&amp;B128</f>
        <v>27. ¿Dispone de una o varias cuentas bancarias exclusivas para su negocio?No</v>
      </c>
      <c r="B128" s="9" t="str">
        <f>Translations!$A$120</f>
        <v>No</v>
      </c>
      <c r="C128" s="7">
        <v>0.1</v>
      </c>
      <c r="D128" s="7">
        <v>0.1</v>
      </c>
      <c r="E128" s="7">
        <v>0.1</v>
      </c>
      <c r="F128" s="7">
        <v>0.2</v>
      </c>
      <c r="G128" s="7">
        <v>0.5</v>
      </c>
      <c r="H128" s="10">
        <v>0.6</v>
      </c>
    </row>
    <row r="129" spans="1:8" x14ac:dyDescent="0.2">
      <c r="B129" s="5"/>
      <c r="C129" s="5"/>
      <c r="D129" s="5"/>
      <c r="E129" s="5"/>
      <c r="F129" s="5"/>
      <c r="G129" s="5"/>
      <c r="H129" s="46"/>
    </row>
    <row r="130" spans="1:8" x14ac:dyDescent="0.2">
      <c r="B130" s="33" t="str">
        <f>Translations!$A$58</f>
        <v>28. ¿Su negocio cuenta actualmente con préstamos de alguna institución financiera formal (incluidas las cooperativas de ahorro y crédito reguladas)?</v>
      </c>
      <c r="C130" s="7"/>
      <c r="D130" s="7"/>
      <c r="E130" s="7"/>
      <c r="F130" s="7"/>
      <c r="G130" s="7"/>
      <c r="H130" s="10"/>
    </row>
    <row r="131" spans="1:8" x14ac:dyDescent="0.2">
      <c r="A131" s="17" t="str">
        <f>$B$130&amp;B131</f>
        <v>28. ¿Su negocio cuenta actualmente con préstamos de alguna institución financiera formal (incluidas las cooperativas de ahorro y crédito reguladas)?Si</v>
      </c>
      <c r="B131" s="9" t="str">
        <f>Translations!$A$119</f>
        <v>Si</v>
      </c>
      <c r="C131" s="7">
        <v>0.5</v>
      </c>
      <c r="D131" s="7">
        <v>0.5</v>
      </c>
      <c r="E131" s="7">
        <v>0.4</v>
      </c>
      <c r="F131" s="7">
        <v>0.3</v>
      </c>
      <c r="G131" s="7">
        <v>0.3</v>
      </c>
      <c r="H131" s="10">
        <v>0.2</v>
      </c>
    </row>
    <row r="132" spans="1:8" x14ac:dyDescent="0.2">
      <c r="A132" s="17" t="str">
        <f>$B$130&amp;B132</f>
        <v>28. ¿Su negocio cuenta actualmente con préstamos de alguna institución financiera formal (incluidas las cooperativas de ahorro y crédito reguladas)?No</v>
      </c>
      <c r="B132" s="9" t="str">
        <f>Translations!$A$120</f>
        <v>No</v>
      </c>
      <c r="C132" s="7">
        <v>0.5</v>
      </c>
      <c r="D132" s="7">
        <v>0.5</v>
      </c>
      <c r="E132" s="7">
        <v>0.6</v>
      </c>
      <c r="F132" s="7">
        <v>0.7</v>
      </c>
      <c r="G132" s="7">
        <v>0.7</v>
      </c>
      <c r="H132" s="10">
        <v>0.8</v>
      </c>
    </row>
    <row r="133" spans="1:8" x14ac:dyDescent="0.2">
      <c r="B133" s="5"/>
      <c r="C133" s="5"/>
      <c r="D133" s="5"/>
      <c r="E133" s="5"/>
      <c r="F133" s="5"/>
      <c r="G133" s="5"/>
      <c r="H133" s="46"/>
    </row>
    <row r="134" spans="1:8" x14ac:dyDescent="0.2">
      <c r="B134" s="33" t="str">
        <f>Translations!$A$59</f>
        <v>29. ¿Planea obtener un préstamo de alguna institución financiera en los próximos 3 años para apoyar su negocio?</v>
      </c>
      <c r="C134" s="7"/>
      <c r="D134" s="7"/>
      <c r="E134" s="7"/>
      <c r="F134" s="7"/>
      <c r="G134" s="7"/>
      <c r="H134" s="10"/>
    </row>
    <row r="135" spans="1:8" x14ac:dyDescent="0.2">
      <c r="A135" s="17" t="str">
        <f>$B$134&amp;B135</f>
        <v>29. ¿Planea obtener un préstamo de alguna institución financiera en los próximos 3 años para apoyar su negocio?Si</v>
      </c>
      <c r="B135" s="9" t="str">
        <f>Translations!$A$119</f>
        <v>Si</v>
      </c>
      <c r="C135" s="7">
        <v>0.6</v>
      </c>
      <c r="D135" s="7">
        <v>0.5</v>
      </c>
      <c r="E135" s="7">
        <v>0.4</v>
      </c>
      <c r="F135" s="7">
        <v>0.4</v>
      </c>
      <c r="G135" s="7">
        <v>0.3</v>
      </c>
      <c r="H135" s="10">
        <v>0.2</v>
      </c>
    </row>
    <row r="136" spans="1:8" x14ac:dyDescent="0.2">
      <c r="A136" s="17" t="str">
        <f>$B$134&amp;B136</f>
        <v>29. ¿Planea obtener un préstamo de alguna institución financiera en los próximos 3 años para apoyar su negocio?No</v>
      </c>
      <c r="B136" s="9" t="str">
        <f>Translations!$A$120</f>
        <v>No</v>
      </c>
      <c r="C136" s="7">
        <v>0.4</v>
      </c>
      <c r="D136" s="7">
        <v>0.5</v>
      </c>
      <c r="E136" s="7">
        <v>0.6</v>
      </c>
      <c r="F136" s="7">
        <v>0.6</v>
      </c>
      <c r="G136" s="7">
        <v>0.7</v>
      </c>
      <c r="H136" s="10">
        <v>0.8</v>
      </c>
    </row>
    <row r="137" spans="1:8" x14ac:dyDescent="0.2">
      <c r="B137" s="5"/>
      <c r="C137" s="5"/>
      <c r="D137" s="5"/>
      <c r="E137" s="5"/>
      <c r="F137" s="5"/>
      <c r="G137" s="5"/>
      <c r="H137" s="46"/>
    </row>
    <row r="138" spans="1:8" x14ac:dyDescent="0.2">
      <c r="B138" s="33" t="str">
        <f>Translations!$A$60</f>
        <v>30. ¿Cuál de los siguientes servicios financieros bancarios utiliza su negocio, si es que utiliza alguno?</v>
      </c>
      <c r="C138" s="7"/>
      <c r="D138" s="7"/>
      <c r="E138" s="7"/>
      <c r="F138" s="7"/>
      <c r="G138" s="7"/>
      <c r="H138" s="10"/>
    </row>
    <row r="139" spans="1:8" x14ac:dyDescent="0.2">
      <c r="A139" s="17" t="str">
        <f>$B$138&amp;B139&amp;B139</f>
        <v>30. ¿Cuál de los siguientes servicios financieros bancarios utiliza su negocio, si es que utiliza alguno?Apoyo en la cobranza de cuentas por cobrarApoyo en la cobranza de cuentas por cobrar</v>
      </c>
      <c r="B139" s="49" t="str">
        <f>Translations!A200</f>
        <v>Apoyo en la cobranza de cuentas por cobrar</v>
      </c>
      <c r="C139" s="7">
        <v>0.1</v>
      </c>
      <c r="D139" s="7">
        <v>0.3</v>
      </c>
      <c r="E139" s="7">
        <v>0.3</v>
      </c>
      <c r="F139" s="7">
        <v>0.2</v>
      </c>
      <c r="G139" s="7">
        <v>0.2</v>
      </c>
      <c r="H139" s="10">
        <v>0</v>
      </c>
    </row>
    <row r="140" spans="1:8" x14ac:dyDescent="0.2">
      <c r="A140" s="17" t="str">
        <f t="shared" ref="A140:A146" si="13">$B$138&amp;B140&amp;B140</f>
        <v>30. ¿Cuál de los siguientes servicios financieros bancarios utiliza su negocio, si es que utiliza alguno?Aceptación de pagos presenciales (POS)Aceptación de pagos presenciales (POS)</v>
      </c>
      <c r="B140" s="49" t="str">
        <f>Translations!A201</f>
        <v>Aceptación de pagos presenciales (POS)</v>
      </c>
      <c r="C140" s="7">
        <v>0.3</v>
      </c>
      <c r="D140" s="7">
        <v>0.4</v>
      </c>
      <c r="E140" s="7">
        <v>0.3</v>
      </c>
      <c r="F140" s="7">
        <v>0.15</v>
      </c>
      <c r="G140" s="7">
        <v>0.4</v>
      </c>
      <c r="H140" s="10">
        <v>0.1</v>
      </c>
    </row>
    <row r="141" spans="1:8" x14ac:dyDescent="0.2">
      <c r="A141" s="17" t="str">
        <f t="shared" si="13"/>
        <v xml:space="preserve">30. ¿Cuál de los siguientes servicios financieros bancarios utiliza su negocio, si es que utiliza alguno?Aceptación de pagos en línea (POS) Aceptación de pagos en línea (POS) </v>
      </c>
      <c r="B141" s="49" t="str">
        <f>Translations!A202</f>
        <v xml:space="preserve">Aceptación de pagos en línea (POS) </v>
      </c>
      <c r="C141" s="7">
        <v>0.8</v>
      </c>
      <c r="D141" s="7">
        <v>0.7</v>
      </c>
      <c r="E141" s="7">
        <v>0.7</v>
      </c>
      <c r="F141" s="7">
        <v>0.5</v>
      </c>
      <c r="G141" s="7">
        <v>0.4</v>
      </c>
      <c r="H141" s="10">
        <v>0.1</v>
      </c>
    </row>
    <row r="142" spans="1:8" x14ac:dyDescent="0.2">
      <c r="A142" s="17" t="str">
        <f t="shared" si="13"/>
        <v>30. ¿Cuál de los siguientes servicios financieros bancarios utiliza su negocio, si es que utiliza alguno?Servicios de cambio de divisasServicios de cambio de divisas</v>
      </c>
      <c r="B142" s="49" t="str">
        <f>Translations!A203</f>
        <v>Servicios de cambio de divisas</v>
      </c>
      <c r="C142" s="7">
        <v>0.2</v>
      </c>
      <c r="D142" s="7">
        <v>0.2</v>
      </c>
      <c r="E142" s="7">
        <v>0.4</v>
      </c>
      <c r="F142" s="7">
        <v>0</v>
      </c>
      <c r="G142" s="7">
        <v>0.2</v>
      </c>
      <c r="H142" s="10">
        <v>0</v>
      </c>
    </row>
    <row r="143" spans="1:8" x14ac:dyDescent="0.2">
      <c r="A143" s="17" t="str">
        <f t="shared" si="13"/>
        <v>30. ¿Cuál de los siguientes servicios financieros bancarios utiliza su negocio, si es que utiliza alguno?NóminasNóminas</v>
      </c>
      <c r="B143" s="49" t="str">
        <f>Translations!A204</f>
        <v>Nóminas</v>
      </c>
      <c r="C143" s="7">
        <v>0.5</v>
      </c>
      <c r="D143" s="7">
        <v>0.5</v>
      </c>
      <c r="E143" s="7">
        <v>0.5</v>
      </c>
      <c r="F143" s="7">
        <v>0.2</v>
      </c>
      <c r="G143" s="7">
        <v>0.2</v>
      </c>
      <c r="H143" s="10">
        <v>0.1</v>
      </c>
    </row>
    <row r="144" spans="1:8" x14ac:dyDescent="0.2">
      <c r="A144" s="17" t="str">
        <f t="shared" si="13"/>
        <v>30. ¿Cuál de los siguientes servicios financieros bancarios utiliza su negocio, si es que utiliza alguno?Pago de facturasPago de facturas</v>
      </c>
      <c r="B144" s="49" t="str">
        <f>Translations!A205</f>
        <v>Pago de facturas</v>
      </c>
      <c r="C144" s="7">
        <v>0.6</v>
      </c>
      <c r="D144" s="7">
        <v>0.6</v>
      </c>
      <c r="E144" s="7">
        <v>0.6</v>
      </c>
      <c r="F144" s="7">
        <v>0.3</v>
      </c>
      <c r="G144" s="7">
        <v>0.4</v>
      </c>
      <c r="H144" s="10">
        <v>0.2</v>
      </c>
    </row>
    <row r="145" spans="1:8" x14ac:dyDescent="0.2">
      <c r="A145" s="17" t="str">
        <f t="shared" si="13"/>
        <v>30. ¿Cuál de los siguientes servicios financieros bancarios utiliza su negocio, si es que utiliza alguno?Herramientas en línea proporcionadas por el banco para gestionar o analizar las finanzas empresarialesHerramientas en línea proporcionadas por el banco para gestionar o analizar las finanzas empresariales</v>
      </c>
      <c r="B145" s="49" t="str">
        <f>Translations!A206</f>
        <v>Herramientas en línea proporcionadas por el banco para gestionar o analizar las finanzas empresariales</v>
      </c>
      <c r="C145" s="7">
        <v>0.2</v>
      </c>
      <c r="D145" s="7">
        <v>0.5</v>
      </c>
      <c r="E145" s="7">
        <v>0.4</v>
      </c>
      <c r="F145" s="7">
        <v>0.1</v>
      </c>
      <c r="G145" s="7">
        <v>0.1</v>
      </c>
      <c r="H145" s="10">
        <v>0</v>
      </c>
    </row>
    <row r="146" spans="1:8" x14ac:dyDescent="0.2">
      <c r="A146" s="17" t="str">
        <f t="shared" si="13"/>
        <v>30. ¿Cuál de los siguientes servicios financieros bancarios utiliza su negocio, si es que utiliza alguno?Seguros: responsabilidad civil, daños materiales y personales, vehículos, etc.Seguros: responsabilidad civil, daños materiales y personales, vehículos, etc.</v>
      </c>
      <c r="B146" s="49" t="str">
        <f>Translations!A207</f>
        <v>Seguros: responsabilidad civil, daños materiales y personales, vehículos, etc.</v>
      </c>
      <c r="C146" s="7">
        <v>0.2</v>
      </c>
      <c r="D146" s="7">
        <v>0.2</v>
      </c>
      <c r="E146" s="7">
        <v>0.15</v>
      </c>
      <c r="F146" s="7">
        <v>0</v>
      </c>
      <c r="G146" s="7">
        <v>0</v>
      </c>
      <c r="H146" s="10">
        <v>0</v>
      </c>
    </row>
    <row r="147" spans="1:8" x14ac:dyDescent="0.2">
      <c r="B147" s="5"/>
      <c r="C147" s="5"/>
      <c r="D147" s="5"/>
      <c r="E147" s="5"/>
      <c r="F147" s="5"/>
      <c r="G147" s="5"/>
      <c r="H147" s="46"/>
    </row>
    <row r="148" spans="1:8" x14ac:dyDescent="0.2">
      <c r="B148" s="33" t="str">
        <f>Translations!$A$69</f>
        <v>31. ¿Planea vender algunas acciones de su empresa a cambio de capital o propiedad?</v>
      </c>
      <c r="C148" s="7"/>
      <c r="D148" s="7"/>
      <c r="E148" s="7"/>
      <c r="F148" s="7"/>
      <c r="G148" s="7"/>
      <c r="H148" s="10"/>
    </row>
    <row r="149" spans="1:8" x14ac:dyDescent="0.2">
      <c r="A149" s="17" t="str">
        <f>$B$148&amp;B149</f>
        <v>31. ¿Planea vender algunas acciones de su empresa a cambio de capital o propiedad?Nunca</v>
      </c>
      <c r="B149" s="9" t="str">
        <f>Translations!A210</f>
        <v>Nunca</v>
      </c>
      <c r="C149" s="7">
        <v>0.7</v>
      </c>
      <c r="D149" s="7">
        <v>0.2</v>
      </c>
      <c r="E149" s="7">
        <v>0.2</v>
      </c>
      <c r="F149" s="7">
        <v>0.4</v>
      </c>
      <c r="G149" s="7">
        <v>0.6</v>
      </c>
      <c r="H149" s="10">
        <v>0.6</v>
      </c>
    </row>
    <row r="150" spans="1:8" x14ac:dyDescent="0.2">
      <c r="A150" s="17" t="str">
        <f t="shared" ref="A150:A151" si="14">$B$148&amp;B150</f>
        <v>31. ¿Planea vender algunas acciones de su empresa a cambio de capital o propiedad?No estoy seguro</v>
      </c>
      <c r="B150" s="9" t="str">
        <f>Translations!A211</f>
        <v>No estoy seguro</v>
      </c>
      <c r="C150" s="7">
        <v>0.1</v>
      </c>
      <c r="D150" s="7">
        <v>0.4</v>
      </c>
      <c r="E150" s="7">
        <v>0.4</v>
      </c>
      <c r="F150" s="7">
        <v>0.4</v>
      </c>
      <c r="G150" s="7">
        <v>0.2</v>
      </c>
      <c r="H150" s="10">
        <v>0.3</v>
      </c>
    </row>
    <row r="151" spans="1:8" x14ac:dyDescent="0.2">
      <c r="A151" s="17" t="str">
        <f t="shared" si="14"/>
        <v>31. ¿Planea vender algunas acciones de su empresa a cambio de capital o propiedad?Sí - en los próximos 1, 5 o 10 años</v>
      </c>
      <c r="B151" s="9" t="str">
        <f>Translations!A212</f>
        <v>Sí - en los próximos 1, 5 o 10 años</v>
      </c>
      <c r="C151" s="7">
        <v>0.2</v>
      </c>
      <c r="D151" s="7">
        <v>0.4</v>
      </c>
      <c r="E151" s="7">
        <v>0.4</v>
      </c>
      <c r="F151" s="7">
        <v>0.2</v>
      </c>
      <c r="G151" s="7">
        <v>0.2</v>
      </c>
      <c r="H151" s="10">
        <v>0.1</v>
      </c>
    </row>
    <row r="152" spans="1:8" x14ac:dyDescent="0.2">
      <c r="B152" s="5"/>
      <c r="C152" s="5"/>
      <c r="D152" s="5"/>
      <c r="E152" s="5"/>
      <c r="F152" s="5"/>
      <c r="G152" s="5"/>
      <c r="H152" s="46"/>
    </row>
    <row r="153" spans="1:8" x14ac:dyDescent="0.2">
      <c r="B153" s="33" t="str">
        <f>Translations!$A$70</f>
        <v xml:space="preserve">32. ¿Qué afirmación lo describe mejor?32. What statement best describes you? </v>
      </c>
      <c r="C153" s="7"/>
      <c r="D153" s="7"/>
      <c r="E153" s="7"/>
      <c r="F153" s="7"/>
      <c r="G153" s="7"/>
      <c r="H153" s="10"/>
    </row>
    <row r="154" spans="1:8" x14ac:dyDescent="0.2">
      <c r="A154" s="17" t="str">
        <f>$B$153&amp;B154</f>
        <v>32. ¿Qué afirmación lo describe mejor?32. What statement best describes you? Quiero mantener el control total de mi negocioI want to maintain full control of my business</v>
      </c>
      <c r="B154" s="9" t="str">
        <f>Translations!A215</f>
        <v>Quiero mantener el control total de mi negocioI want to maintain full control of my business</v>
      </c>
      <c r="C154" s="7">
        <v>0.1</v>
      </c>
      <c r="D154" s="7">
        <v>0.7</v>
      </c>
      <c r="E154" s="7">
        <v>0.1</v>
      </c>
      <c r="F154" s="7">
        <v>0.7</v>
      </c>
      <c r="G154" s="7">
        <v>0.5</v>
      </c>
      <c r="H154" s="10">
        <v>0.5</v>
      </c>
    </row>
    <row r="155" spans="1:8" x14ac:dyDescent="0.2">
      <c r="A155" s="17" t="str">
        <f t="shared" ref="A155:A157" si="15">$B$153&amp;B155</f>
        <v>32. ¿Qué afirmación lo describe mejor?32. What statement best describes you? Estoy dispuesto a ceder parte del control para lograr mis ambiciones de crecimiento empresarial y riqueza</v>
      </c>
      <c r="B155" s="9" t="str">
        <f>Translations!A216</f>
        <v>Estoy dispuesto a ceder parte del control para lograr mis ambiciones de crecimiento empresarial y riqueza</v>
      </c>
      <c r="C155" s="7">
        <v>0.7</v>
      </c>
      <c r="D155" s="7">
        <v>0.2</v>
      </c>
      <c r="E155" s="7">
        <v>0.7</v>
      </c>
      <c r="F155" s="7">
        <v>0.2</v>
      </c>
      <c r="G155" s="7">
        <v>0.2</v>
      </c>
      <c r="H155" s="10">
        <v>0.2</v>
      </c>
    </row>
    <row r="156" spans="1:8" x14ac:dyDescent="0.2">
      <c r="A156" s="17" t="str">
        <f t="shared" si="15"/>
        <v>32. ¿Qué afirmación lo describe mejor?32. What statement best describes you? Estoy dispuesto a ceder gran parte del control para lograr mis ambiciones de crecimiento empresarial y riqueza</v>
      </c>
      <c r="B156" s="9" t="str">
        <f>Translations!A217</f>
        <v>Estoy dispuesto a ceder gran parte del control para lograr mis ambiciones de crecimiento empresarial y riqueza</v>
      </c>
      <c r="C156" s="7">
        <v>0.2</v>
      </c>
      <c r="D156" s="7">
        <v>0</v>
      </c>
      <c r="E156" s="7">
        <v>0.1</v>
      </c>
      <c r="F156" s="7">
        <v>0</v>
      </c>
      <c r="G156" s="7">
        <v>0</v>
      </c>
      <c r="H156" s="10">
        <v>0</v>
      </c>
    </row>
    <row r="157" spans="1:8" x14ac:dyDescent="0.2">
      <c r="A157" s="17" t="str">
        <f t="shared" si="15"/>
        <v>32. ¿Qué afirmación lo describe mejor?32. What statement best describes you? No lo sé</v>
      </c>
      <c r="B157" s="9" t="str">
        <f>Translations!A218</f>
        <v>No lo sé</v>
      </c>
      <c r="C157" s="7">
        <v>0</v>
      </c>
      <c r="D157" s="7">
        <v>0.1</v>
      </c>
      <c r="E157" s="7">
        <v>0.1</v>
      </c>
      <c r="F157" s="7">
        <v>0.1</v>
      </c>
      <c r="G157" s="7">
        <v>0.4</v>
      </c>
      <c r="H157" s="10">
        <v>0.4</v>
      </c>
    </row>
    <row r="158" spans="1:8" x14ac:dyDescent="0.2">
      <c r="B158" s="5"/>
      <c r="C158" s="5"/>
      <c r="D158" s="5"/>
      <c r="E158" s="5"/>
      <c r="F158" s="5"/>
      <c r="G158" s="5"/>
      <c r="H158" s="46"/>
    </row>
    <row r="159" spans="1:8" x14ac:dyDescent="0.2">
      <c r="B159" s="51" t="s">
        <v>453</v>
      </c>
      <c r="C159" s="20">
        <f t="shared" ref="C159:H159" si="16">SUM(C8:C157)</f>
        <v>131.89999999999992</v>
      </c>
      <c r="D159" s="20">
        <f t="shared" si="16"/>
        <v>137.39999999999995</v>
      </c>
      <c r="E159" s="20">
        <f t="shared" si="16"/>
        <v>115.8</v>
      </c>
      <c r="F159" s="20">
        <f t="shared" si="16"/>
        <v>103.7</v>
      </c>
      <c r="G159" s="20">
        <f t="shared" si="16"/>
        <v>94.75</v>
      </c>
      <c r="H159" s="22">
        <f t="shared" si="16"/>
        <v>87.69999999999996</v>
      </c>
    </row>
    <row r="160" spans="1:8" x14ac:dyDescent="0.2">
      <c r="A160" s="17" t="str">
        <f>Translations!A119</f>
        <v>Si</v>
      </c>
    </row>
    <row r="161" spans="1:1" x14ac:dyDescent="0.2">
      <c r="A161" s="17" t="str">
        <f>Translations!A120</f>
        <v>No</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CBCECA32F979458BD347026833B8D0" ma:contentTypeVersion="13" ma:contentTypeDescription="Create a new document." ma:contentTypeScope="" ma:versionID="e1861083388bb3a6e952d67690562149">
  <xsd:schema xmlns:xsd="http://www.w3.org/2001/XMLSchema" xmlns:xs="http://www.w3.org/2001/XMLSchema" xmlns:p="http://schemas.microsoft.com/office/2006/metadata/properties" xmlns:ns2="75d0ca71-c4c3-48f8-9473-bc655f9c8c31" xmlns:ns3="77f9e33c-1382-4225-9346-e546ab4c6133" targetNamespace="http://schemas.microsoft.com/office/2006/metadata/properties" ma:root="true" ma:fieldsID="7c0e8a5fba9aa84becded7480b591e66" ns2:_="" ns3:_="">
    <xsd:import namespace="75d0ca71-c4c3-48f8-9473-bc655f9c8c31"/>
    <xsd:import namespace="77f9e33c-1382-4225-9346-e546ab4c61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0ca71-c4c3-48f8-9473-bc655f9c8c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21dbbeb-a8e1-4d40-9789-dc87f3da36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f9e33c-1382-4225-9346-e546ab4c613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d5564e7-c877-426d-8147-f2afd0547410}" ma:internalName="TaxCatchAll" ma:showField="CatchAllData" ma:web="77f9e33c-1382-4225-9346-e546ab4c61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f9e33c-1382-4225-9346-e546ab4c6133" xsi:nil="true"/>
    <lcf76f155ced4ddcb4097134ff3c332f xmlns="75d0ca71-c4c3-48f8-9473-bc655f9c8c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3F99E2-0801-46AD-9E64-9E476D7FA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0ca71-c4c3-48f8-9473-bc655f9c8c31"/>
    <ds:schemaRef ds:uri="77f9e33c-1382-4225-9346-e546ab4c6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4982B-892F-4DE1-B4E9-424139D9F3B3}">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www.w3.org/XML/1998/namespace"/>
    <ds:schemaRef ds:uri="http://purl.org/dc/elements/1.1/"/>
    <ds:schemaRef ds:uri="http://schemas.openxmlformats.org/package/2006/metadata/core-properties"/>
    <ds:schemaRef ds:uri="77f9e33c-1382-4225-9346-e546ab4c6133"/>
    <ds:schemaRef ds:uri="75d0ca71-c4c3-48f8-9473-bc655f9c8c31"/>
    <ds:schemaRef ds:uri="http://purl.org/dc/dcmitype/"/>
  </ds:schemaRefs>
</ds:datastoreItem>
</file>

<file path=customXml/itemProps3.xml><?xml version="1.0" encoding="utf-8"?>
<ds:datastoreItem xmlns:ds="http://schemas.openxmlformats.org/officeDocument/2006/customXml" ds:itemID="{6AB6EB54-6CE8-4E65-B4BF-9120C6BB16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Empieza aquí</vt:lpstr>
      <vt:lpstr>Rellena el cuestionario</vt:lpstr>
      <vt:lpstr>Más información sobre el segmen</vt:lpstr>
      <vt:lpstr>Translations</vt:lpstr>
      <vt:lpstr>Original Questionnaire</vt:lpstr>
      <vt:lpstr>Descripción de los segmentos</vt:lpstr>
      <vt:lpstr>Segment Assignment</vt:lpstr>
      <vt:lpstr>Growth Area Calculation</vt:lpstr>
      <vt:lpstr>Segment Calculation</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Hilary Nichols</dc:creator>
  <cp:keywords/>
  <dc:description/>
  <cp:lastModifiedBy>Hilary Nichols</cp:lastModifiedBy>
  <cp:revision/>
  <dcterms:created xsi:type="dcterms:W3CDTF">2025-02-20T18:11:22Z</dcterms:created>
  <dcterms:modified xsi:type="dcterms:W3CDTF">2026-05-01T15:20:24Z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0x01010086CBCECA32F979458BD347026833B8D0</vt:lpwstr>
  </property>
  <property fmtid="{D5CDD505-2E9C-101B-9397-08002B2CF9AE}" pid="3" name="MediaServiceImageTags">
    <vt:lpwstr/>
  </property>
</Properties>
</file>