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0"/>
  <workbookPr hidePivotFieldList="1"/>
  <mc:AlternateContent xmlns:mc="http://schemas.openxmlformats.org/markup-compatibility/2006">
    <mc:Choice Requires="x15">
      <x15ac:absPath xmlns:x15ac="http://schemas.microsoft.com/office/spreadsheetml/2010/11/ac" url="https://ccxinclusivebiz.sharepoint.com/sites/ARGSEG/Freigegebene Dokumente/General/11 TRANSLATION/WSME Segmentation Translation files/FR-WSMESegm/"/>
    </mc:Choice>
  </mc:AlternateContent>
  <xr:revisionPtr revIDLastSave="352" documentId="13_ncr:1_{98D67A49-3602-4537-A53B-106053C9B21D}" xr6:coauthVersionLast="47" xr6:coauthVersionMax="47" xr10:uidLastSave="{0FAF3399-40C5-4F82-8828-E55DB2F69184}"/>
  <bookViews>
    <workbookView xWindow="-108" yWindow="-108" windowWidth="23256" windowHeight="12456" firstSheet="2" activeTab="2" xr2:uid="{00000000-000D-0000-FFFF-FFFF00000000}"/>
    <workbookView xWindow="-108" yWindow="-108" windowWidth="23256" windowHeight="12456" firstSheet="2" activeTab="2" xr2:uid="{D4A45913-0EC9-4397-92F2-51E943FC5C4E}"/>
  </bookViews>
  <sheets>
    <sheet name="Instructions" sheetId="5" r:id="rId1"/>
    <sheet name="Saisir les données ici" sheetId="1" r:id="rId2"/>
    <sheet name="Analyse du portefeuille" sheetId="4" r:id="rId3"/>
    <sheet name="Configuration" sheetId="3" r:id="rId4"/>
  </sheets>
  <definedNames>
    <definedName name="_xlnm._FilterDatabase" localSheetId="1" hidden="1">'Saisir les données ici'!$A$3:$CI$503</definedName>
    <definedName name="Slicer_Durée_de_vie_de_l_entité">#N/A</definedName>
    <definedName name="Slicer_Entreprise_appartenant_à_une_femme">#N/A</definedName>
    <definedName name="Slicer_Entreprise_appartenant_à_une_femme1">#N/A</definedName>
    <definedName name="Slicer_Entreprise_appartenant_à_une_femme2">#N/A</definedName>
    <definedName name="Slicer_Entreprise_appartenant_à_une_femme3">#N/A</definedName>
    <definedName name="Slicer_Entreprise_appartenant_à_une_femme4">#N/A</definedName>
    <definedName name="Slicer_Entreprise_appartenant_à_une_femme5">#N/A</definedName>
    <definedName name="Slicer_Entreprise_appartenant_à_une_femme6">#N/A</definedName>
    <definedName name="Slicer_Entreprise_appartenant_à_une_femme7">#N/A</definedName>
    <definedName name="Slicer_Fourchette_de_taille__revenus">#N/A</definedName>
    <definedName name="Slicer_Gamme_de_taille__nombre_d_employés">#N/A</definedName>
    <definedName name="Slicer_Industrie">#N/A</definedName>
    <definedName name="Slicer_Région">#N/A</definedName>
    <definedName name="Slicer_Statut_d_emprunt">#N/A</definedName>
    <definedName name="Slicer_Statut_d_emprunt1">#N/A</definedName>
    <definedName name="Slicer_Statut_d_emprunt2">#N/A</definedName>
    <definedName name="Slicer_Statut_d_emprunt3">#N/A</definedName>
    <definedName name="Slicer_Statut_d_emprunt4">#N/A</definedName>
  </definedNames>
  <calcPr calcId="191028"/>
  <pivotCaches>
    <pivotCache cacheId="2515" r:id="rId5"/>
  </pivotCaches>
  <extLst>
    <ext xmlns:x14="http://schemas.microsoft.com/office/spreadsheetml/2009/9/main" uri="{BBE1A952-AA13-448e-AADC-164F8A28A991}">
      <x14:slicerCaches>
        <x14:slicerCache r:id="rId6"/>
        <x14:slicerCache r:id="rId7"/>
        <x14:slicerCache r:id="rId8"/>
        <x14:slicerCache r:id="rId9"/>
        <x14:slicerCache r:id="rId10"/>
        <x14:slicerCache r:id="rId11"/>
        <x14:slicerCache r:id="rId12"/>
        <x14:slicerCache r:id="rId13"/>
        <x14:slicerCache r:id="rId14"/>
        <x14:slicerCache r:id="rId15"/>
        <x14:slicerCache r:id="rId16"/>
        <x14:slicerCache r:id="rId17"/>
        <x14:slicerCache r:id="rId18"/>
        <x14:slicerCache r:id="rId19"/>
        <x14:slicerCache r:id="rId20"/>
        <x14:slicerCache r:id="rId21"/>
        <x14:slicerCache r:id="rId22"/>
        <x14:slicerCache r:id="rId23"/>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 l="1"/>
  <c r="D19" i="4"/>
  <c r="D18" i="4"/>
  <c r="C19" i="4"/>
  <c r="B19" i="4"/>
  <c r="C23" i="4"/>
  <c r="C18" i="4"/>
  <c r="B6" i="4" a="1"/>
  <c r="B6" i="4" s="1"/>
  <c r="C6" i="4" a="1"/>
  <c r="C6" i="4" s="1"/>
  <c r="D6" i="4" a="1"/>
  <c r="D6" i="4" s="1"/>
  <c r="E6" i="4" a="1"/>
  <c r="E6" i="4" s="1"/>
  <c r="F6" i="4" a="1"/>
  <c r="F6" i="4" s="1"/>
  <c r="G6" i="4" a="1"/>
  <c r="G6" i="4" s="1"/>
  <c r="BS503" i="1"/>
  <c r="BS502" i="1"/>
  <c r="BS501" i="1"/>
  <c r="BS500" i="1"/>
  <c r="BS499" i="1"/>
  <c r="BS498" i="1"/>
  <c r="BS497" i="1"/>
  <c r="BS496" i="1"/>
  <c r="BS495" i="1"/>
  <c r="BS494" i="1"/>
  <c r="BS493" i="1"/>
  <c r="BS492" i="1"/>
  <c r="BS491" i="1"/>
  <c r="BS490" i="1"/>
  <c r="BS489" i="1"/>
  <c r="BS488" i="1"/>
  <c r="BS487" i="1"/>
  <c r="BS486" i="1"/>
  <c r="BS485" i="1"/>
  <c r="BS484" i="1"/>
  <c r="BS483" i="1"/>
  <c r="BS482" i="1"/>
  <c r="BS481" i="1"/>
  <c r="BS480" i="1"/>
  <c r="BS479" i="1"/>
  <c r="BS478" i="1"/>
  <c r="BS477" i="1"/>
  <c r="BS476" i="1"/>
  <c r="BS475" i="1"/>
  <c r="BS474" i="1"/>
  <c r="BS473" i="1"/>
  <c r="BS472" i="1"/>
  <c r="BS471" i="1"/>
  <c r="BS470" i="1"/>
  <c r="BS469" i="1"/>
  <c r="BS468" i="1"/>
  <c r="BS467" i="1"/>
  <c r="BS466" i="1"/>
  <c r="BS465" i="1"/>
  <c r="BS464" i="1"/>
  <c r="BS463" i="1"/>
  <c r="BS462" i="1"/>
  <c r="BS461" i="1"/>
  <c r="BS460" i="1"/>
  <c r="BS459" i="1"/>
  <c r="BS458" i="1"/>
  <c r="BS457" i="1"/>
  <c r="BS456" i="1"/>
  <c r="BS455" i="1"/>
  <c r="BS454" i="1"/>
  <c r="BS453" i="1"/>
  <c r="BS452" i="1"/>
  <c r="BS451" i="1"/>
  <c r="BS450" i="1"/>
  <c r="BS449" i="1"/>
  <c r="BS448" i="1"/>
  <c r="BS447" i="1"/>
  <c r="BS446" i="1"/>
  <c r="BS445" i="1"/>
  <c r="BS444" i="1"/>
  <c r="BS443" i="1"/>
  <c r="BS442" i="1"/>
  <c r="BS441" i="1"/>
  <c r="BS440" i="1"/>
  <c r="BS439" i="1"/>
  <c r="BS438" i="1"/>
  <c r="BS437" i="1"/>
  <c r="BS436" i="1"/>
  <c r="BS435" i="1"/>
  <c r="BS434" i="1"/>
  <c r="BS433" i="1"/>
  <c r="BS432" i="1"/>
  <c r="BS431" i="1"/>
  <c r="BS430" i="1"/>
  <c r="BS429" i="1"/>
  <c r="BS428" i="1"/>
  <c r="BS427" i="1"/>
  <c r="BS426" i="1"/>
  <c r="BS425" i="1"/>
  <c r="BS424" i="1"/>
  <c r="BS423" i="1"/>
  <c r="BS422" i="1"/>
  <c r="BS421" i="1"/>
  <c r="BS420" i="1"/>
  <c r="BS419" i="1"/>
  <c r="BS418" i="1"/>
  <c r="BS417" i="1"/>
  <c r="BS416" i="1"/>
  <c r="BS415" i="1"/>
  <c r="BS414" i="1"/>
  <c r="BS413" i="1"/>
  <c r="BS412" i="1"/>
  <c r="BS411" i="1"/>
  <c r="BS410" i="1"/>
  <c r="BS409" i="1"/>
  <c r="BS408" i="1"/>
  <c r="BS407" i="1"/>
  <c r="BS406" i="1"/>
  <c r="BS405" i="1"/>
  <c r="BS404" i="1"/>
  <c r="BS403" i="1"/>
  <c r="BS402" i="1"/>
  <c r="BS401" i="1"/>
  <c r="BS400" i="1"/>
  <c r="BS399" i="1"/>
  <c r="BS398" i="1"/>
  <c r="BS397" i="1"/>
  <c r="BS396" i="1"/>
  <c r="BS395" i="1"/>
  <c r="BS394" i="1"/>
  <c r="BS393" i="1"/>
  <c r="BS392" i="1"/>
  <c r="BS391" i="1"/>
  <c r="BS390" i="1"/>
  <c r="BS389" i="1"/>
  <c r="BS388" i="1"/>
  <c r="BS387" i="1"/>
  <c r="BS386" i="1"/>
  <c r="BS385" i="1"/>
  <c r="BS384" i="1"/>
  <c r="BS383" i="1"/>
  <c r="BS382" i="1"/>
  <c r="BS381" i="1"/>
  <c r="BS380" i="1"/>
  <c r="BS379" i="1"/>
  <c r="BS378" i="1"/>
  <c r="BS377" i="1"/>
  <c r="BS376" i="1"/>
  <c r="BS375" i="1"/>
  <c r="BS374" i="1"/>
  <c r="BS373" i="1"/>
  <c r="BS372" i="1"/>
  <c r="BS371" i="1"/>
  <c r="BS370" i="1"/>
  <c r="BS369" i="1"/>
  <c r="BS368" i="1"/>
  <c r="BS367" i="1"/>
  <c r="BS366" i="1"/>
  <c r="BS365" i="1"/>
  <c r="BS364" i="1"/>
  <c r="BS363" i="1"/>
  <c r="BS362" i="1"/>
  <c r="BS361" i="1"/>
  <c r="BS360" i="1"/>
  <c r="BS359" i="1"/>
  <c r="BS358" i="1"/>
  <c r="BS357" i="1"/>
  <c r="BS356" i="1"/>
  <c r="BS355" i="1"/>
  <c r="BS354" i="1"/>
  <c r="BS353" i="1"/>
  <c r="BS352" i="1"/>
  <c r="BS351" i="1"/>
  <c r="BS350" i="1"/>
  <c r="BS349" i="1"/>
  <c r="BS348" i="1"/>
  <c r="BS347" i="1"/>
  <c r="BS346" i="1"/>
  <c r="BS345" i="1"/>
  <c r="BS344" i="1"/>
  <c r="BS343" i="1"/>
  <c r="BS342" i="1"/>
  <c r="BS341" i="1"/>
  <c r="BS340" i="1"/>
  <c r="BS339" i="1"/>
  <c r="BS338" i="1"/>
  <c r="BS337" i="1"/>
  <c r="BS336" i="1"/>
  <c r="BS335" i="1"/>
  <c r="BS334" i="1"/>
  <c r="BS333" i="1"/>
  <c r="BS332" i="1"/>
  <c r="BS331" i="1"/>
  <c r="BS330" i="1"/>
  <c r="BS329" i="1"/>
  <c r="BS328" i="1"/>
  <c r="BS327" i="1"/>
  <c r="BS326" i="1"/>
  <c r="BS325" i="1"/>
  <c r="BS324" i="1"/>
  <c r="BS323" i="1"/>
  <c r="BS322" i="1"/>
  <c r="BS321" i="1"/>
  <c r="BS320" i="1"/>
  <c r="BS319" i="1"/>
  <c r="BS318" i="1"/>
  <c r="BS317" i="1"/>
  <c r="BS316" i="1"/>
  <c r="BS315" i="1"/>
  <c r="BS314" i="1"/>
  <c r="BS313" i="1"/>
  <c r="BS312" i="1"/>
  <c r="BS311" i="1"/>
  <c r="BS310" i="1"/>
  <c r="BS309" i="1"/>
  <c r="BS308" i="1"/>
  <c r="BS307" i="1"/>
  <c r="BS306" i="1"/>
  <c r="BS305" i="1"/>
  <c r="BS304" i="1"/>
  <c r="BS303" i="1"/>
  <c r="BS302" i="1"/>
  <c r="BS301" i="1"/>
  <c r="BS300" i="1"/>
  <c r="BS299" i="1"/>
  <c r="BS298" i="1"/>
  <c r="BS297" i="1"/>
  <c r="BS296" i="1"/>
  <c r="BS295" i="1"/>
  <c r="BS294" i="1"/>
  <c r="BS293" i="1"/>
  <c r="BS292" i="1"/>
  <c r="BS291" i="1"/>
  <c r="BS290" i="1"/>
  <c r="BS289" i="1"/>
  <c r="BS288" i="1"/>
  <c r="BS287" i="1"/>
  <c r="BS286" i="1"/>
  <c r="BS285" i="1"/>
  <c r="BS284" i="1"/>
  <c r="BS283" i="1"/>
  <c r="BS282" i="1"/>
  <c r="BS281" i="1"/>
  <c r="BS280" i="1"/>
  <c r="BS279" i="1"/>
  <c r="BS278" i="1"/>
  <c r="BS277" i="1"/>
  <c r="BS276" i="1"/>
  <c r="BS275" i="1"/>
  <c r="BS274" i="1"/>
  <c r="BS273" i="1"/>
  <c r="BS272" i="1"/>
  <c r="BS271" i="1"/>
  <c r="BS270" i="1"/>
  <c r="BS269" i="1"/>
  <c r="BS268" i="1"/>
  <c r="BS267" i="1"/>
  <c r="BS266" i="1"/>
  <c r="BS265" i="1"/>
  <c r="BS264" i="1"/>
  <c r="BS263" i="1"/>
  <c r="BS262" i="1"/>
  <c r="BS261" i="1"/>
  <c r="BS260" i="1"/>
  <c r="BS259" i="1"/>
  <c r="BS258" i="1"/>
  <c r="BS257" i="1"/>
  <c r="BS256" i="1"/>
  <c r="BS255" i="1"/>
  <c r="BS254" i="1"/>
  <c r="BS253" i="1"/>
  <c r="BS252" i="1"/>
  <c r="BS251" i="1"/>
  <c r="BS250" i="1"/>
  <c r="BS249" i="1"/>
  <c r="BS248" i="1"/>
  <c r="BS247" i="1"/>
  <c r="BS246" i="1"/>
  <c r="BS245" i="1"/>
  <c r="BS244" i="1"/>
  <c r="BS243" i="1"/>
  <c r="BS242" i="1"/>
  <c r="BS241" i="1"/>
  <c r="BS240" i="1"/>
  <c r="BS239" i="1"/>
  <c r="BS238" i="1"/>
  <c r="BS237" i="1"/>
  <c r="BS236" i="1"/>
  <c r="BS235" i="1"/>
  <c r="BS234" i="1"/>
  <c r="BS233" i="1"/>
  <c r="BS232" i="1"/>
  <c r="BS231" i="1"/>
  <c r="BS230" i="1"/>
  <c r="BS229" i="1"/>
  <c r="BS228" i="1"/>
  <c r="BS227" i="1"/>
  <c r="BS226" i="1"/>
  <c r="BS225" i="1"/>
  <c r="BS224" i="1"/>
  <c r="BS223" i="1"/>
  <c r="BS222" i="1"/>
  <c r="BS221" i="1"/>
  <c r="BS220" i="1"/>
  <c r="BS219" i="1"/>
  <c r="BS218" i="1"/>
  <c r="BS217" i="1"/>
  <c r="BS216" i="1"/>
  <c r="BS215" i="1"/>
  <c r="BS214" i="1"/>
  <c r="BS213" i="1"/>
  <c r="BS212" i="1"/>
  <c r="BS211" i="1"/>
  <c r="BS210" i="1"/>
  <c r="BS209" i="1"/>
  <c r="BS208" i="1"/>
  <c r="BS207" i="1"/>
  <c r="BS206" i="1"/>
  <c r="BS205" i="1"/>
  <c r="BS204" i="1"/>
  <c r="BS203" i="1"/>
  <c r="BS202" i="1"/>
  <c r="BS201" i="1"/>
  <c r="BS200" i="1"/>
  <c r="BS199" i="1"/>
  <c r="BS198" i="1"/>
  <c r="BS197" i="1"/>
  <c r="BS196" i="1"/>
  <c r="BS195" i="1"/>
  <c r="BS194" i="1"/>
  <c r="BS193" i="1"/>
  <c r="BS192" i="1"/>
  <c r="BS191" i="1"/>
  <c r="BS190" i="1"/>
  <c r="BS189" i="1"/>
  <c r="BS188" i="1"/>
  <c r="BS187" i="1"/>
  <c r="BS186" i="1"/>
  <c r="BS185" i="1"/>
  <c r="BS184" i="1"/>
  <c r="BS183" i="1"/>
  <c r="BS182" i="1"/>
  <c r="BS181" i="1"/>
  <c r="BS180" i="1"/>
  <c r="BS179" i="1"/>
  <c r="BS178" i="1"/>
  <c r="BS177" i="1"/>
  <c r="BS176" i="1"/>
  <c r="BS175" i="1"/>
  <c r="BS174" i="1"/>
  <c r="BS173" i="1"/>
  <c r="BS172" i="1"/>
  <c r="BS171" i="1"/>
  <c r="BS170" i="1"/>
  <c r="BS169" i="1"/>
  <c r="BS168" i="1"/>
  <c r="BS167" i="1"/>
  <c r="BS166" i="1"/>
  <c r="BS165" i="1"/>
  <c r="BS164" i="1"/>
  <c r="BS163" i="1"/>
  <c r="BS162" i="1"/>
  <c r="BS161" i="1"/>
  <c r="BS160" i="1"/>
  <c r="BS159" i="1"/>
  <c r="BS158" i="1"/>
  <c r="BS157" i="1"/>
  <c r="BS156" i="1"/>
  <c r="BS155" i="1"/>
  <c r="BS154" i="1"/>
  <c r="BS153" i="1"/>
  <c r="BS152" i="1"/>
  <c r="BS151" i="1"/>
  <c r="BS150" i="1"/>
  <c r="BS149" i="1"/>
  <c r="BS148" i="1"/>
  <c r="BS147" i="1"/>
  <c r="BS146" i="1"/>
  <c r="BS145" i="1"/>
  <c r="BS144" i="1"/>
  <c r="BS143" i="1"/>
  <c r="BS142" i="1"/>
  <c r="BS141" i="1"/>
  <c r="BS140" i="1"/>
  <c r="BS139" i="1"/>
  <c r="BS138" i="1"/>
  <c r="BS137" i="1"/>
  <c r="BS136" i="1"/>
  <c r="BS135" i="1"/>
  <c r="BS134" i="1"/>
  <c r="BS133" i="1"/>
  <c r="BS132" i="1"/>
  <c r="BS131" i="1"/>
  <c r="BS130" i="1"/>
  <c r="BS129" i="1"/>
  <c r="BS128" i="1"/>
  <c r="BS127" i="1"/>
  <c r="BS126" i="1"/>
  <c r="BS125" i="1"/>
  <c r="BS124" i="1"/>
  <c r="BS123" i="1"/>
  <c r="BS122" i="1"/>
  <c r="BS121" i="1"/>
  <c r="BS120" i="1"/>
  <c r="BS119" i="1"/>
  <c r="BS118" i="1"/>
  <c r="BS117" i="1"/>
  <c r="BS116" i="1"/>
  <c r="BS115" i="1"/>
  <c r="BS114" i="1"/>
  <c r="BS113" i="1"/>
  <c r="BS112" i="1"/>
  <c r="BS111" i="1"/>
  <c r="BS110" i="1"/>
  <c r="BS109" i="1"/>
  <c r="BS108" i="1"/>
  <c r="BS107" i="1"/>
  <c r="BS106" i="1"/>
  <c r="BS105" i="1"/>
  <c r="BS104" i="1"/>
  <c r="BS103" i="1"/>
  <c r="BS102" i="1"/>
  <c r="BS101" i="1"/>
  <c r="BS100" i="1"/>
  <c r="BS99" i="1"/>
  <c r="BS98" i="1"/>
  <c r="BS97" i="1"/>
  <c r="BS96" i="1"/>
  <c r="BS95" i="1"/>
  <c r="BS94" i="1"/>
  <c r="BS93" i="1"/>
  <c r="BS92" i="1"/>
  <c r="BS91" i="1"/>
  <c r="BS90" i="1"/>
  <c r="BS89" i="1"/>
  <c r="BS88" i="1"/>
  <c r="BS87" i="1"/>
  <c r="BS86" i="1"/>
  <c r="BS85" i="1"/>
  <c r="BS84" i="1"/>
  <c r="BS83" i="1"/>
  <c r="BS82" i="1"/>
  <c r="BS81" i="1"/>
  <c r="BS80" i="1"/>
  <c r="BS79" i="1"/>
  <c r="BS78" i="1"/>
  <c r="BS77" i="1"/>
  <c r="BS76" i="1"/>
  <c r="BS75" i="1"/>
  <c r="BS74" i="1"/>
  <c r="BS73" i="1"/>
  <c r="BS72" i="1"/>
  <c r="BS71" i="1"/>
  <c r="BS70" i="1"/>
  <c r="BS69" i="1"/>
  <c r="BS68" i="1"/>
  <c r="BS67" i="1"/>
  <c r="BS66" i="1"/>
  <c r="BS65" i="1"/>
  <c r="BS64" i="1"/>
  <c r="BS63" i="1"/>
  <c r="BS62" i="1"/>
  <c r="BS61" i="1"/>
  <c r="BS60" i="1"/>
  <c r="BS59" i="1"/>
  <c r="BS58" i="1"/>
  <c r="BS57" i="1"/>
  <c r="BS56" i="1"/>
  <c r="BS55" i="1"/>
  <c r="BS54" i="1"/>
  <c r="BS53" i="1"/>
  <c r="BS52" i="1"/>
  <c r="BS51" i="1"/>
  <c r="BS50" i="1"/>
  <c r="BS49" i="1"/>
  <c r="BS48" i="1"/>
  <c r="BS47" i="1"/>
  <c r="BS46" i="1"/>
  <c r="BS45" i="1"/>
  <c r="BS44" i="1"/>
  <c r="BS43" i="1"/>
  <c r="BS42" i="1"/>
  <c r="BS41" i="1"/>
  <c r="BS40" i="1"/>
  <c r="BS39" i="1"/>
  <c r="BS38" i="1"/>
  <c r="BS37" i="1"/>
  <c r="BS36" i="1"/>
  <c r="BS35" i="1"/>
  <c r="BS34" i="1"/>
  <c r="BS33" i="1"/>
  <c r="BS32" i="1"/>
  <c r="BS31" i="1"/>
  <c r="BS30" i="1"/>
  <c r="BS29" i="1"/>
  <c r="BS28" i="1"/>
  <c r="BS27" i="1"/>
  <c r="BS26" i="1"/>
  <c r="BS25" i="1"/>
  <c r="BS24" i="1"/>
  <c r="BS23" i="1"/>
  <c r="BS22" i="1"/>
  <c r="BS21" i="1"/>
  <c r="BS20" i="1"/>
  <c r="BS19" i="1"/>
  <c r="BS18" i="1"/>
  <c r="BS17" i="1"/>
  <c r="BS16" i="1"/>
  <c r="BS15" i="1"/>
  <c r="BS14" i="1"/>
  <c r="BS13" i="1"/>
  <c r="BS12" i="1"/>
  <c r="BS11" i="1"/>
  <c r="BS10" i="1"/>
  <c r="BS9" i="1"/>
  <c r="BS8" i="1"/>
  <c r="BS7" i="1"/>
  <c r="BS6" i="1"/>
  <c r="BS5" i="1"/>
  <c r="BS4" i="1"/>
  <c r="O503" i="1"/>
  <c r="O502" i="1"/>
  <c r="O501" i="1"/>
  <c r="O500" i="1"/>
  <c r="O499" i="1"/>
  <c r="O498" i="1"/>
  <c r="O497" i="1"/>
  <c r="O496" i="1"/>
  <c r="O495" i="1"/>
  <c r="O494" i="1"/>
  <c r="O493" i="1"/>
  <c r="O492" i="1"/>
  <c r="O491" i="1"/>
  <c r="O490" i="1"/>
  <c r="O489" i="1"/>
  <c r="O488" i="1"/>
  <c r="O487" i="1"/>
  <c r="O486" i="1"/>
  <c r="O485" i="1"/>
  <c r="O484" i="1"/>
  <c r="O483" i="1"/>
  <c r="O482" i="1"/>
  <c r="O481" i="1"/>
  <c r="O480" i="1"/>
  <c r="O479" i="1"/>
  <c r="O478" i="1"/>
  <c r="O477" i="1"/>
  <c r="O476" i="1"/>
  <c r="O475" i="1"/>
  <c r="O474" i="1"/>
  <c r="O473" i="1"/>
  <c r="O472" i="1"/>
  <c r="O471" i="1"/>
  <c r="O470" i="1"/>
  <c r="O469" i="1"/>
  <c r="O468" i="1"/>
  <c r="O467" i="1"/>
  <c r="O466" i="1"/>
  <c r="O465" i="1"/>
  <c r="O464" i="1"/>
  <c r="O463" i="1"/>
  <c r="O462" i="1"/>
  <c r="O461" i="1"/>
  <c r="O460" i="1"/>
  <c r="O459" i="1"/>
  <c r="O458" i="1"/>
  <c r="O457" i="1"/>
  <c r="O456" i="1"/>
  <c r="O455" i="1"/>
  <c r="O454" i="1"/>
  <c r="O453" i="1"/>
  <c r="O452" i="1"/>
  <c r="O451" i="1"/>
  <c r="O450" i="1"/>
  <c r="O449" i="1"/>
  <c r="O448" i="1"/>
  <c r="O447" i="1"/>
  <c r="O446" i="1"/>
  <c r="O445" i="1"/>
  <c r="O444" i="1"/>
  <c r="O443" i="1"/>
  <c r="O442" i="1"/>
  <c r="O441" i="1"/>
  <c r="O440" i="1"/>
  <c r="O439" i="1"/>
  <c r="O438" i="1"/>
  <c r="O437" i="1"/>
  <c r="O436" i="1"/>
  <c r="O435" i="1"/>
  <c r="O434" i="1"/>
  <c r="O433" i="1"/>
  <c r="O432" i="1"/>
  <c r="O431" i="1"/>
  <c r="O430" i="1"/>
  <c r="O429" i="1"/>
  <c r="O428" i="1"/>
  <c r="O427" i="1"/>
  <c r="O426" i="1"/>
  <c r="O425" i="1"/>
  <c r="O424" i="1"/>
  <c r="O423" i="1"/>
  <c r="O422" i="1"/>
  <c r="O421" i="1"/>
  <c r="O420" i="1"/>
  <c r="O419" i="1"/>
  <c r="O418" i="1"/>
  <c r="O417" i="1"/>
  <c r="O416" i="1"/>
  <c r="O415" i="1"/>
  <c r="O414" i="1"/>
  <c r="O413" i="1"/>
  <c r="O412" i="1"/>
  <c r="O411" i="1"/>
  <c r="O410" i="1"/>
  <c r="O409" i="1"/>
  <c r="O408" i="1"/>
  <c r="O407" i="1"/>
  <c r="O406" i="1"/>
  <c r="O405" i="1"/>
  <c r="O404" i="1"/>
  <c r="O403" i="1"/>
  <c r="O402" i="1"/>
  <c r="O401" i="1"/>
  <c r="O400" i="1"/>
  <c r="O399" i="1"/>
  <c r="O398" i="1"/>
  <c r="O397" i="1"/>
  <c r="O396" i="1"/>
  <c r="O395" i="1"/>
  <c r="O394" i="1"/>
  <c r="O393" i="1"/>
  <c r="O392" i="1"/>
  <c r="O391" i="1"/>
  <c r="O390" i="1"/>
  <c r="O389" i="1"/>
  <c r="O388" i="1"/>
  <c r="O387" i="1"/>
  <c r="O386" i="1"/>
  <c r="O385" i="1"/>
  <c r="O384" i="1"/>
  <c r="O383" i="1"/>
  <c r="O382" i="1"/>
  <c r="O381" i="1"/>
  <c r="O380" i="1"/>
  <c r="O379" i="1"/>
  <c r="O378" i="1"/>
  <c r="O377" i="1"/>
  <c r="O376" i="1"/>
  <c r="O375" i="1"/>
  <c r="O374" i="1"/>
  <c r="O373" i="1"/>
  <c r="O372" i="1"/>
  <c r="O371" i="1"/>
  <c r="O370" i="1"/>
  <c r="O369" i="1"/>
  <c r="O368" i="1"/>
  <c r="O367" i="1"/>
  <c r="O366" i="1"/>
  <c r="O365" i="1"/>
  <c r="O364" i="1"/>
  <c r="O363" i="1"/>
  <c r="O362" i="1"/>
  <c r="O361" i="1"/>
  <c r="O360" i="1"/>
  <c r="O359" i="1"/>
  <c r="O358" i="1"/>
  <c r="O357" i="1"/>
  <c r="O356" i="1"/>
  <c r="O355" i="1"/>
  <c r="O354" i="1"/>
  <c r="O353" i="1"/>
  <c r="O352" i="1"/>
  <c r="O351" i="1"/>
  <c r="O350" i="1"/>
  <c r="O349" i="1"/>
  <c r="O348" i="1"/>
  <c r="O347" i="1"/>
  <c r="O346" i="1"/>
  <c r="O345" i="1"/>
  <c r="O344" i="1"/>
  <c r="O343" i="1"/>
  <c r="O342" i="1"/>
  <c r="O341" i="1"/>
  <c r="O340" i="1"/>
  <c r="O339" i="1"/>
  <c r="O338" i="1"/>
  <c r="O337" i="1"/>
  <c r="O336" i="1"/>
  <c r="O335" i="1"/>
  <c r="O334" i="1"/>
  <c r="O333" i="1"/>
  <c r="O332" i="1"/>
  <c r="O331" i="1"/>
  <c r="O330" i="1"/>
  <c r="O329" i="1"/>
  <c r="O328" i="1"/>
  <c r="O327" i="1"/>
  <c r="O326" i="1"/>
  <c r="O325" i="1"/>
  <c r="O324" i="1"/>
  <c r="O323" i="1"/>
  <c r="O322" i="1"/>
  <c r="O321" i="1"/>
  <c r="O320" i="1"/>
  <c r="O319" i="1"/>
  <c r="O318" i="1"/>
  <c r="O317" i="1"/>
  <c r="O316" i="1"/>
  <c r="O315" i="1"/>
  <c r="O314" i="1"/>
  <c r="O313" i="1"/>
  <c r="O312" i="1"/>
  <c r="O311" i="1"/>
  <c r="O310" i="1"/>
  <c r="O309" i="1"/>
  <c r="O308" i="1"/>
  <c r="O307" i="1"/>
  <c r="O306" i="1"/>
  <c r="O305" i="1"/>
  <c r="O304" i="1"/>
  <c r="O303" i="1"/>
  <c r="O302" i="1"/>
  <c r="O301" i="1"/>
  <c r="O300" i="1"/>
  <c r="O299" i="1"/>
  <c r="O298" i="1"/>
  <c r="O297" i="1"/>
  <c r="O296" i="1"/>
  <c r="O295" i="1"/>
  <c r="O294" i="1"/>
  <c r="O293" i="1"/>
  <c r="O292" i="1"/>
  <c r="O291" i="1"/>
  <c r="O290" i="1"/>
  <c r="O289" i="1"/>
  <c r="O288" i="1"/>
  <c r="O287" i="1"/>
  <c r="O286" i="1"/>
  <c r="O285" i="1"/>
  <c r="O284" i="1"/>
  <c r="O283" i="1"/>
  <c r="O282" i="1"/>
  <c r="O281" i="1"/>
  <c r="O280" i="1"/>
  <c r="O279" i="1"/>
  <c r="O278" i="1"/>
  <c r="O277" i="1"/>
  <c r="O276" i="1"/>
  <c r="O275" i="1"/>
  <c r="O274" i="1"/>
  <c r="O273" i="1"/>
  <c r="O272" i="1"/>
  <c r="O271" i="1"/>
  <c r="O270" i="1"/>
  <c r="O269" i="1"/>
  <c r="O268" i="1"/>
  <c r="O267" i="1"/>
  <c r="O266" i="1"/>
  <c r="O265" i="1"/>
  <c r="O264" i="1"/>
  <c r="O263" i="1"/>
  <c r="O262" i="1"/>
  <c r="O261" i="1"/>
  <c r="O260" i="1"/>
  <c r="O259" i="1"/>
  <c r="O258" i="1"/>
  <c r="O257" i="1"/>
  <c r="O256" i="1"/>
  <c r="O255" i="1"/>
  <c r="O254" i="1"/>
  <c r="O253" i="1"/>
  <c r="O252" i="1"/>
  <c r="O251" i="1"/>
  <c r="O250" i="1"/>
  <c r="O249" i="1"/>
  <c r="O248" i="1"/>
  <c r="O247" i="1"/>
  <c r="O246" i="1"/>
  <c r="O245" i="1"/>
  <c r="O244" i="1"/>
  <c r="O243" i="1"/>
  <c r="O242" i="1"/>
  <c r="O241" i="1"/>
  <c r="O240" i="1"/>
  <c r="O239" i="1"/>
  <c r="O238" i="1"/>
  <c r="O237" i="1"/>
  <c r="O236" i="1"/>
  <c r="O235" i="1"/>
  <c r="O234" i="1"/>
  <c r="O233" i="1"/>
  <c r="O232" i="1"/>
  <c r="O231" i="1"/>
  <c r="O230" i="1"/>
  <c r="O229" i="1"/>
  <c r="O228" i="1"/>
  <c r="O227" i="1"/>
  <c r="O226" i="1"/>
  <c r="O225" i="1"/>
  <c r="O224" i="1"/>
  <c r="O223" i="1"/>
  <c r="O222" i="1"/>
  <c r="O221" i="1"/>
  <c r="O220"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7" i="1"/>
  <c r="O176" i="1"/>
  <c r="O175" i="1"/>
  <c r="O174"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 r="O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BX10" i="1"/>
  <c r="A3" i="4"/>
  <c r="CE5" i="1"/>
  <c r="CE6" i="1"/>
  <c r="CE7" i="1"/>
  <c r="CE8" i="1"/>
  <c r="CE9" i="1"/>
  <c r="CE10" i="1"/>
  <c r="CE11" i="1"/>
  <c r="CE12" i="1"/>
  <c r="CE13" i="1"/>
  <c r="CE14" i="1"/>
  <c r="CE15" i="1"/>
  <c r="CE16" i="1"/>
  <c r="CE17" i="1"/>
  <c r="CE18" i="1"/>
  <c r="CE19" i="1"/>
  <c r="CE20" i="1"/>
  <c r="CE21" i="1"/>
  <c r="CE22" i="1"/>
  <c r="CE23" i="1"/>
  <c r="CE24" i="1"/>
  <c r="CE25" i="1"/>
  <c r="CE26" i="1"/>
  <c r="CE27" i="1"/>
  <c r="CE28" i="1"/>
  <c r="CE29" i="1"/>
  <c r="CE30" i="1"/>
  <c r="CE31" i="1"/>
  <c r="CE32" i="1"/>
  <c r="CE33" i="1"/>
  <c r="CE34" i="1"/>
  <c r="CE35" i="1"/>
  <c r="CE36" i="1"/>
  <c r="CE37" i="1"/>
  <c r="CE38" i="1"/>
  <c r="CE39" i="1"/>
  <c r="CE40" i="1"/>
  <c r="CE41" i="1"/>
  <c r="CE42" i="1"/>
  <c r="CE43" i="1"/>
  <c r="CE44" i="1"/>
  <c r="CE45" i="1"/>
  <c r="CE46" i="1"/>
  <c r="CE47" i="1"/>
  <c r="CE48" i="1"/>
  <c r="CE49" i="1"/>
  <c r="CE50" i="1"/>
  <c r="CE51" i="1"/>
  <c r="CE52" i="1"/>
  <c r="CE53" i="1"/>
  <c r="CE54" i="1"/>
  <c r="CE55" i="1"/>
  <c r="CE56" i="1"/>
  <c r="CE57" i="1"/>
  <c r="CE58" i="1"/>
  <c r="CE59" i="1"/>
  <c r="CE60" i="1"/>
  <c r="CE61" i="1"/>
  <c r="CE62" i="1"/>
  <c r="CE63" i="1"/>
  <c r="CE64" i="1"/>
  <c r="CE65" i="1"/>
  <c r="CE66" i="1"/>
  <c r="CE67" i="1"/>
  <c r="CE68" i="1"/>
  <c r="CE69" i="1"/>
  <c r="CE70" i="1"/>
  <c r="CE71" i="1"/>
  <c r="CE72" i="1"/>
  <c r="CE73" i="1"/>
  <c r="CE74" i="1"/>
  <c r="CE75" i="1"/>
  <c r="CE76" i="1"/>
  <c r="CE77" i="1"/>
  <c r="CE78" i="1"/>
  <c r="CE79" i="1"/>
  <c r="CE80" i="1"/>
  <c r="CE81" i="1"/>
  <c r="CE82" i="1"/>
  <c r="CE83" i="1"/>
  <c r="CE84" i="1"/>
  <c r="CE85" i="1"/>
  <c r="CE86" i="1"/>
  <c r="CE87" i="1"/>
  <c r="CE88" i="1"/>
  <c r="CE89" i="1"/>
  <c r="CE90" i="1"/>
  <c r="CE91" i="1"/>
  <c r="CE92" i="1"/>
  <c r="CE93" i="1"/>
  <c r="CE94" i="1"/>
  <c r="CE95" i="1"/>
  <c r="CE96" i="1"/>
  <c r="CE97" i="1"/>
  <c r="CE98" i="1"/>
  <c r="CE99" i="1"/>
  <c r="CE100" i="1"/>
  <c r="CE101" i="1"/>
  <c r="CE102" i="1"/>
  <c r="CE103" i="1"/>
  <c r="CE104" i="1"/>
  <c r="CE105" i="1"/>
  <c r="CE106" i="1"/>
  <c r="CE107" i="1"/>
  <c r="CE108" i="1"/>
  <c r="CE109" i="1"/>
  <c r="CE110" i="1"/>
  <c r="CE111" i="1"/>
  <c r="CE112" i="1"/>
  <c r="CE113" i="1"/>
  <c r="CE114" i="1"/>
  <c r="CE115" i="1"/>
  <c r="CE116" i="1"/>
  <c r="CE117" i="1"/>
  <c r="CE118" i="1"/>
  <c r="CE119" i="1"/>
  <c r="CE120" i="1"/>
  <c r="CE121" i="1"/>
  <c r="CE122" i="1"/>
  <c r="CE123" i="1"/>
  <c r="CE124" i="1"/>
  <c r="CE125" i="1"/>
  <c r="CE126" i="1"/>
  <c r="CE127" i="1"/>
  <c r="CE128" i="1"/>
  <c r="CE129" i="1"/>
  <c r="CE130" i="1"/>
  <c r="CE131" i="1"/>
  <c r="CE132" i="1"/>
  <c r="CE133" i="1"/>
  <c r="CE134" i="1"/>
  <c r="CE135" i="1"/>
  <c r="CE136" i="1"/>
  <c r="CE137" i="1"/>
  <c r="CE138" i="1"/>
  <c r="CE139" i="1"/>
  <c r="CE140" i="1"/>
  <c r="CE141" i="1"/>
  <c r="CE142" i="1"/>
  <c r="CE143" i="1"/>
  <c r="CE144" i="1"/>
  <c r="CE145" i="1"/>
  <c r="CE146" i="1"/>
  <c r="CE147" i="1"/>
  <c r="CE148" i="1"/>
  <c r="CE149" i="1"/>
  <c r="CE150" i="1"/>
  <c r="CE151" i="1"/>
  <c r="CE152" i="1"/>
  <c r="CE153" i="1"/>
  <c r="CE154" i="1"/>
  <c r="CE155" i="1"/>
  <c r="CE156" i="1"/>
  <c r="CE157" i="1"/>
  <c r="CE158" i="1"/>
  <c r="CE159" i="1"/>
  <c r="CE160" i="1"/>
  <c r="CE161" i="1"/>
  <c r="CE162" i="1"/>
  <c r="CE163" i="1"/>
  <c r="CE164" i="1"/>
  <c r="CE165" i="1"/>
  <c r="CE166" i="1"/>
  <c r="CE167" i="1"/>
  <c r="CE168" i="1"/>
  <c r="CE169" i="1"/>
  <c r="CE170" i="1"/>
  <c r="CE171" i="1"/>
  <c r="CE172" i="1"/>
  <c r="CE173" i="1"/>
  <c r="CE174" i="1"/>
  <c r="CE175" i="1"/>
  <c r="CE176" i="1"/>
  <c r="CE177" i="1"/>
  <c r="CE178" i="1"/>
  <c r="CE179" i="1"/>
  <c r="CE180" i="1"/>
  <c r="CE181" i="1"/>
  <c r="CE182" i="1"/>
  <c r="CE183" i="1"/>
  <c r="CE184" i="1"/>
  <c r="CE185" i="1"/>
  <c r="CE186" i="1"/>
  <c r="CE187" i="1"/>
  <c r="CE188" i="1"/>
  <c r="CE189" i="1"/>
  <c r="CE190" i="1"/>
  <c r="CE191" i="1"/>
  <c r="CE192" i="1"/>
  <c r="CE193" i="1"/>
  <c r="CE194" i="1"/>
  <c r="CE195" i="1"/>
  <c r="CE196" i="1"/>
  <c r="CE197" i="1"/>
  <c r="CE198" i="1"/>
  <c r="CE199" i="1"/>
  <c r="CE200" i="1"/>
  <c r="CE201" i="1"/>
  <c r="CE202" i="1"/>
  <c r="CE203" i="1"/>
  <c r="CE204" i="1"/>
  <c r="CE205" i="1"/>
  <c r="CE206" i="1"/>
  <c r="CE207" i="1"/>
  <c r="CE208" i="1"/>
  <c r="CE209" i="1"/>
  <c r="CE210" i="1"/>
  <c r="CE211" i="1"/>
  <c r="CE212" i="1"/>
  <c r="CE213" i="1"/>
  <c r="CE214" i="1"/>
  <c r="CE215" i="1"/>
  <c r="CE216" i="1"/>
  <c r="CE217" i="1"/>
  <c r="CE218" i="1"/>
  <c r="CE219" i="1"/>
  <c r="CE220" i="1"/>
  <c r="CE221" i="1"/>
  <c r="CE222" i="1"/>
  <c r="CE223" i="1"/>
  <c r="CE224" i="1"/>
  <c r="CE225" i="1"/>
  <c r="CE226" i="1"/>
  <c r="CE227" i="1"/>
  <c r="CE228" i="1"/>
  <c r="CE229" i="1"/>
  <c r="CE230" i="1"/>
  <c r="CE231" i="1"/>
  <c r="CE232" i="1"/>
  <c r="CE233" i="1"/>
  <c r="CE234" i="1"/>
  <c r="CE235" i="1"/>
  <c r="CE236" i="1"/>
  <c r="CE237" i="1"/>
  <c r="CE238" i="1"/>
  <c r="CE239" i="1"/>
  <c r="CE240" i="1"/>
  <c r="CE241" i="1"/>
  <c r="CE242" i="1"/>
  <c r="CE243" i="1"/>
  <c r="CE244" i="1"/>
  <c r="CE245" i="1"/>
  <c r="CE246" i="1"/>
  <c r="CE247" i="1"/>
  <c r="CE248" i="1"/>
  <c r="CE249" i="1"/>
  <c r="CE250" i="1"/>
  <c r="CE251" i="1"/>
  <c r="CE252" i="1"/>
  <c r="CE253" i="1"/>
  <c r="CE254" i="1"/>
  <c r="CE255" i="1"/>
  <c r="CE256" i="1"/>
  <c r="CE257" i="1"/>
  <c r="CE258" i="1"/>
  <c r="CE259" i="1"/>
  <c r="CE260" i="1"/>
  <c r="CE261" i="1"/>
  <c r="CE262" i="1"/>
  <c r="CE263" i="1"/>
  <c r="CE264" i="1"/>
  <c r="CE265" i="1"/>
  <c r="CE266" i="1"/>
  <c r="CE267" i="1"/>
  <c r="CE268" i="1"/>
  <c r="CE269" i="1"/>
  <c r="CE270" i="1"/>
  <c r="CE271" i="1"/>
  <c r="CE272" i="1"/>
  <c r="CE273" i="1"/>
  <c r="CE274" i="1"/>
  <c r="CE275" i="1"/>
  <c r="CE276" i="1"/>
  <c r="CE277" i="1"/>
  <c r="CE278" i="1"/>
  <c r="CE279" i="1"/>
  <c r="CE280" i="1"/>
  <c r="CE281" i="1"/>
  <c r="CE282" i="1"/>
  <c r="CE283" i="1"/>
  <c r="CE284" i="1"/>
  <c r="CE285" i="1"/>
  <c r="CE286" i="1"/>
  <c r="CE287" i="1"/>
  <c r="CE288" i="1"/>
  <c r="CE289" i="1"/>
  <c r="CE290" i="1"/>
  <c r="CE291" i="1"/>
  <c r="CE292" i="1"/>
  <c r="CE293" i="1"/>
  <c r="CE294" i="1"/>
  <c r="CE295" i="1"/>
  <c r="CE296" i="1"/>
  <c r="CE297" i="1"/>
  <c r="CE298" i="1"/>
  <c r="CE299" i="1"/>
  <c r="CE300" i="1"/>
  <c r="CE301" i="1"/>
  <c r="CE302" i="1"/>
  <c r="CE303" i="1"/>
  <c r="CE304" i="1"/>
  <c r="CE305" i="1"/>
  <c r="CE306" i="1"/>
  <c r="CE307" i="1"/>
  <c r="CE308" i="1"/>
  <c r="CE309" i="1"/>
  <c r="CE310" i="1"/>
  <c r="CE311" i="1"/>
  <c r="CE312" i="1"/>
  <c r="CE313" i="1"/>
  <c r="CE314" i="1"/>
  <c r="CE315" i="1"/>
  <c r="CE316" i="1"/>
  <c r="CE317" i="1"/>
  <c r="CE318" i="1"/>
  <c r="CE319" i="1"/>
  <c r="CE320" i="1"/>
  <c r="CE321" i="1"/>
  <c r="CE322" i="1"/>
  <c r="CE323" i="1"/>
  <c r="CE324" i="1"/>
  <c r="CE325" i="1"/>
  <c r="CE326" i="1"/>
  <c r="CE327" i="1"/>
  <c r="CE328" i="1"/>
  <c r="CE329" i="1"/>
  <c r="CE330" i="1"/>
  <c r="CE331" i="1"/>
  <c r="CE332" i="1"/>
  <c r="CE333" i="1"/>
  <c r="CE334" i="1"/>
  <c r="CE335" i="1"/>
  <c r="CE336" i="1"/>
  <c r="CE337" i="1"/>
  <c r="CE338" i="1"/>
  <c r="CE339" i="1"/>
  <c r="CE340" i="1"/>
  <c r="CE341" i="1"/>
  <c r="CE342" i="1"/>
  <c r="CE343" i="1"/>
  <c r="CE344" i="1"/>
  <c r="CE345" i="1"/>
  <c r="CE346" i="1"/>
  <c r="CE347" i="1"/>
  <c r="CE348" i="1"/>
  <c r="CE349" i="1"/>
  <c r="CE350" i="1"/>
  <c r="CE351" i="1"/>
  <c r="CE352" i="1"/>
  <c r="CE353" i="1"/>
  <c r="CE354" i="1"/>
  <c r="CE355" i="1"/>
  <c r="CE356" i="1"/>
  <c r="CE357" i="1"/>
  <c r="CE358" i="1"/>
  <c r="CE359" i="1"/>
  <c r="CE360" i="1"/>
  <c r="CE361" i="1"/>
  <c r="CE362" i="1"/>
  <c r="CE363" i="1"/>
  <c r="CE364" i="1"/>
  <c r="CE365" i="1"/>
  <c r="CE366" i="1"/>
  <c r="CE367" i="1"/>
  <c r="CE368" i="1"/>
  <c r="CE369" i="1"/>
  <c r="CE370" i="1"/>
  <c r="CE371" i="1"/>
  <c r="CE372" i="1"/>
  <c r="CE373" i="1"/>
  <c r="CE374" i="1"/>
  <c r="CE375" i="1"/>
  <c r="CE376" i="1"/>
  <c r="CE377" i="1"/>
  <c r="CE378" i="1"/>
  <c r="CE379" i="1"/>
  <c r="CE380" i="1"/>
  <c r="CE381" i="1"/>
  <c r="CE382" i="1"/>
  <c r="CE383" i="1"/>
  <c r="CE384" i="1"/>
  <c r="CE385" i="1"/>
  <c r="CE386" i="1"/>
  <c r="CE387" i="1"/>
  <c r="CE388" i="1"/>
  <c r="CE389" i="1"/>
  <c r="CE390" i="1"/>
  <c r="CE391" i="1"/>
  <c r="CE392" i="1"/>
  <c r="CE393" i="1"/>
  <c r="CE394" i="1"/>
  <c r="CE395" i="1"/>
  <c r="CE396" i="1"/>
  <c r="CE397" i="1"/>
  <c r="CE398" i="1"/>
  <c r="CE399" i="1"/>
  <c r="CE400" i="1"/>
  <c r="CE401" i="1"/>
  <c r="CE402" i="1"/>
  <c r="CE403" i="1"/>
  <c r="CE404" i="1"/>
  <c r="CE405" i="1"/>
  <c r="CE406" i="1"/>
  <c r="CE407" i="1"/>
  <c r="CE408" i="1"/>
  <c r="CE409" i="1"/>
  <c r="CE410" i="1"/>
  <c r="CE411" i="1"/>
  <c r="CE412" i="1"/>
  <c r="CE413" i="1"/>
  <c r="CE414" i="1"/>
  <c r="CE415" i="1"/>
  <c r="CE416" i="1"/>
  <c r="CE417" i="1"/>
  <c r="CE418" i="1"/>
  <c r="CE419" i="1"/>
  <c r="CE420" i="1"/>
  <c r="CE421" i="1"/>
  <c r="CE422" i="1"/>
  <c r="CE423" i="1"/>
  <c r="CE424" i="1"/>
  <c r="CE425" i="1"/>
  <c r="CE426" i="1"/>
  <c r="CE427" i="1"/>
  <c r="CE428" i="1"/>
  <c r="CE429" i="1"/>
  <c r="CE430" i="1"/>
  <c r="CE431" i="1"/>
  <c r="CE432" i="1"/>
  <c r="CE433" i="1"/>
  <c r="CE434" i="1"/>
  <c r="CE435" i="1"/>
  <c r="CE436" i="1"/>
  <c r="CE437" i="1"/>
  <c r="CE438" i="1"/>
  <c r="CE439" i="1"/>
  <c r="CE440" i="1"/>
  <c r="CE441" i="1"/>
  <c r="CE442" i="1"/>
  <c r="CE443" i="1"/>
  <c r="CE444" i="1"/>
  <c r="CE445" i="1"/>
  <c r="CE446" i="1"/>
  <c r="CE447" i="1"/>
  <c r="CE448" i="1"/>
  <c r="CE449" i="1"/>
  <c r="CE450" i="1"/>
  <c r="CE451" i="1"/>
  <c r="CE452" i="1"/>
  <c r="CE453" i="1"/>
  <c r="CE454" i="1"/>
  <c r="CE455" i="1"/>
  <c r="CE456" i="1"/>
  <c r="CE457" i="1"/>
  <c r="CE458" i="1"/>
  <c r="CE459" i="1"/>
  <c r="CE460" i="1"/>
  <c r="CE461" i="1"/>
  <c r="CE462" i="1"/>
  <c r="CE463" i="1"/>
  <c r="CE464" i="1"/>
  <c r="CE465" i="1"/>
  <c r="CE466" i="1"/>
  <c r="CE467" i="1"/>
  <c r="CE468" i="1"/>
  <c r="CE469" i="1"/>
  <c r="CE470" i="1"/>
  <c r="CE471" i="1"/>
  <c r="CE472" i="1"/>
  <c r="CE473" i="1"/>
  <c r="CE474" i="1"/>
  <c r="CE475" i="1"/>
  <c r="CE476" i="1"/>
  <c r="CE477" i="1"/>
  <c r="CE478" i="1"/>
  <c r="CE479" i="1"/>
  <c r="CE480" i="1"/>
  <c r="CE481" i="1"/>
  <c r="CE482" i="1"/>
  <c r="CE483" i="1"/>
  <c r="CE484" i="1"/>
  <c r="CE485" i="1"/>
  <c r="CE486" i="1"/>
  <c r="CE487" i="1"/>
  <c r="CE488" i="1"/>
  <c r="CE489" i="1"/>
  <c r="CE490" i="1"/>
  <c r="CE491" i="1"/>
  <c r="CE492" i="1"/>
  <c r="CE493" i="1"/>
  <c r="CE494" i="1"/>
  <c r="CE495" i="1"/>
  <c r="CE496" i="1"/>
  <c r="CE497" i="1"/>
  <c r="CE498" i="1"/>
  <c r="CE499" i="1"/>
  <c r="CE500" i="1"/>
  <c r="CE501" i="1"/>
  <c r="CE502" i="1"/>
  <c r="CE503" i="1"/>
  <c r="CE4" i="1"/>
  <c r="BX5" i="1"/>
  <c r="BZ503" i="1"/>
  <c r="BZ502" i="1"/>
  <c r="BZ501" i="1"/>
  <c r="BZ500" i="1"/>
  <c r="BZ499" i="1"/>
  <c r="BZ498" i="1"/>
  <c r="BZ497" i="1"/>
  <c r="BZ496" i="1"/>
  <c r="BZ495" i="1"/>
  <c r="BZ494" i="1"/>
  <c r="BZ493" i="1"/>
  <c r="BZ492" i="1"/>
  <c r="BZ491" i="1"/>
  <c r="BZ490" i="1"/>
  <c r="BZ489" i="1"/>
  <c r="BZ488" i="1"/>
  <c r="BZ487" i="1"/>
  <c r="BZ486" i="1"/>
  <c r="BZ485" i="1"/>
  <c r="BZ484" i="1"/>
  <c r="BZ483" i="1"/>
  <c r="BZ482" i="1"/>
  <c r="BZ481" i="1"/>
  <c r="BZ480" i="1"/>
  <c r="BZ479" i="1"/>
  <c r="BZ478" i="1"/>
  <c r="BZ477" i="1"/>
  <c r="BZ476" i="1"/>
  <c r="BZ475" i="1"/>
  <c r="BZ474" i="1"/>
  <c r="BZ473" i="1"/>
  <c r="BZ472" i="1"/>
  <c r="BZ471" i="1"/>
  <c r="BZ470" i="1"/>
  <c r="BZ469" i="1"/>
  <c r="BZ468" i="1"/>
  <c r="BZ467" i="1"/>
  <c r="BZ466" i="1"/>
  <c r="BZ465" i="1"/>
  <c r="BZ464" i="1"/>
  <c r="BZ463" i="1"/>
  <c r="BZ462" i="1"/>
  <c r="BZ461" i="1"/>
  <c r="BZ460" i="1"/>
  <c r="BZ459" i="1"/>
  <c r="BZ458" i="1"/>
  <c r="BZ457" i="1"/>
  <c r="BZ456" i="1"/>
  <c r="BZ455" i="1"/>
  <c r="BZ454" i="1"/>
  <c r="BZ453" i="1"/>
  <c r="BZ452" i="1"/>
  <c r="BZ451" i="1"/>
  <c r="BZ450" i="1"/>
  <c r="BZ449" i="1"/>
  <c r="BZ448" i="1"/>
  <c r="BZ447" i="1"/>
  <c r="BZ446" i="1"/>
  <c r="BZ445" i="1"/>
  <c r="BZ444" i="1"/>
  <c r="BZ443" i="1"/>
  <c r="BZ442" i="1"/>
  <c r="BZ441" i="1"/>
  <c r="BZ440" i="1"/>
  <c r="BZ439" i="1"/>
  <c r="BZ438" i="1"/>
  <c r="BZ437" i="1"/>
  <c r="BZ436" i="1"/>
  <c r="BZ435" i="1"/>
  <c r="BZ434" i="1"/>
  <c r="BZ433" i="1"/>
  <c r="BZ432" i="1"/>
  <c r="BZ431" i="1"/>
  <c r="BZ430" i="1"/>
  <c r="BZ429" i="1"/>
  <c r="BZ428" i="1"/>
  <c r="BZ427" i="1"/>
  <c r="BZ426" i="1"/>
  <c r="BZ425" i="1"/>
  <c r="BZ424" i="1"/>
  <c r="BZ423" i="1"/>
  <c r="BZ422" i="1"/>
  <c r="BZ421" i="1"/>
  <c r="BZ420" i="1"/>
  <c r="BZ419" i="1"/>
  <c r="BZ418" i="1"/>
  <c r="BZ417" i="1"/>
  <c r="BZ416" i="1"/>
  <c r="BZ415" i="1"/>
  <c r="BZ414" i="1"/>
  <c r="BZ413" i="1"/>
  <c r="BZ412" i="1"/>
  <c r="BZ411" i="1"/>
  <c r="BZ410" i="1"/>
  <c r="BZ409" i="1"/>
  <c r="BZ408" i="1"/>
  <c r="BZ407" i="1"/>
  <c r="BZ406" i="1"/>
  <c r="BZ405" i="1"/>
  <c r="BZ404" i="1"/>
  <c r="BZ403" i="1"/>
  <c r="BZ402" i="1"/>
  <c r="BZ401" i="1"/>
  <c r="BZ400" i="1"/>
  <c r="BZ399" i="1"/>
  <c r="BZ398" i="1"/>
  <c r="BZ397" i="1"/>
  <c r="BZ396" i="1"/>
  <c r="BZ395" i="1"/>
  <c r="BZ394" i="1"/>
  <c r="BZ393" i="1"/>
  <c r="BZ392" i="1"/>
  <c r="BZ391" i="1"/>
  <c r="BZ390" i="1"/>
  <c r="BZ389" i="1"/>
  <c r="BZ388" i="1"/>
  <c r="BZ387" i="1"/>
  <c r="BZ386" i="1"/>
  <c r="BZ385" i="1"/>
  <c r="BZ384" i="1"/>
  <c r="BZ383" i="1"/>
  <c r="BZ382" i="1"/>
  <c r="BZ381" i="1"/>
  <c r="BZ380" i="1"/>
  <c r="BZ379" i="1"/>
  <c r="BZ378" i="1"/>
  <c r="BZ377" i="1"/>
  <c r="BZ376" i="1"/>
  <c r="BZ375" i="1"/>
  <c r="BZ374" i="1"/>
  <c r="BZ373" i="1"/>
  <c r="BZ372" i="1"/>
  <c r="BZ371" i="1"/>
  <c r="BZ370" i="1"/>
  <c r="BZ369" i="1"/>
  <c r="BZ368" i="1"/>
  <c r="BZ367" i="1"/>
  <c r="BZ366" i="1"/>
  <c r="BZ365" i="1"/>
  <c r="BZ364" i="1"/>
  <c r="BZ363" i="1"/>
  <c r="BZ362" i="1"/>
  <c r="BZ361" i="1"/>
  <c r="BZ360" i="1"/>
  <c r="BZ359" i="1"/>
  <c r="BZ358" i="1"/>
  <c r="BZ357" i="1"/>
  <c r="BZ356" i="1"/>
  <c r="BZ355" i="1"/>
  <c r="BZ354" i="1"/>
  <c r="BZ353" i="1"/>
  <c r="BZ352" i="1"/>
  <c r="BZ351" i="1"/>
  <c r="BZ350" i="1"/>
  <c r="BZ349" i="1"/>
  <c r="BZ348" i="1"/>
  <c r="BZ347" i="1"/>
  <c r="BZ346" i="1"/>
  <c r="BZ345" i="1"/>
  <c r="BZ344" i="1"/>
  <c r="BZ343" i="1"/>
  <c r="BZ342" i="1"/>
  <c r="BZ341" i="1"/>
  <c r="BZ340" i="1"/>
  <c r="BZ339" i="1"/>
  <c r="BZ338" i="1"/>
  <c r="BZ337" i="1"/>
  <c r="BZ336" i="1"/>
  <c r="BZ335" i="1"/>
  <c r="BZ334" i="1"/>
  <c r="BZ333" i="1"/>
  <c r="BZ332" i="1"/>
  <c r="BZ331" i="1"/>
  <c r="BZ330" i="1"/>
  <c r="BZ329" i="1"/>
  <c r="BZ328" i="1"/>
  <c r="BZ327" i="1"/>
  <c r="BZ326" i="1"/>
  <c r="BZ325" i="1"/>
  <c r="BZ324" i="1"/>
  <c r="BZ323" i="1"/>
  <c r="BZ322" i="1"/>
  <c r="BZ321" i="1"/>
  <c r="BZ320" i="1"/>
  <c r="BZ319" i="1"/>
  <c r="BZ318" i="1"/>
  <c r="BZ317" i="1"/>
  <c r="BZ316" i="1"/>
  <c r="BZ315" i="1"/>
  <c r="BZ314" i="1"/>
  <c r="BZ313" i="1"/>
  <c r="BZ312" i="1"/>
  <c r="BZ311" i="1"/>
  <c r="BZ310" i="1"/>
  <c r="BZ309" i="1"/>
  <c r="BZ308" i="1"/>
  <c r="BZ307" i="1"/>
  <c r="BZ306" i="1"/>
  <c r="BZ305" i="1"/>
  <c r="BZ304" i="1"/>
  <c r="BZ303" i="1"/>
  <c r="BZ302" i="1"/>
  <c r="BZ301" i="1"/>
  <c r="BZ300" i="1"/>
  <c r="BZ299" i="1"/>
  <c r="BZ298" i="1"/>
  <c r="BZ297" i="1"/>
  <c r="BZ296" i="1"/>
  <c r="BZ295" i="1"/>
  <c r="BZ294" i="1"/>
  <c r="BZ293" i="1"/>
  <c r="BZ292" i="1"/>
  <c r="BZ291" i="1"/>
  <c r="BZ290" i="1"/>
  <c r="BZ289" i="1"/>
  <c r="BZ288" i="1"/>
  <c r="BZ287" i="1"/>
  <c r="BZ286" i="1"/>
  <c r="BZ285" i="1"/>
  <c r="BZ284" i="1"/>
  <c r="BZ283" i="1"/>
  <c r="BZ282" i="1"/>
  <c r="BZ281" i="1"/>
  <c r="BZ280" i="1"/>
  <c r="BZ279" i="1"/>
  <c r="BZ278" i="1"/>
  <c r="BZ277" i="1"/>
  <c r="BZ276" i="1"/>
  <c r="BZ275" i="1"/>
  <c r="BZ274" i="1"/>
  <c r="BZ273" i="1"/>
  <c r="BZ272" i="1"/>
  <c r="BZ271" i="1"/>
  <c r="BZ270" i="1"/>
  <c r="BZ269" i="1"/>
  <c r="BZ268" i="1"/>
  <c r="BZ267" i="1"/>
  <c r="BZ266" i="1"/>
  <c r="BZ265" i="1"/>
  <c r="BZ264" i="1"/>
  <c r="BZ263" i="1"/>
  <c r="BZ262" i="1"/>
  <c r="BZ261" i="1"/>
  <c r="BZ260" i="1"/>
  <c r="BZ259" i="1"/>
  <c r="BZ258" i="1"/>
  <c r="BZ257" i="1"/>
  <c r="BZ256" i="1"/>
  <c r="BZ255" i="1"/>
  <c r="BZ254" i="1"/>
  <c r="BZ253" i="1"/>
  <c r="BZ252" i="1"/>
  <c r="BZ251" i="1"/>
  <c r="BZ250" i="1"/>
  <c r="BZ249" i="1"/>
  <c r="BZ248" i="1"/>
  <c r="BZ247" i="1"/>
  <c r="BZ246" i="1"/>
  <c r="BZ245" i="1"/>
  <c r="BZ244" i="1"/>
  <c r="BZ243" i="1"/>
  <c r="BZ242" i="1"/>
  <c r="BZ241" i="1"/>
  <c r="BZ240" i="1"/>
  <c r="BZ239" i="1"/>
  <c r="BZ238" i="1"/>
  <c r="BZ237" i="1"/>
  <c r="BZ236" i="1"/>
  <c r="BZ235" i="1"/>
  <c r="BZ234" i="1"/>
  <c r="BZ233" i="1"/>
  <c r="BZ232" i="1"/>
  <c r="BZ231" i="1"/>
  <c r="BZ230" i="1"/>
  <c r="BZ229" i="1"/>
  <c r="BZ228" i="1"/>
  <c r="BZ227" i="1"/>
  <c r="BZ226" i="1"/>
  <c r="BZ225" i="1"/>
  <c r="BZ224" i="1"/>
  <c r="BZ223" i="1"/>
  <c r="BZ222" i="1"/>
  <c r="BZ221" i="1"/>
  <c r="BZ220" i="1"/>
  <c r="BZ219" i="1"/>
  <c r="BZ218" i="1"/>
  <c r="BZ217" i="1"/>
  <c r="BZ216" i="1"/>
  <c r="BZ215" i="1"/>
  <c r="BZ214" i="1"/>
  <c r="BZ213" i="1"/>
  <c r="BZ212" i="1"/>
  <c r="BZ211" i="1"/>
  <c r="BZ210" i="1"/>
  <c r="BZ209" i="1"/>
  <c r="BZ208" i="1"/>
  <c r="BZ207" i="1"/>
  <c r="BZ206" i="1"/>
  <c r="BZ205" i="1"/>
  <c r="BZ204" i="1"/>
  <c r="BZ203" i="1"/>
  <c r="BZ202" i="1"/>
  <c r="BZ201" i="1"/>
  <c r="BZ200" i="1"/>
  <c r="BZ199" i="1"/>
  <c r="BZ198" i="1"/>
  <c r="BZ197" i="1"/>
  <c r="BZ196" i="1"/>
  <c r="BZ195" i="1"/>
  <c r="BZ194" i="1"/>
  <c r="BZ193" i="1"/>
  <c r="BZ192" i="1"/>
  <c r="BZ191" i="1"/>
  <c r="BZ190" i="1"/>
  <c r="BZ189" i="1"/>
  <c r="BZ188" i="1"/>
  <c r="BZ187" i="1"/>
  <c r="BZ186" i="1"/>
  <c r="BZ185" i="1"/>
  <c r="BZ184" i="1"/>
  <c r="BZ183" i="1"/>
  <c r="BZ182" i="1"/>
  <c r="BZ181" i="1"/>
  <c r="BZ180" i="1"/>
  <c r="BZ179" i="1"/>
  <c r="BZ178" i="1"/>
  <c r="BZ177" i="1"/>
  <c r="BZ176" i="1"/>
  <c r="BZ175" i="1"/>
  <c r="BZ174" i="1"/>
  <c r="BZ173" i="1"/>
  <c r="BZ172" i="1"/>
  <c r="BZ171" i="1"/>
  <c r="BZ170" i="1"/>
  <c r="BZ169" i="1"/>
  <c r="BZ168" i="1"/>
  <c r="BZ167" i="1"/>
  <c r="BZ166" i="1"/>
  <c r="BZ165" i="1"/>
  <c r="BZ164" i="1"/>
  <c r="BZ163" i="1"/>
  <c r="BZ162" i="1"/>
  <c r="BZ161" i="1"/>
  <c r="BZ160" i="1"/>
  <c r="BZ159" i="1"/>
  <c r="BZ158" i="1"/>
  <c r="BZ157" i="1"/>
  <c r="BZ156" i="1"/>
  <c r="BZ155" i="1"/>
  <c r="BZ154" i="1"/>
  <c r="BZ153" i="1"/>
  <c r="BZ152" i="1"/>
  <c r="BZ151" i="1"/>
  <c r="BZ150" i="1"/>
  <c r="BZ149" i="1"/>
  <c r="BZ148" i="1"/>
  <c r="BZ147" i="1"/>
  <c r="BZ146" i="1"/>
  <c r="BZ145" i="1"/>
  <c r="BZ144" i="1"/>
  <c r="BZ143" i="1"/>
  <c r="BZ142" i="1"/>
  <c r="BZ141" i="1"/>
  <c r="BZ140" i="1"/>
  <c r="BZ139" i="1"/>
  <c r="BZ138" i="1"/>
  <c r="BZ137" i="1"/>
  <c r="BZ136" i="1"/>
  <c r="BZ135" i="1"/>
  <c r="BZ134" i="1"/>
  <c r="BZ133" i="1"/>
  <c r="BZ132" i="1"/>
  <c r="BZ131" i="1"/>
  <c r="BZ130" i="1"/>
  <c r="BZ129" i="1"/>
  <c r="BZ128" i="1"/>
  <c r="BZ127" i="1"/>
  <c r="BZ126" i="1"/>
  <c r="BZ125" i="1"/>
  <c r="BZ124" i="1"/>
  <c r="BZ123" i="1"/>
  <c r="BZ122" i="1"/>
  <c r="BZ121" i="1"/>
  <c r="BZ120" i="1"/>
  <c r="BZ119" i="1"/>
  <c r="BZ118" i="1"/>
  <c r="BZ117" i="1"/>
  <c r="BZ116" i="1"/>
  <c r="BZ115" i="1"/>
  <c r="BZ114" i="1"/>
  <c r="BZ113" i="1"/>
  <c r="BZ112" i="1"/>
  <c r="BZ111" i="1"/>
  <c r="BZ110" i="1"/>
  <c r="BZ109" i="1"/>
  <c r="BZ108" i="1"/>
  <c r="BZ107" i="1"/>
  <c r="BZ106" i="1"/>
  <c r="BZ105" i="1"/>
  <c r="BZ104" i="1"/>
  <c r="BZ103" i="1"/>
  <c r="BZ102" i="1"/>
  <c r="BZ101" i="1"/>
  <c r="BZ100" i="1"/>
  <c r="BZ99" i="1"/>
  <c r="BZ98" i="1"/>
  <c r="BZ97" i="1"/>
  <c r="BZ96" i="1"/>
  <c r="BZ95" i="1"/>
  <c r="BZ94" i="1"/>
  <c r="BZ93" i="1"/>
  <c r="BZ92" i="1"/>
  <c r="BZ91" i="1"/>
  <c r="BZ90" i="1"/>
  <c r="BZ89" i="1"/>
  <c r="BZ88" i="1"/>
  <c r="BZ87" i="1"/>
  <c r="BZ86" i="1"/>
  <c r="BZ85" i="1"/>
  <c r="BZ84" i="1"/>
  <c r="BZ83" i="1"/>
  <c r="BZ82" i="1"/>
  <c r="BZ81" i="1"/>
  <c r="BZ80" i="1"/>
  <c r="BZ79" i="1"/>
  <c r="BZ78" i="1"/>
  <c r="BZ77" i="1"/>
  <c r="BZ76" i="1"/>
  <c r="BZ75" i="1"/>
  <c r="BZ74" i="1"/>
  <c r="BZ73" i="1"/>
  <c r="BZ72" i="1"/>
  <c r="BZ71" i="1"/>
  <c r="BZ70" i="1"/>
  <c r="BZ69" i="1"/>
  <c r="BZ68" i="1"/>
  <c r="BZ67" i="1"/>
  <c r="BZ66" i="1"/>
  <c r="BZ65" i="1"/>
  <c r="BZ64" i="1"/>
  <c r="BZ63" i="1"/>
  <c r="BZ62" i="1"/>
  <c r="BZ61" i="1"/>
  <c r="BZ60" i="1"/>
  <c r="BZ59" i="1"/>
  <c r="BZ58" i="1"/>
  <c r="BZ57" i="1"/>
  <c r="BZ56" i="1"/>
  <c r="BZ55" i="1"/>
  <c r="BZ54" i="1"/>
  <c r="BZ53" i="1"/>
  <c r="BZ52" i="1"/>
  <c r="BZ51" i="1"/>
  <c r="BZ50" i="1"/>
  <c r="BZ49" i="1"/>
  <c r="BZ48" i="1"/>
  <c r="BZ47" i="1"/>
  <c r="BZ46" i="1"/>
  <c r="BZ45" i="1"/>
  <c r="BZ44" i="1"/>
  <c r="BZ43" i="1"/>
  <c r="BZ42" i="1"/>
  <c r="BZ41" i="1"/>
  <c r="BZ40" i="1"/>
  <c r="BZ39" i="1"/>
  <c r="BZ38" i="1"/>
  <c r="BZ37" i="1"/>
  <c r="BZ36" i="1"/>
  <c r="BZ35" i="1"/>
  <c r="BZ34" i="1"/>
  <c r="BZ33" i="1"/>
  <c r="BZ32" i="1"/>
  <c r="BZ31" i="1"/>
  <c r="BZ30" i="1"/>
  <c r="BZ29" i="1"/>
  <c r="BZ28" i="1"/>
  <c r="BZ27" i="1"/>
  <c r="BZ26" i="1"/>
  <c r="BZ25" i="1"/>
  <c r="BZ24" i="1"/>
  <c r="BZ23" i="1"/>
  <c r="BZ22" i="1"/>
  <c r="BZ21" i="1"/>
  <c r="BZ20" i="1"/>
  <c r="BZ19" i="1"/>
  <c r="BZ18" i="1"/>
  <c r="BZ17" i="1"/>
  <c r="BZ16" i="1"/>
  <c r="BZ15" i="1"/>
  <c r="BZ14" i="1"/>
  <c r="BZ13" i="1"/>
  <c r="BZ12" i="1"/>
  <c r="BZ11" i="1"/>
  <c r="BZ10" i="1"/>
  <c r="BZ9" i="1"/>
  <c r="BZ8" i="1"/>
  <c r="BZ7" i="1"/>
  <c r="BZ6" i="1"/>
  <c r="BZ5" i="1"/>
  <c r="BZ4" i="1"/>
  <c r="BX6" i="1"/>
  <c r="BX7" i="1"/>
  <c r="BX8" i="1"/>
  <c r="BX9" i="1"/>
  <c r="BX11" i="1"/>
  <c r="BX12" i="1"/>
  <c r="BX13" i="1"/>
  <c r="BX14" i="1"/>
  <c r="BX15" i="1"/>
  <c r="BX16" i="1"/>
  <c r="BX17" i="1"/>
  <c r="BX18" i="1"/>
  <c r="BX19" i="1"/>
  <c r="BX20" i="1"/>
  <c r="BX21" i="1"/>
  <c r="BX22" i="1"/>
  <c r="BX23" i="1"/>
  <c r="BX24" i="1"/>
  <c r="BX25" i="1"/>
  <c r="BX26" i="1"/>
  <c r="BX27" i="1"/>
  <c r="BX28" i="1"/>
  <c r="BX29" i="1"/>
  <c r="BX30" i="1"/>
  <c r="BX31" i="1"/>
  <c r="BX32" i="1"/>
  <c r="BX33" i="1"/>
  <c r="BX34" i="1"/>
  <c r="BX35" i="1"/>
  <c r="BX36" i="1"/>
  <c r="BX37" i="1"/>
  <c r="BX38" i="1"/>
  <c r="BX39" i="1"/>
  <c r="BX40" i="1"/>
  <c r="BX41" i="1"/>
  <c r="BX42" i="1"/>
  <c r="BX43" i="1"/>
  <c r="BX44" i="1"/>
  <c r="BX45" i="1"/>
  <c r="BX46" i="1"/>
  <c r="BX47" i="1"/>
  <c r="BX48" i="1"/>
  <c r="BX49" i="1"/>
  <c r="BX50" i="1"/>
  <c r="BX51" i="1"/>
  <c r="BX52" i="1"/>
  <c r="BX53" i="1"/>
  <c r="BX54" i="1"/>
  <c r="BX55" i="1"/>
  <c r="BX56" i="1"/>
  <c r="BX57" i="1"/>
  <c r="BX58" i="1"/>
  <c r="BX59" i="1"/>
  <c r="BX60" i="1"/>
  <c r="BX61" i="1"/>
  <c r="BX62" i="1"/>
  <c r="BX63" i="1"/>
  <c r="BX64" i="1"/>
  <c r="BX65" i="1"/>
  <c r="BX66" i="1"/>
  <c r="BX67" i="1"/>
  <c r="BX68" i="1"/>
  <c r="BX69" i="1"/>
  <c r="BX70" i="1"/>
  <c r="BX71" i="1"/>
  <c r="BX72" i="1"/>
  <c r="BX73" i="1"/>
  <c r="BX74" i="1"/>
  <c r="BX75" i="1"/>
  <c r="BX76" i="1"/>
  <c r="BX77" i="1"/>
  <c r="BX78" i="1"/>
  <c r="BX79" i="1"/>
  <c r="BX80" i="1"/>
  <c r="BX81" i="1"/>
  <c r="BX82" i="1"/>
  <c r="BX83" i="1"/>
  <c r="BX84" i="1"/>
  <c r="BX85" i="1"/>
  <c r="BX86" i="1"/>
  <c r="BX87" i="1"/>
  <c r="BX88" i="1"/>
  <c r="BX89" i="1"/>
  <c r="BX90" i="1"/>
  <c r="BX91" i="1"/>
  <c r="BX92" i="1"/>
  <c r="BX93" i="1"/>
  <c r="BX94" i="1"/>
  <c r="BX95" i="1"/>
  <c r="BX96" i="1"/>
  <c r="BX97" i="1"/>
  <c r="BX98" i="1"/>
  <c r="BX99" i="1"/>
  <c r="BX100" i="1"/>
  <c r="BX101" i="1"/>
  <c r="BX102" i="1"/>
  <c r="BX103" i="1"/>
  <c r="BX104" i="1"/>
  <c r="BX105" i="1"/>
  <c r="BX106" i="1"/>
  <c r="BX107" i="1"/>
  <c r="BX108" i="1"/>
  <c r="BX109" i="1"/>
  <c r="BX110" i="1"/>
  <c r="BX111" i="1"/>
  <c r="BX112" i="1"/>
  <c r="BX113" i="1"/>
  <c r="BX114" i="1"/>
  <c r="BX115" i="1"/>
  <c r="BX116" i="1"/>
  <c r="BX117" i="1"/>
  <c r="BX118" i="1"/>
  <c r="BX119" i="1"/>
  <c r="BX120" i="1"/>
  <c r="BX121" i="1"/>
  <c r="BX122" i="1"/>
  <c r="BX123" i="1"/>
  <c r="BX124" i="1"/>
  <c r="BX125" i="1"/>
  <c r="BX126" i="1"/>
  <c r="BX127" i="1"/>
  <c r="BX128" i="1"/>
  <c r="BX129" i="1"/>
  <c r="BX130" i="1"/>
  <c r="BX131" i="1"/>
  <c r="BX132" i="1"/>
  <c r="BX133" i="1"/>
  <c r="BX134" i="1"/>
  <c r="BX135" i="1"/>
  <c r="BX136" i="1"/>
  <c r="BX137" i="1"/>
  <c r="BX138" i="1"/>
  <c r="BX139" i="1"/>
  <c r="BX140" i="1"/>
  <c r="BX141" i="1"/>
  <c r="BX142" i="1"/>
  <c r="BX143" i="1"/>
  <c r="BX144" i="1"/>
  <c r="BX145" i="1"/>
  <c r="BX146" i="1"/>
  <c r="BX147" i="1"/>
  <c r="BX148" i="1"/>
  <c r="BX149" i="1"/>
  <c r="BX150" i="1"/>
  <c r="BX151" i="1"/>
  <c r="BX152" i="1"/>
  <c r="BX153" i="1"/>
  <c r="BX154" i="1"/>
  <c r="BX155" i="1"/>
  <c r="BX156" i="1"/>
  <c r="BX157" i="1"/>
  <c r="BX158" i="1"/>
  <c r="BX159" i="1"/>
  <c r="BX160" i="1"/>
  <c r="BX161" i="1"/>
  <c r="BX162" i="1"/>
  <c r="BX163" i="1"/>
  <c r="BX164" i="1"/>
  <c r="BX165" i="1"/>
  <c r="BX166" i="1"/>
  <c r="BX167" i="1"/>
  <c r="BX168" i="1"/>
  <c r="BX169" i="1"/>
  <c r="BX170" i="1"/>
  <c r="BX171" i="1"/>
  <c r="BX172" i="1"/>
  <c r="BX173" i="1"/>
  <c r="BX174" i="1"/>
  <c r="BX175" i="1"/>
  <c r="BX176" i="1"/>
  <c r="BX177" i="1"/>
  <c r="BX178" i="1"/>
  <c r="BX179" i="1"/>
  <c r="BX180" i="1"/>
  <c r="BX181" i="1"/>
  <c r="BX182" i="1"/>
  <c r="BX183" i="1"/>
  <c r="BX184" i="1"/>
  <c r="BX185" i="1"/>
  <c r="BX186" i="1"/>
  <c r="BX187" i="1"/>
  <c r="BX188" i="1"/>
  <c r="BX189" i="1"/>
  <c r="BX190" i="1"/>
  <c r="BX191" i="1"/>
  <c r="BX192" i="1"/>
  <c r="BX193" i="1"/>
  <c r="BX194" i="1"/>
  <c r="BX195" i="1"/>
  <c r="BX196" i="1"/>
  <c r="BX197" i="1"/>
  <c r="BX198" i="1"/>
  <c r="BX199" i="1"/>
  <c r="BX200" i="1"/>
  <c r="BX201" i="1"/>
  <c r="BX202" i="1"/>
  <c r="BX203" i="1"/>
  <c r="BX204" i="1"/>
  <c r="BX205" i="1"/>
  <c r="BX206" i="1"/>
  <c r="BX207" i="1"/>
  <c r="BX208" i="1"/>
  <c r="BX209" i="1"/>
  <c r="BX210" i="1"/>
  <c r="BX211" i="1"/>
  <c r="BX212" i="1"/>
  <c r="BX213" i="1"/>
  <c r="BX214" i="1"/>
  <c r="BX215" i="1"/>
  <c r="BX216" i="1"/>
  <c r="BX217" i="1"/>
  <c r="BX218" i="1"/>
  <c r="BX219" i="1"/>
  <c r="BX220" i="1"/>
  <c r="BX221" i="1"/>
  <c r="BX222" i="1"/>
  <c r="BX223" i="1"/>
  <c r="BX224" i="1"/>
  <c r="BX225" i="1"/>
  <c r="BX226" i="1"/>
  <c r="BX227" i="1"/>
  <c r="BX228" i="1"/>
  <c r="BX229" i="1"/>
  <c r="BX230" i="1"/>
  <c r="BX231" i="1"/>
  <c r="BX232" i="1"/>
  <c r="BX233" i="1"/>
  <c r="BX234" i="1"/>
  <c r="BX235" i="1"/>
  <c r="BX236" i="1"/>
  <c r="BX237" i="1"/>
  <c r="BX238" i="1"/>
  <c r="BX239" i="1"/>
  <c r="BX240" i="1"/>
  <c r="BX241" i="1"/>
  <c r="BX242" i="1"/>
  <c r="BX243" i="1"/>
  <c r="BX244" i="1"/>
  <c r="BX245" i="1"/>
  <c r="BX246" i="1"/>
  <c r="BX247" i="1"/>
  <c r="BX248" i="1"/>
  <c r="BX249" i="1"/>
  <c r="BX250" i="1"/>
  <c r="BX251" i="1"/>
  <c r="BX252" i="1"/>
  <c r="BX253" i="1"/>
  <c r="BX254" i="1"/>
  <c r="BX255" i="1"/>
  <c r="BX256" i="1"/>
  <c r="BX257" i="1"/>
  <c r="BX258" i="1"/>
  <c r="BX259" i="1"/>
  <c r="BX260" i="1"/>
  <c r="BX261" i="1"/>
  <c r="BX262" i="1"/>
  <c r="BX263" i="1"/>
  <c r="BX264" i="1"/>
  <c r="BX265" i="1"/>
  <c r="BX266" i="1"/>
  <c r="BX267" i="1"/>
  <c r="BX268" i="1"/>
  <c r="BX269" i="1"/>
  <c r="BX270" i="1"/>
  <c r="BX271" i="1"/>
  <c r="BX272" i="1"/>
  <c r="BX273" i="1"/>
  <c r="BX274" i="1"/>
  <c r="BX275" i="1"/>
  <c r="BX276" i="1"/>
  <c r="BX277" i="1"/>
  <c r="BX278" i="1"/>
  <c r="BX279" i="1"/>
  <c r="BX280" i="1"/>
  <c r="BX281" i="1"/>
  <c r="BX282" i="1"/>
  <c r="BX283" i="1"/>
  <c r="BX284" i="1"/>
  <c r="BX285" i="1"/>
  <c r="BX286" i="1"/>
  <c r="BX287" i="1"/>
  <c r="BX288" i="1"/>
  <c r="BX289" i="1"/>
  <c r="BX290" i="1"/>
  <c r="BX291" i="1"/>
  <c r="BX292" i="1"/>
  <c r="BX293" i="1"/>
  <c r="BX294" i="1"/>
  <c r="BX295" i="1"/>
  <c r="BX296" i="1"/>
  <c r="BX297" i="1"/>
  <c r="BX298" i="1"/>
  <c r="BX299" i="1"/>
  <c r="BX300" i="1"/>
  <c r="BX301" i="1"/>
  <c r="BX302" i="1"/>
  <c r="BX303" i="1"/>
  <c r="BX304" i="1"/>
  <c r="BX305" i="1"/>
  <c r="BX306" i="1"/>
  <c r="BX307" i="1"/>
  <c r="BX308" i="1"/>
  <c r="BX309" i="1"/>
  <c r="BX310" i="1"/>
  <c r="BX311" i="1"/>
  <c r="BX312" i="1"/>
  <c r="BX313" i="1"/>
  <c r="BX314" i="1"/>
  <c r="BX315" i="1"/>
  <c r="BX316" i="1"/>
  <c r="BX317" i="1"/>
  <c r="BX318" i="1"/>
  <c r="BX319" i="1"/>
  <c r="BX320" i="1"/>
  <c r="BX321" i="1"/>
  <c r="BX322" i="1"/>
  <c r="BX323" i="1"/>
  <c r="BX324" i="1"/>
  <c r="BX325" i="1"/>
  <c r="BX326" i="1"/>
  <c r="BX327" i="1"/>
  <c r="BX328" i="1"/>
  <c r="BX329" i="1"/>
  <c r="BX330" i="1"/>
  <c r="BX331" i="1"/>
  <c r="BX332" i="1"/>
  <c r="BX333" i="1"/>
  <c r="BX334" i="1"/>
  <c r="BX335" i="1"/>
  <c r="BX336" i="1"/>
  <c r="BX337" i="1"/>
  <c r="BX338" i="1"/>
  <c r="BX339" i="1"/>
  <c r="BX340" i="1"/>
  <c r="BX341" i="1"/>
  <c r="BX342" i="1"/>
  <c r="BX343" i="1"/>
  <c r="BX344" i="1"/>
  <c r="BX345" i="1"/>
  <c r="BX346" i="1"/>
  <c r="BX347" i="1"/>
  <c r="BX348" i="1"/>
  <c r="BX349" i="1"/>
  <c r="BX350" i="1"/>
  <c r="BX351" i="1"/>
  <c r="BX352" i="1"/>
  <c r="BX353" i="1"/>
  <c r="BX354" i="1"/>
  <c r="BX355" i="1"/>
  <c r="BX356" i="1"/>
  <c r="BX357" i="1"/>
  <c r="BX358" i="1"/>
  <c r="BX359" i="1"/>
  <c r="BX360" i="1"/>
  <c r="BX361" i="1"/>
  <c r="BX362" i="1"/>
  <c r="BX363" i="1"/>
  <c r="BX364" i="1"/>
  <c r="BX365" i="1"/>
  <c r="BX366" i="1"/>
  <c r="BX367" i="1"/>
  <c r="BX368" i="1"/>
  <c r="BX369" i="1"/>
  <c r="BX370" i="1"/>
  <c r="BX371" i="1"/>
  <c r="BX372" i="1"/>
  <c r="BX373" i="1"/>
  <c r="BX374" i="1"/>
  <c r="BX375" i="1"/>
  <c r="BX376" i="1"/>
  <c r="BX377" i="1"/>
  <c r="BX378" i="1"/>
  <c r="BX379" i="1"/>
  <c r="BX380" i="1"/>
  <c r="BX381" i="1"/>
  <c r="BX382" i="1"/>
  <c r="BX383" i="1"/>
  <c r="BX384" i="1"/>
  <c r="BX385" i="1"/>
  <c r="BX386" i="1"/>
  <c r="BX387" i="1"/>
  <c r="BX388" i="1"/>
  <c r="BX389" i="1"/>
  <c r="BX390" i="1"/>
  <c r="BX391" i="1"/>
  <c r="BX392" i="1"/>
  <c r="BX393" i="1"/>
  <c r="BX394" i="1"/>
  <c r="BX395" i="1"/>
  <c r="BX396" i="1"/>
  <c r="BX397" i="1"/>
  <c r="BX398" i="1"/>
  <c r="BX399" i="1"/>
  <c r="BX400" i="1"/>
  <c r="BX401" i="1"/>
  <c r="BX402" i="1"/>
  <c r="BX403" i="1"/>
  <c r="BX404" i="1"/>
  <c r="BX405" i="1"/>
  <c r="BX406" i="1"/>
  <c r="BX407" i="1"/>
  <c r="BX408" i="1"/>
  <c r="BX409" i="1"/>
  <c r="BX410" i="1"/>
  <c r="BX411" i="1"/>
  <c r="BX412" i="1"/>
  <c r="BX413" i="1"/>
  <c r="BX414" i="1"/>
  <c r="BX415" i="1"/>
  <c r="BX416" i="1"/>
  <c r="BX417" i="1"/>
  <c r="BX418" i="1"/>
  <c r="BX419" i="1"/>
  <c r="BX420" i="1"/>
  <c r="BX421" i="1"/>
  <c r="BX422" i="1"/>
  <c r="BX423" i="1"/>
  <c r="BX424" i="1"/>
  <c r="BX425" i="1"/>
  <c r="BX426" i="1"/>
  <c r="BX427" i="1"/>
  <c r="BX428" i="1"/>
  <c r="BX429" i="1"/>
  <c r="BX430" i="1"/>
  <c r="BX431" i="1"/>
  <c r="BX432" i="1"/>
  <c r="BX433" i="1"/>
  <c r="BX434" i="1"/>
  <c r="BX435" i="1"/>
  <c r="BX436" i="1"/>
  <c r="BX437" i="1"/>
  <c r="BX438" i="1"/>
  <c r="BX439" i="1"/>
  <c r="BX440" i="1"/>
  <c r="BX441" i="1"/>
  <c r="BX442" i="1"/>
  <c r="BX443" i="1"/>
  <c r="BX444" i="1"/>
  <c r="BX445" i="1"/>
  <c r="BX446" i="1"/>
  <c r="BX447" i="1"/>
  <c r="BX448" i="1"/>
  <c r="BX449" i="1"/>
  <c r="BX450" i="1"/>
  <c r="BX451" i="1"/>
  <c r="BX452" i="1"/>
  <c r="BX453" i="1"/>
  <c r="BX454" i="1"/>
  <c r="BX455" i="1"/>
  <c r="BX456" i="1"/>
  <c r="BX457" i="1"/>
  <c r="BX458" i="1"/>
  <c r="BX459" i="1"/>
  <c r="BX460" i="1"/>
  <c r="BX461" i="1"/>
  <c r="BX462" i="1"/>
  <c r="BX463" i="1"/>
  <c r="BX464" i="1"/>
  <c r="BX465" i="1"/>
  <c r="BX466" i="1"/>
  <c r="BX467" i="1"/>
  <c r="BX468" i="1"/>
  <c r="BX469" i="1"/>
  <c r="BX470" i="1"/>
  <c r="BX471" i="1"/>
  <c r="BX472" i="1"/>
  <c r="BX473" i="1"/>
  <c r="BX474" i="1"/>
  <c r="BX475" i="1"/>
  <c r="BX476" i="1"/>
  <c r="BX477" i="1"/>
  <c r="BX478" i="1"/>
  <c r="BX479" i="1"/>
  <c r="BX480" i="1"/>
  <c r="BX481" i="1"/>
  <c r="BX482" i="1"/>
  <c r="BX483" i="1"/>
  <c r="BX484" i="1"/>
  <c r="BX485" i="1"/>
  <c r="BX486" i="1"/>
  <c r="BX487" i="1"/>
  <c r="BX488" i="1"/>
  <c r="BX489" i="1"/>
  <c r="BX490" i="1"/>
  <c r="BX491" i="1"/>
  <c r="BX492" i="1"/>
  <c r="BX493" i="1"/>
  <c r="BX494" i="1"/>
  <c r="BX495" i="1"/>
  <c r="BX496" i="1"/>
  <c r="BX497" i="1"/>
  <c r="BX498" i="1"/>
  <c r="BX499" i="1"/>
  <c r="BX500" i="1"/>
  <c r="BX501" i="1"/>
  <c r="BX502" i="1"/>
  <c r="BX503" i="1"/>
  <c r="BX4" i="1"/>
  <c r="CG4" i="1" s="1"/>
  <c r="CH4" i="1" s="1"/>
  <c r="G11" i="4" a="1"/>
  <c r="G11" i="4" s="1"/>
  <c r="G10" i="4" a="1"/>
  <c r="G10" i="4" s="1"/>
  <c r="G9" i="4" a="1"/>
  <c r="G9" i="4" s="1"/>
  <c r="G8" i="4" a="1"/>
  <c r="G8" i="4" s="1"/>
  <c r="G7" i="4" a="1"/>
  <c r="G7" i="4" s="1"/>
  <c r="F11" i="4" a="1"/>
  <c r="F11" i="4" s="1"/>
  <c r="F10" i="4" a="1"/>
  <c r="F10" i="4" s="1"/>
  <c r="F9" i="4" a="1"/>
  <c r="F9" i="4" s="1"/>
  <c r="F8" i="4" a="1"/>
  <c r="F8" i="4" s="1"/>
  <c r="F7" i="4" a="1"/>
  <c r="F7" i="4" s="1"/>
  <c r="E11" i="4" a="1"/>
  <c r="E11" i="4" s="1"/>
  <c r="E10" i="4" a="1"/>
  <c r="E10" i="4" s="1"/>
  <c r="E9" i="4" a="1"/>
  <c r="E9" i="4" s="1"/>
  <c r="E8" i="4" a="1"/>
  <c r="E8" i="4" s="1"/>
  <c r="E7" i="4" a="1"/>
  <c r="E7" i="4" s="1"/>
  <c r="D8" i="4" a="1"/>
  <c r="D8" i="4" s="1"/>
  <c r="D7" i="4" a="1"/>
  <c r="D7" i="4" s="1"/>
  <c r="C12" i="4" a="1"/>
  <c r="C12" i="4" s="1"/>
  <c r="C11" i="4" a="1"/>
  <c r="C11" i="4" s="1"/>
  <c r="C10" i="4" a="1"/>
  <c r="C10" i="4" s="1"/>
  <c r="C9" i="4" a="1"/>
  <c r="C9" i="4" s="1"/>
  <c r="C8" i="4" a="1"/>
  <c r="C8" i="4" s="1"/>
  <c r="C7" i="4" a="1"/>
  <c r="C7" i="4" s="1"/>
  <c r="CF6" i="1" l="1"/>
  <c r="CG6" i="1"/>
  <c r="CH6" i="1" s="1"/>
  <c r="CF8" i="1"/>
  <c r="CG8" i="1"/>
  <c r="CH8" i="1" s="1"/>
  <c r="CF9" i="1"/>
  <c r="CG9" i="1"/>
  <c r="CH9" i="1" s="1"/>
  <c r="CF11" i="1"/>
  <c r="CG11" i="1"/>
  <c r="CH11" i="1" s="1"/>
  <c r="CF12" i="1"/>
  <c r="CG12" i="1"/>
  <c r="CH12" i="1" s="1"/>
  <c r="CF13" i="1"/>
  <c r="CG13" i="1"/>
  <c r="CH13" i="1" s="1"/>
  <c r="CF14" i="1"/>
  <c r="CG14" i="1"/>
  <c r="CH14" i="1" s="1"/>
  <c r="CF15" i="1"/>
  <c r="CG15" i="1"/>
  <c r="CH15" i="1" s="1"/>
  <c r="CF16" i="1"/>
  <c r="CG16" i="1"/>
  <c r="CH16" i="1" s="1"/>
  <c r="CF17" i="1"/>
  <c r="CG17" i="1"/>
  <c r="CH17" i="1" s="1"/>
  <c r="CF18" i="1"/>
  <c r="CG18" i="1"/>
  <c r="CH18" i="1" s="1"/>
  <c r="CF19" i="1"/>
  <c r="CG19" i="1"/>
  <c r="CH19" i="1" s="1"/>
  <c r="CF20" i="1"/>
  <c r="CG20" i="1"/>
  <c r="CH20" i="1" s="1"/>
  <c r="CF22" i="1"/>
  <c r="CG22" i="1"/>
  <c r="CH22" i="1" s="1"/>
  <c r="CF23" i="1"/>
  <c r="CG23" i="1"/>
  <c r="CH23" i="1" s="1"/>
  <c r="CF24" i="1"/>
  <c r="CG24" i="1"/>
  <c r="CH24" i="1" s="1"/>
  <c r="CF25" i="1"/>
  <c r="CG25" i="1"/>
  <c r="CH25" i="1" s="1"/>
  <c r="CF27" i="1"/>
  <c r="CG27" i="1"/>
  <c r="CH27" i="1" s="1"/>
  <c r="CF28" i="1"/>
  <c r="CG28" i="1"/>
  <c r="CH28" i="1" s="1"/>
  <c r="CF29" i="1"/>
  <c r="CG29" i="1"/>
  <c r="CH29" i="1" s="1"/>
  <c r="CF30" i="1"/>
  <c r="CG30" i="1"/>
  <c r="CH30" i="1" s="1"/>
  <c r="CF31" i="1"/>
  <c r="CG31" i="1"/>
  <c r="CH31" i="1" s="1"/>
  <c r="CF35" i="1"/>
  <c r="CG35" i="1"/>
  <c r="CH35" i="1" s="1"/>
  <c r="CF36" i="1"/>
  <c r="CG36" i="1"/>
  <c r="CH36" i="1" s="1"/>
  <c r="CF37" i="1"/>
  <c r="CG37" i="1"/>
  <c r="CH37" i="1" s="1"/>
  <c r="CF38" i="1"/>
  <c r="CG38" i="1"/>
  <c r="CH38" i="1" s="1"/>
  <c r="CF39" i="1"/>
  <c r="CG39" i="1"/>
  <c r="CH39" i="1" s="1"/>
  <c r="CF40" i="1"/>
  <c r="CG40" i="1"/>
  <c r="CH40" i="1" s="1"/>
  <c r="CF41" i="1"/>
  <c r="CG41" i="1"/>
  <c r="CH41" i="1" s="1"/>
  <c r="CF42" i="1"/>
  <c r="CG42" i="1"/>
  <c r="CH42" i="1" s="1"/>
  <c r="CF45" i="1"/>
  <c r="CG45" i="1"/>
  <c r="CH45" i="1" s="1"/>
  <c r="CF46" i="1"/>
  <c r="CG46" i="1"/>
  <c r="CH46" i="1" s="1"/>
  <c r="CF47" i="1"/>
  <c r="CG47" i="1"/>
  <c r="CH47" i="1" s="1"/>
  <c r="CF48" i="1"/>
  <c r="CG48" i="1"/>
  <c r="CH48" i="1" s="1"/>
  <c r="CF49" i="1"/>
  <c r="CG49" i="1"/>
  <c r="CH49" i="1" s="1"/>
  <c r="CF50" i="1"/>
  <c r="CG50" i="1"/>
  <c r="CH50" i="1" s="1"/>
  <c r="CF51" i="1"/>
  <c r="CG51" i="1"/>
  <c r="CH51" i="1" s="1"/>
  <c r="CF52" i="1"/>
  <c r="CG52" i="1"/>
  <c r="CH52" i="1" s="1"/>
  <c r="CF53" i="1"/>
  <c r="CG53" i="1"/>
  <c r="CH53" i="1" s="1"/>
  <c r="CF55" i="1"/>
  <c r="CG55" i="1"/>
  <c r="CH55" i="1" s="1"/>
  <c r="CF58" i="1"/>
  <c r="CG58" i="1"/>
  <c r="CH58" i="1" s="1"/>
  <c r="CF59" i="1"/>
  <c r="CG59" i="1"/>
  <c r="CH59" i="1" s="1"/>
  <c r="CF60" i="1"/>
  <c r="CG60" i="1"/>
  <c r="CH60" i="1" s="1"/>
  <c r="CF63" i="1"/>
  <c r="CG63" i="1"/>
  <c r="CH63" i="1" s="1"/>
  <c r="CF64" i="1"/>
  <c r="CG64" i="1"/>
  <c r="CH64" i="1" s="1"/>
  <c r="CF65" i="1"/>
  <c r="CG65" i="1"/>
  <c r="CH65" i="1" s="1"/>
  <c r="CF66" i="1"/>
  <c r="CG66" i="1"/>
  <c r="CH66" i="1" s="1"/>
  <c r="CF69" i="1"/>
  <c r="CG69" i="1"/>
  <c r="CH69" i="1" s="1"/>
  <c r="CF70" i="1"/>
  <c r="CG70" i="1"/>
  <c r="CH70" i="1" s="1"/>
  <c r="CF74" i="1"/>
  <c r="CG74" i="1"/>
  <c r="CH74" i="1" s="1"/>
  <c r="CF76" i="1"/>
  <c r="CG76" i="1"/>
  <c r="CH76" i="1" s="1"/>
  <c r="CF77" i="1"/>
  <c r="CG77" i="1"/>
  <c r="CH77" i="1" s="1"/>
  <c r="CF79" i="1"/>
  <c r="CG79" i="1"/>
  <c r="CH79" i="1" s="1"/>
  <c r="CF80" i="1"/>
  <c r="CG80" i="1"/>
  <c r="CH80" i="1" s="1"/>
  <c r="CF81" i="1"/>
  <c r="CG81" i="1"/>
  <c r="CH81" i="1" s="1"/>
  <c r="CF82" i="1"/>
  <c r="CG82" i="1"/>
  <c r="CH82" i="1" s="1"/>
  <c r="CF83" i="1"/>
  <c r="CG83" i="1"/>
  <c r="CH83" i="1" s="1"/>
  <c r="CF85" i="1"/>
  <c r="CG85" i="1"/>
  <c r="CH85" i="1" s="1"/>
  <c r="CF86" i="1"/>
  <c r="CG86" i="1"/>
  <c r="CH86" i="1" s="1"/>
  <c r="CF88" i="1"/>
  <c r="CG88" i="1"/>
  <c r="CH88" i="1" s="1"/>
  <c r="CF89" i="1"/>
  <c r="CG89" i="1"/>
  <c r="CH89" i="1" s="1"/>
  <c r="CF90" i="1"/>
  <c r="CG90" i="1"/>
  <c r="CH90" i="1" s="1"/>
  <c r="CF92" i="1"/>
  <c r="CG92" i="1"/>
  <c r="CH92" i="1" s="1"/>
  <c r="CF93" i="1"/>
  <c r="CG93" i="1"/>
  <c r="CH93" i="1" s="1"/>
  <c r="CF94" i="1"/>
  <c r="CG94" i="1"/>
  <c r="CH94" i="1" s="1"/>
  <c r="CF95" i="1"/>
  <c r="CG95" i="1"/>
  <c r="CH95" i="1" s="1"/>
  <c r="CF96" i="1"/>
  <c r="CG96" i="1"/>
  <c r="CH96" i="1" s="1"/>
  <c r="CF97" i="1"/>
  <c r="CG97" i="1"/>
  <c r="CH97" i="1" s="1"/>
  <c r="CF98" i="1"/>
  <c r="CG98" i="1"/>
  <c r="CH98" i="1" s="1"/>
  <c r="CF99" i="1"/>
  <c r="CG99" i="1"/>
  <c r="CH99" i="1" s="1"/>
  <c r="CF100" i="1"/>
  <c r="CG100" i="1"/>
  <c r="CH100" i="1" s="1"/>
  <c r="CF102" i="1"/>
  <c r="CG102" i="1"/>
  <c r="CH102" i="1" s="1"/>
  <c r="CF103" i="1"/>
  <c r="CG103" i="1"/>
  <c r="CH103" i="1" s="1"/>
  <c r="CF104" i="1"/>
  <c r="CG104" i="1"/>
  <c r="CH104" i="1" s="1"/>
  <c r="CF105" i="1"/>
  <c r="CG105" i="1"/>
  <c r="CH105" i="1" s="1"/>
  <c r="CF106" i="1"/>
  <c r="CG106" i="1"/>
  <c r="CH106" i="1" s="1"/>
  <c r="CF107" i="1"/>
  <c r="CG107" i="1"/>
  <c r="CH107" i="1" s="1"/>
  <c r="CF108" i="1"/>
  <c r="CG108" i="1"/>
  <c r="CH108" i="1" s="1"/>
  <c r="CF109" i="1"/>
  <c r="CG109" i="1"/>
  <c r="CH109" i="1" s="1"/>
  <c r="CF111" i="1"/>
  <c r="CG111" i="1"/>
  <c r="CH111" i="1" s="1"/>
  <c r="CF112" i="1"/>
  <c r="CG112" i="1"/>
  <c r="CH112" i="1" s="1"/>
  <c r="CF113" i="1"/>
  <c r="CG113" i="1"/>
  <c r="CH113" i="1" s="1"/>
  <c r="CF117" i="1"/>
  <c r="CG117" i="1"/>
  <c r="CH117" i="1" s="1"/>
  <c r="CF118" i="1"/>
  <c r="CG118" i="1"/>
  <c r="CH118" i="1" s="1"/>
  <c r="CF120" i="1"/>
  <c r="CG120" i="1"/>
  <c r="CH120" i="1" s="1"/>
  <c r="CF123" i="1"/>
  <c r="CG123" i="1"/>
  <c r="CH123" i="1" s="1"/>
  <c r="CF124" i="1"/>
  <c r="CG124" i="1"/>
  <c r="CH124" i="1" s="1"/>
  <c r="CF128" i="1"/>
  <c r="CG128" i="1"/>
  <c r="CH128" i="1" s="1"/>
  <c r="CF133" i="1"/>
  <c r="CG133" i="1"/>
  <c r="CH133" i="1" s="1"/>
  <c r="CF134" i="1"/>
  <c r="CG134" i="1"/>
  <c r="CH134" i="1" s="1"/>
  <c r="CF135" i="1"/>
  <c r="CG135" i="1"/>
  <c r="CH135" i="1" s="1"/>
  <c r="CF136" i="1"/>
  <c r="CG136" i="1"/>
  <c r="CH136" i="1" s="1"/>
  <c r="CF137" i="1"/>
  <c r="CG137" i="1"/>
  <c r="CH137" i="1" s="1"/>
  <c r="CF138" i="1"/>
  <c r="CG138" i="1"/>
  <c r="CH138" i="1" s="1"/>
  <c r="CF140" i="1"/>
  <c r="CG140" i="1"/>
  <c r="CH140" i="1" s="1"/>
  <c r="CF142" i="1"/>
  <c r="CG142" i="1"/>
  <c r="CH142" i="1" s="1"/>
  <c r="CF143" i="1"/>
  <c r="CG143" i="1"/>
  <c r="CH143" i="1" s="1"/>
  <c r="CF144" i="1"/>
  <c r="CG144" i="1"/>
  <c r="CH144" i="1" s="1"/>
  <c r="CF145" i="1"/>
  <c r="CG145" i="1"/>
  <c r="CH145" i="1" s="1"/>
  <c r="CF147" i="1"/>
  <c r="CG147" i="1"/>
  <c r="CH147" i="1" s="1"/>
  <c r="CF148" i="1"/>
  <c r="CG148" i="1"/>
  <c r="CH148" i="1" s="1"/>
  <c r="CF151" i="1"/>
  <c r="CG151" i="1"/>
  <c r="CH151" i="1" s="1"/>
  <c r="CF153" i="1"/>
  <c r="CG153" i="1"/>
  <c r="CH153" i="1" s="1"/>
  <c r="CF154" i="1"/>
  <c r="CG154" i="1"/>
  <c r="CH154" i="1" s="1"/>
  <c r="CF157" i="1"/>
  <c r="CG157" i="1"/>
  <c r="CH157" i="1" s="1"/>
  <c r="CF159" i="1"/>
  <c r="CG159" i="1"/>
  <c r="CH159" i="1" s="1"/>
  <c r="CF160" i="1"/>
  <c r="CG160" i="1"/>
  <c r="CH160" i="1" s="1"/>
  <c r="CF161" i="1"/>
  <c r="CG161" i="1"/>
  <c r="CH161" i="1" s="1"/>
  <c r="CF163" i="1"/>
  <c r="CG163" i="1"/>
  <c r="CH163" i="1" s="1"/>
  <c r="CF165" i="1"/>
  <c r="CG165" i="1"/>
  <c r="CH165" i="1" s="1"/>
  <c r="CF167" i="1"/>
  <c r="CG167" i="1"/>
  <c r="CH167" i="1" s="1"/>
  <c r="CF168" i="1"/>
  <c r="CG168" i="1"/>
  <c r="CH168" i="1" s="1"/>
  <c r="CF170" i="1"/>
  <c r="CG170" i="1"/>
  <c r="CH170" i="1" s="1"/>
  <c r="CF171" i="1"/>
  <c r="CG171" i="1"/>
  <c r="CH171" i="1" s="1"/>
  <c r="CF175" i="1"/>
  <c r="CG175" i="1"/>
  <c r="CH175" i="1" s="1"/>
  <c r="CF177" i="1"/>
  <c r="CG177" i="1"/>
  <c r="CH177" i="1" s="1"/>
  <c r="CF178" i="1"/>
  <c r="CG178" i="1"/>
  <c r="CH178" i="1" s="1"/>
  <c r="CF179" i="1"/>
  <c r="CG179" i="1"/>
  <c r="CH179" i="1" s="1"/>
  <c r="CF181" i="1"/>
  <c r="CG181" i="1"/>
  <c r="CH181" i="1" s="1"/>
  <c r="CF182" i="1"/>
  <c r="CG182" i="1"/>
  <c r="CH182" i="1" s="1"/>
  <c r="CF184" i="1"/>
  <c r="CG184" i="1"/>
  <c r="CH184" i="1" s="1"/>
  <c r="CF186" i="1"/>
  <c r="CG186" i="1"/>
  <c r="CH186" i="1" s="1"/>
  <c r="CF190" i="1"/>
  <c r="CG190" i="1"/>
  <c r="CH190" i="1" s="1"/>
  <c r="CF192" i="1"/>
  <c r="CG192" i="1"/>
  <c r="CH192" i="1" s="1"/>
  <c r="CF193" i="1"/>
  <c r="CG193" i="1"/>
  <c r="CH193" i="1" s="1"/>
  <c r="CF194" i="1"/>
  <c r="CG194" i="1"/>
  <c r="CH194" i="1" s="1"/>
  <c r="CF196" i="1"/>
  <c r="CG196" i="1"/>
  <c r="CH196" i="1" s="1"/>
  <c r="CF197" i="1"/>
  <c r="CG197" i="1"/>
  <c r="CH197" i="1" s="1"/>
  <c r="CF198" i="1"/>
  <c r="CG198" i="1"/>
  <c r="CH198" i="1" s="1"/>
  <c r="CF201" i="1"/>
  <c r="CG201" i="1"/>
  <c r="CH201" i="1" s="1"/>
  <c r="CF202" i="1"/>
  <c r="CG202" i="1"/>
  <c r="CH202" i="1" s="1"/>
  <c r="CF203" i="1"/>
  <c r="CG203" i="1"/>
  <c r="CH203" i="1" s="1"/>
  <c r="CF204" i="1"/>
  <c r="CG204" i="1"/>
  <c r="CH204" i="1" s="1"/>
  <c r="CF207" i="1"/>
  <c r="CG207" i="1"/>
  <c r="CH207" i="1" s="1"/>
  <c r="CF208" i="1"/>
  <c r="CG208" i="1"/>
  <c r="CH208" i="1" s="1"/>
  <c r="CF212" i="1"/>
  <c r="CG212" i="1"/>
  <c r="CH212" i="1" s="1"/>
  <c r="CF213" i="1"/>
  <c r="CG213" i="1"/>
  <c r="CH213" i="1" s="1"/>
  <c r="CF214" i="1"/>
  <c r="CG214" i="1"/>
  <c r="CH214" i="1" s="1"/>
  <c r="CF219" i="1"/>
  <c r="CG219" i="1"/>
  <c r="CH219" i="1" s="1"/>
  <c r="CF220" i="1"/>
  <c r="CG220" i="1"/>
  <c r="CH220" i="1" s="1"/>
  <c r="CF222" i="1"/>
  <c r="CG222" i="1"/>
  <c r="CH222" i="1" s="1"/>
  <c r="CF223" i="1"/>
  <c r="CG223" i="1"/>
  <c r="CH223" i="1" s="1"/>
  <c r="CF224" i="1"/>
  <c r="CG224" i="1"/>
  <c r="CH224" i="1" s="1"/>
  <c r="CF227" i="1"/>
  <c r="CG227" i="1"/>
  <c r="CH227" i="1" s="1"/>
  <c r="CF229" i="1"/>
  <c r="CG229" i="1"/>
  <c r="CH229" i="1" s="1"/>
  <c r="CF230" i="1"/>
  <c r="CG230" i="1"/>
  <c r="CH230" i="1" s="1"/>
  <c r="CF234" i="1"/>
  <c r="CG234" i="1"/>
  <c r="CH234" i="1" s="1"/>
  <c r="CF236" i="1"/>
  <c r="CG236" i="1"/>
  <c r="CH236" i="1" s="1"/>
  <c r="CF237" i="1"/>
  <c r="CG237" i="1"/>
  <c r="CH237" i="1" s="1"/>
  <c r="CF240" i="1"/>
  <c r="CG240" i="1"/>
  <c r="CH240" i="1" s="1"/>
  <c r="CF242" i="1"/>
  <c r="CG242" i="1"/>
  <c r="CH242" i="1" s="1"/>
  <c r="CF243" i="1"/>
  <c r="CG243" i="1"/>
  <c r="CH243" i="1" s="1"/>
  <c r="CF244" i="1"/>
  <c r="CG244" i="1"/>
  <c r="CH244" i="1" s="1"/>
  <c r="CF246" i="1"/>
  <c r="CG246" i="1"/>
  <c r="CH246" i="1" s="1"/>
  <c r="CF250" i="1"/>
  <c r="CG250" i="1"/>
  <c r="CH250" i="1" s="1"/>
  <c r="CF251" i="1"/>
  <c r="CG251" i="1"/>
  <c r="CH251" i="1" s="1"/>
  <c r="CF252" i="1"/>
  <c r="CG252" i="1"/>
  <c r="CH252" i="1" s="1"/>
  <c r="CF253" i="1"/>
  <c r="CG253" i="1"/>
  <c r="CH253" i="1" s="1"/>
  <c r="CF255" i="1"/>
  <c r="CG255" i="1"/>
  <c r="CH255" i="1" s="1"/>
  <c r="CF258" i="1"/>
  <c r="CG258" i="1"/>
  <c r="CH258" i="1" s="1"/>
  <c r="CF259" i="1"/>
  <c r="CG259" i="1"/>
  <c r="CH259" i="1" s="1"/>
  <c r="CF260" i="1"/>
  <c r="CG260" i="1"/>
  <c r="CH260" i="1" s="1"/>
  <c r="CF261" i="1"/>
  <c r="CG261" i="1"/>
  <c r="CH261" i="1" s="1"/>
  <c r="CF262" i="1"/>
  <c r="CG262" i="1"/>
  <c r="CH262" i="1" s="1"/>
  <c r="CF263" i="1"/>
  <c r="CG263" i="1"/>
  <c r="CH263" i="1" s="1"/>
  <c r="CF264" i="1"/>
  <c r="CG264" i="1"/>
  <c r="CH264" i="1" s="1"/>
  <c r="CF267" i="1"/>
  <c r="CG267" i="1"/>
  <c r="CH267" i="1" s="1"/>
  <c r="CF268" i="1"/>
  <c r="CG268" i="1"/>
  <c r="CH268" i="1" s="1"/>
  <c r="CF269" i="1"/>
  <c r="CG269" i="1"/>
  <c r="CH269" i="1" s="1"/>
  <c r="CF272" i="1"/>
  <c r="CG272" i="1"/>
  <c r="CH272" i="1" s="1"/>
  <c r="CF274" i="1"/>
  <c r="CG274" i="1"/>
  <c r="CH274" i="1" s="1"/>
  <c r="CF275" i="1"/>
  <c r="CG275" i="1"/>
  <c r="CH275" i="1" s="1"/>
  <c r="CF280" i="1"/>
  <c r="CG280" i="1"/>
  <c r="CH280" i="1" s="1"/>
  <c r="CF282" i="1"/>
  <c r="CG282" i="1"/>
  <c r="CH282" i="1" s="1"/>
  <c r="CF285" i="1"/>
  <c r="CG285" i="1"/>
  <c r="CH285" i="1" s="1"/>
  <c r="CF287" i="1"/>
  <c r="CG287" i="1"/>
  <c r="CH287" i="1" s="1"/>
  <c r="CF288" i="1"/>
  <c r="CG288" i="1"/>
  <c r="CH288" i="1" s="1"/>
  <c r="CF290" i="1"/>
  <c r="CG290" i="1"/>
  <c r="CH290" i="1" s="1"/>
  <c r="CF291" i="1"/>
  <c r="CG291" i="1"/>
  <c r="CH291" i="1" s="1"/>
  <c r="CF293" i="1"/>
  <c r="CG293" i="1"/>
  <c r="CH293" i="1" s="1"/>
  <c r="CF296" i="1"/>
  <c r="CG296" i="1"/>
  <c r="CH296" i="1" s="1"/>
  <c r="CF298" i="1"/>
  <c r="CG298" i="1"/>
  <c r="CH298" i="1" s="1"/>
  <c r="CF301" i="1"/>
  <c r="CG301" i="1"/>
  <c r="CH301" i="1" s="1"/>
  <c r="CF302" i="1"/>
  <c r="CG302" i="1"/>
  <c r="CH302" i="1" s="1"/>
  <c r="CF304" i="1"/>
  <c r="CG304" i="1"/>
  <c r="CH304" i="1" s="1"/>
  <c r="CF305" i="1"/>
  <c r="CG305" i="1"/>
  <c r="CH305" i="1" s="1"/>
  <c r="CF309" i="1"/>
  <c r="CG309" i="1"/>
  <c r="CH309" i="1" s="1"/>
  <c r="CF310" i="1"/>
  <c r="CG310" i="1"/>
  <c r="CH310" i="1" s="1"/>
  <c r="CF313" i="1"/>
  <c r="CG313" i="1"/>
  <c r="CH313" i="1" s="1"/>
  <c r="CF315" i="1"/>
  <c r="CG315" i="1"/>
  <c r="CH315" i="1" s="1"/>
  <c r="CF319" i="1"/>
  <c r="CG319" i="1"/>
  <c r="CH319" i="1" s="1"/>
  <c r="CF320" i="1"/>
  <c r="CG320" i="1"/>
  <c r="CH320" i="1" s="1"/>
  <c r="CF321" i="1"/>
  <c r="CG321" i="1"/>
  <c r="CH321" i="1" s="1"/>
  <c r="CF322" i="1"/>
  <c r="CG322" i="1"/>
  <c r="CH322" i="1" s="1"/>
  <c r="CF324" i="1"/>
  <c r="CG324" i="1"/>
  <c r="CH324" i="1" s="1"/>
  <c r="CF326" i="1"/>
  <c r="CG326" i="1"/>
  <c r="CH326" i="1" s="1"/>
  <c r="CF327" i="1"/>
  <c r="CG327" i="1"/>
  <c r="CH327" i="1" s="1"/>
  <c r="CF328" i="1"/>
  <c r="CG328" i="1"/>
  <c r="CH328" i="1" s="1"/>
  <c r="CF329" i="1"/>
  <c r="CG329" i="1"/>
  <c r="CH329" i="1" s="1"/>
  <c r="CF331" i="1"/>
  <c r="CG331" i="1"/>
  <c r="CH331" i="1" s="1"/>
  <c r="CF332" i="1"/>
  <c r="CG332" i="1"/>
  <c r="CH332" i="1" s="1"/>
  <c r="CF334" i="1"/>
  <c r="CG334" i="1"/>
  <c r="CH334" i="1" s="1"/>
  <c r="CF335" i="1"/>
  <c r="CG335" i="1"/>
  <c r="CH335" i="1" s="1"/>
  <c r="CF336" i="1"/>
  <c r="CG336" i="1"/>
  <c r="CH336" i="1" s="1"/>
  <c r="CF338" i="1"/>
  <c r="CG338" i="1"/>
  <c r="CH338" i="1" s="1"/>
  <c r="CF344" i="1"/>
  <c r="CG344" i="1"/>
  <c r="CH344" i="1" s="1"/>
  <c r="CF351" i="1"/>
  <c r="CG351" i="1"/>
  <c r="CH351" i="1" s="1"/>
  <c r="CF353" i="1"/>
  <c r="CG353" i="1"/>
  <c r="CH353" i="1" s="1"/>
  <c r="CF358" i="1"/>
  <c r="CG358" i="1"/>
  <c r="CH358" i="1" s="1"/>
  <c r="CF360" i="1"/>
  <c r="CG360" i="1"/>
  <c r="CH360" i="1" s="1"/>
  <c r="CF363" i="1"/>
  <c r="CG363" i="1"/>
  <c r="CH363" i="1" s="1"/>
  <c r="CF364" i="1"/>
  <c r="CG364" i="1"/>
  <c r="CH364" i="1" s="1"/>
  <c r="CF366" i="1"/>
  <c r="CG366" i="1"/>
  <c r="CH366" i="1" s="1"/>
  <c r="CF371" i="1"/>
  <c r="CG371" i="1"/>
  <c r="CH371" i="1" s="1"/>
  <c r="CF373" i="1"/>
  <c r="CG373" i="1"/>
  <c r="CH373" i="1" s="1"/>
  <c r="CF375" i="1"/>
  <c r="CG375" i="1"/>
  <c r="CH375" i="1" s="1"/>
  <c r="CF377" i="1"/>
  <c r="CG377" i="1"/>
  <c r="CH377" i="1" s="1"/>
  <c r="CF378" i="1"/>
  <c r="CG378" i="1"/>
  <c r="CH378" i="1" s="1"/>
  <c r="CF379" i="1"/>
  <c r="CG379" i="1"/>
  <c r="CH379" i="1" s="1"/>
  <c r="CF383" i="1"/>
  <c r="CG383" i="1"/>
  <c r="CH383" i="1" s="1"/>
  <c r="CF384" i="1"/>
  <c r="CG384" i="1"/>
  <c r="CH384" i="1" s="1"/>
  <c r="CF386" i="1"/>
  <c r="CG386" i="1"/>
  <c r="CH386" i="1" s="1"/>
  <c r="CF387" i="1"/>
  <c r="CG387" i="1"/>
  <c r="CH387" i="1" s="1"/>
  <c r="CF389" i="1"/>
  <c r="CG389" i="1"/>
  <c r="CH389" i="1" s="1"/>
  <c r="CF390" i="1"/>
  <c r="CG390" i="1"/>
  <c r="CH390" i="1" s="1"/>
  <c r="CF391" i="1"/>
  <c r="CG391" i="1"/>
  <c r="CH391" i="1" s="1"/>
  <c r="CF394" i="1"/>
  <c r="CG394" i="1"/>
  <c r="CH394" i="1" s="1"/>
  <c r="CF395" i="1"/>
  <c r="CG395" i="1"/>
  <c r="CH395" i="1" s="1"/>
  <c r="CF396" i="1"/>
  <c r="CG396" i="1"/>
  <c r="CH396" i="1" s="1"/>
  <c r="CF404" i="1"/>
  <c r="CG404" i="1"/>
  <c r="CH404" i="1" s="1"/>
  <c r="CF407" i="1"/>
  <c r="CG407" i="1"/>
  <c r="CH407" i="1" s="1"/>
  <c r="CF408" i="1"/>
  <c r="CG408" i="1"/>
  <c r="CH408" i="1" s="1"/>
  <c r="CF410" i="1"/>
  <c r="CG410" i="1"/>
  <c r="CH410" i="1" s="1"/>
  <c r="CF412" i="1"/>
  <c r="CG412" i="1"/>
  <c r="CH412" i="1" s="1"/>
  <c r="CF413" i="1"/>
  <c r="CG413" i="1"/>
  <c r="CH413" i="1" s="1"/>
  <c r="CF417" i="1"/>
  <c r="CG417" i="1"/>
  <c r="CH417" i="1" s="1"/>
  <c r="CF420" i="1"/>
  <c r="CG420" i="1"/>
  <c r="CH420" i="1" s="1"/>
  <c r="CF423" i="1"/>
  <c r="CG423" i="1"/>
  <c r="CH423" i="1" s="1"/>
  <c r="CF427" i="1"/>
  <c r="CG427" i="1"/>
  <c r="CH427" i="1" s="1"/>
  <c r="CF428" i="1"/>
  <c r="CG428" i="1"/>
  <c r="CH428" i="1" s="1"/>
  <c r="CF430" i="1"/>
  <c r="CG430" i="1"/>
  <c r="CH430" i="1" s="1"/>
  <c r="CF431" i="1"/>
  <c r="CG431" i="1"/>
  <c r="CH431" i="1" s="1"/>
  <c r="CF432" i="1"/>
  <c r="CG432" i="1"/>
  <c r="CH432" i="1" s="1"/>
  <c r="CF433" i="1"/>
  <c r="CG433" i="1"/>
  <c r="CH433" i="1" s="1"/>
  <c r="CF434" i="1"/>
  <c r="CG434" i="1"/>
  <c r="CH434" i="1" s="1"/>
  <c r="CF437" i="1"/>
  <c r="CG437" i="1"/>
  <c r="CH437" i="1" s="1"/>
  <c r="CF438" i="1"/>
  <c r="CG438" i="1"/>
  <c r="CH438" i="1" s="1"/>
  <c r="CF440" i="1"/>
  <c r="CG440" i="1"/>
  <c r="CH440" i="1" s="1"/>
  <c r="CF441" i="1"/>
  <c r="CG441" i="1"/>
  <c r="CH441" i="1" s="1"/>
  <c r="CF442" i="1"/>
  <c r="CG442" i="1"/>
  <c r="CH442" i="1" s="1"/>
  <c r="CF443" i="1"/>
  <c r="CG443" i="1"/>
  <c r="CH443" i="1" s="1"/>
  <c r="CF445" i="1"/>
  <c r="CG445" i="1"/>
  <c r="CH445" i="1" s="1"/>
  <c r="CF446" i="1"/>
  <c r="CG446" i="1"/>
  <c r="CH446" i="1" s="1"/>
  <c r="CF447" i="1"/>
  <c r="CG447" i="1"/>
  <c r="CH447" i="1" s="1"/>
  <c r="CF448" i="1"/>
  <c r="CG448" i="1"/>
  <c r="CH448" i="1" s="1"/>
  <c r="CF451" i="1"/>
  <c r="CG451" i="1"/>
  <c r="CH451" i="1" s="1"/>
  <c r="CF452" i="1"/>
  <c r="CG452" i="1"/>
  <c r="CH452" i="1" s="1"/>
  <c r="CF454" i="1"/>
  <c r="CG454" i="1"/>
  <c r="CH454" i="1" s="1"/>
  <c r="CF456" i="1"/>
  <c r="CG456" i="1"/>
  <c r="CH456" i="1" s="1"/>
  <c r="CF457" i="1"/>
  <c r="CG457" i="1"/>
  <c r="CH457" i="1" s="1"/>
  <c r="CF458" i="1"/>
  <c r="CG458" i="1"/>
  <c r="CH458" i="1" s="1"/>
  <c r="CF459" i="1"/>
  <c r="CG459" i="1"/>
  <c r="CH459" i="1" s="1"/>
  <c r="CF461" i="1"/>
  <c r="CG461" i="1"/>
  <c r="CH461" i="1" s="1"/>
  <c r="CF465" i="1"/>
  <c r="CG465" i="1"/>
  <c r="CH465" i="1" s="1"/>
  <c r="CF466" i="1"/>
  <c r="CG466" i="1"/>
  <c r="CH466" i="1" s="1"/>
  <c r="CF467" i="1"/>
  <c r="CG467" i="1"/>
  <c r="CH467" i="1" s="1"/>
  <c r="CF468" i="1"/>
  <c r="CG468" i="1"/>
  <c r="CH468" i="1" s="1"/>
  <c r="CF469" i="1"/>
  <c r="CG469" i="1"/>
  <c r="CH469" i="1" s="1"/>
  <c r="CF471" i="1"/>
  <c r="CG471" i="1"/>
  <c r="CH471" i="1" s="1"/>
  <c r="CF473" i="1"/>
  <c r="CG473" i="1"/>
  <c r="CH473" i="1" s="1"/>
  <c r="CF476" i="1"/>
  <c r="CG476" i="1"/>
  <c r="CH476" i="1" s="1"/>
  <c r="CF477" i="1"/>
  <c r="CG477" i="1"/>
  <c r="CH477" i="1" s="1"/>
  <c r="CF479" i="1"/>
  <c r="CG479" i="1"/>
  <c r="CH479" i="1" s="1"/>
  <c r="CF481" i="1"/>
  <c r="CG481" i="1"/>
  <c r="CH481" i="1" s="1"/>
  <c r="CF482" i="1"/>
  <c r="CG482" i="1"/>
  <c r="CH482" i="1" s="1"/>
  <c r="CF483" i="1"/>
  <c r="CG483" i="1"/>
  <c r="CH483" i="1" s="1"/>
  <c r="CF484" i="1"/>
  <c r="CG484" i="1"/>
  <c r="CH484" i="1" s="1"/>
  <c r="CF485" i="1"/>
  <c r="CG485" i="1"/>
  <c r="CH485" i="1" s="1"/>
  <c r="CF486" i="1"/>
  <c r="CG486" i="1"/>
  <c r="CH486" i="1" s="1"/>
  <c r="CF488" i="1"/>
  <c r="CG488" i="1"/>
  <c r="CH488" i="1" s="1"/>
  <c r="CF489" i="1"/>
  <c r="CG489" i="1"/>
  <c r="CH489" i="1" s="1"/>
  <c r="CF490" i="1"/>
  <c r="CG490" i="1"/>
  <c r="CH490" i="1" s="1"/>
  <c r="CF491" i="1"/>
  <c r="CG491" i="1"/>
  <c r="CH491" i="1" s="1"/>
  <c r="CF495" i="1"/>
  <c r="CG495" i="1"/>
  <c r="CH495" i="1" s="1"/>
  <c r="CF496" i="1"/>
  <c r="CG496" i="1"/>
  <c r="CH496" i="1" s="1"/>
  <c r="CF497" i="1"/>
  <c r="CG497" i="1"/>
  <c r="CH497" i="1" s="1"/>
  <c r="CF498" i="1"/>
  <c r="CG498" i="1"/>
  <c r="CH498" i="1" s="1"/>
  <c r="CF500" i="1"/>
  <c r="CG500" i="1"/>
  <c r="CH500" i="1" s="1"/>
  <c r="CF501" i="1"/>
  <c r="CG501" i="1"/>
  <c r="CH501" i="1" s="1"/>
  <c r="CF4" i="1"/>
  <c r="CF5" i="1"/>
  <c r="CF436" i="1"/>
  <c r="CF376" i="1"/>
  <c r="CF346" i="1"/>
  <c r="CF286" i="1"/>
  <c r="CF216" i="1"/>
  <c r="CF176" i="1"/>
  <c r="CF156" i="1"/>
  <c r="CF146" i="1"/>
  <c r="CF455" i="1"/>
  <c r="CF415" i="1"/>
  <c r="CF385" i="1"/>
  <c r="CF355" i="1"/>
  <c r="CF325" i="1"/>
  <c r="CF265" i="1"/>
  <c r="CF235" i="1"/>
  <c r="CF215" i="1"/>
  <c r="CF205" i="1"/>
  <c r="CF416" i="1"/>
  <c r="CF356" i="1"/>
  <c r="CF316" i="1"/>
  <c r="CF276" i="1"/>
  <c r="CF256" i="1"/>
  <c r="CF226" i="1"/>
  <c r="CF206" i="1"/>
  <c r="CF166" i="1"/>
  <c r="CF126" i="1"/>
  <c r="CF435" i="1"/>
  <c r="CF405" i="1"/>
  <c r="CF365" i="1"/>
  <c r="CF345" i="1"/>
  <c r="CF245" i="1"/>
  <c r="CF225" i="1"/>
  <c r="CF195" i="1"/>
  <c r="CF56" i="1"/>
  <c r="CF75" i="1"/>
  <c r="CF155" i="1"/>
  <c r="CF185" i="1"/>
  <c r="CF425" i="1"/>
  <c r="CF115" i="1"/>
  <c r="CF475" i="1"/>
  <c r="CF91" i="1"/>
  <c r="CF116" i="1"/>
  <c r="CF426" i="1"/>
  <c r="CF125" i="1"/>
  <c r="CF266" i="1"/>
  <c r="CF26" i="1"/>
  <c r="CF421" i="1"/>
  <c r="CF406" i="1"/>
  <c r="CF306" i="1"/>
  <c r="CF295" i="1"/>
  <c r="CF393" i="1"/>
  <c r="CF33" i="1"/>
  <c r="CF403" i="1"/>
  <c r="CF411" i="1"/>
  <c r="CF141" i="1"/>
  <c r="CF414" i="1"/>
  <c r="CF281" i="1"/>
  <c r="CF478" i="1"/>
  <c r="CF354" i="1"/>
  <c r="CF284" i="1"/>
  <c r="CF254" i="1"/>
  <c r="CF114" i="1"/>
  <c r="CF283" i="1"/>
  <c r="CF487" i="1"/>
  <c r="CF367" i="1"/>
  <c r="CF357" i="1"/>
  <c r="CF347" i="1"/>
  <c r="CF337" i="1"/>
  <c r="CF317" i="1"/>
  <c r="CF307" i="1"/>
  <c r="CF297" i="1"/>
  <c r="CF277" i="1"/>
  <c r="CF257" i="1"/>
  <c r="CF247" i="1"/>
  <c r="CF217" i="1"/>
  <c r="CF187" i="1"/>
  <c r="CF127" i="1"/>
  <c r="CF87" i="1"/>
  <c r="CF67" i="1"/>
  <c r="CF57" i="1"/>
  <c r="CF7" i="1"/>
  <c r="CF474" i="1"/>
  <c r="CF164" i="1"/>
  <c r="CF54" i="1"/>
  <c r="CF503" i="1"/>
  <c r="CF493" i="1"/>
  <c r="CF463" i="1"/>
  <c r="CF453" i="1"/>
  <c r="CF343" i="1"/>
  <c r="CF333" i="1"/>
  <c r="CF323" i="1"/>
  <c r="CF303" i="1"/>
  <c r="CF273" i="1"/>
  <c r="CF233" i="1"/>
  <c r="CF183" i="1"/>
  <c r="CF173" i="1"/>
  <c r="CF73" i="1"/>
  <c r="CF43" i="1"/>
  <c r="CF494" i="1"/>
  <c r="CF294" i="1"/>
  <c r="CF84" i="1"/>
  <c r="CF34" i="1"/>
  <c r="CF464" i="1"/>
  <c r="CF174" i="1"/>
  <c r="CF44" i="1"/>
  <c r="CF381" i="1"/>
  <c r="CF341" i="1"/>
  <c r="CF311" i="1"/>
  <c r="CF241" i="1"/>
  <c r="CF221" i="1"/>
  <c r="CF191" i="1"/>
  <c r="CF121" i="1"/>
  <c r="CF71" i="1"/>
  <c r="CF470" i="1"/>
  <c r="CF450" i="1"/>
  <c r="CF400" i="1"/>
  <c r="CF370" i="1"/>
  <c r="CF340" i="1"/>
  <c r="CF270" i="1"/>
  <c r="CF210" i="1"/>
  <c r="CF180" i="1"/>
  <c r="CF130" i="1"/>
  <c r="CF480" i="1"/>
  <c r="CF460" i="1"/>
  <c r="CF380" i="1"/>
  <c r="CF350" i="1"/>
  <c r="CF330" i="1"/>
  <c r="CF300" i="1"/>
  <c r="CF200" i="1"/>
  <c r="CF150" i="1"/>
  <c r="CF110" i="1"/>
  <c r="CF10" i="1"/>
  <c r="CF418" i="1"/>
  <c r="CF398" i="1"/>
  <c r="CF388" i="1"/>
  <c r="CF368" i="1"/>
  <c r="CF348" i="1"/>
  <c r="CF318" i="1"/>
  <c r="CF308" i="1"/>
  <c r="CF278" i="1"/>
  <c r="CF248" i="1"/>
  <c r="CF238" i="1"/>
  <c r="CF228" i="1"/>
  <c r="CF218" i="1"/>
  <c r="CF188" i="1"/>
  <c r="CF158" i="1"/>
  <c r="CF78" i="1"/>
  <c r="CF68" i="1"/>
  <c r="CF424" i="1"/>
  <c r="CF374" i="1"/>
  <c r="CF492" i="1"/>
  <c r="CF472" i="1"/>
  <c r="CF402" i="1"/>
  <c r="CF382" i="1"/>
  <c r="CF362" i="1"/>
  <c r="CF342" i="1"/>
  <c r="CF292" i="1"/>
  <c r="CF152" i="1"/>
  <c r="CF132" i="1"/>
  <c r="CF62" i="1"/>
  <c r="CF32" i="1"/>
  <c r="CF397" i="1"/>
  <c r="CF444" i="1"/>
  <c r="CF314" i="1"/>
  <c r="CF502" i="1"/>
  <c r="CF462" i="1"/>
  <c r="CF422" i="1"/>
  <c r="CF392" i="1"/>
  <c r="CF372" i="1"/>
  <c r="CF352" i="1"/>
  <c r="CF312" i="1"/>
  <c r="CF232" i="1"/>
  <c r="CF172" i="1"/>
  <c r="CF162" i="1"/>
  <c r="CF122" i="1"/>
  <c r="CF72" i="1"/>
  <c r="CF401" i="1"/>
  <c r="CF361" i="1"/>
  <c r="CF271" i="1"/>
  <c r="CF231" i="1"/>
  <c r="CF211" i="1"/>
  <c r="CF131" i="1"/>
  <c r="CF101" i="1"/>
  <c r="CF61" i="1"/>
  <c r="CF21" i="1"/>
  <c r="CF499" i="1"/>
  <c r="CF449" i="1"/>
  <c r="CF439" i="1"/>
  <c r="CF429" i="1"/>
  <c r="CF419" i="1"/>
  <c r="CF409" i="1"/>
  <c r="CF399" i="1"/>
  <c r="CF369" i="1"/>
  <c r="CF359" i="1"/>
  <c r="CF349" i="1"/>
  <c r="CF339" i="1"/>
  <c r="CF299" i="1"/>
  <c r="CF289" i="1"/>
  <c r="CF279" i="1"/>
  <c r="CF249" i="1"/>
  <c r="CF239" i="1"/>
  <c r="CF209" i="1"/>
  <c r="CF199" i="1"/>
  <c r="CF189" i="1"/>
  <c r="CF169" i="1"/>
  <c r="CF149" i="1"/>
  <c r="CF139" i="1"/>
  <c r="CF129" i="1"/>
  <c r="CF119" i="1"/>
  <c r="N503" i="1"/>
  <c r="N502" i="1"/>
  <c r="N501" i="1"/>
  <c r="N500" i="1"/>
  <c r="N499" i="1"/>
  <c r="N498" i="1"/>
  <c r="N497" i="1"/>
  <c r="N496" i="1"/>
  <c r="N495" i="1"/>
  <c r="N494" i="1"/>
  <c r="N493" i="1"/>
  <c r="N492" i="1"/>
  <c r="N491" i="1"/>
  <c r="N490" i="1"/>
  <c r="N489" i="1"/>
  <c r="N488" i="1"/>
  <c r="N487" i="1"/>
  <c r="N486" i="1"/>
  <c r="N485" i="1"/>
  <c r="N484" i="1"/>
  <c r="N483" i="1"/>
  <c r="N482" i="1"/>
  <c r="N481" i="1"/>
  <c r="N480" i="1"/>
  <c r="N479" i="1"/>
  <c r="N478" i="1"/>
  <c r="N477" i="1"/>
  <c r="N476" i="1"/>
  <c r="N475" i="1"/>
  <c r="N474" i="1"/>
  <c r="N473" i="1"/>
  <c r="N472" i="1"/>
  <c r="N471" i="1"/>
  <c r="N470" i="1"/>
  <c r="N469" i="1"/>
  <c r="N468" i="1"/>
  <c r="N467" i="1"/>
  <c r="N466" i="1"/>
  <c r="N465" i="1"/>
  <c r="N464" i="1"/>
  <c r="N463" i="1"/>
  <c r="N462" i="1"/>
  <c r="N461" i="1"/>
  <c r="N460" i="1"/>
  <c r="N459" i="1"/>
  <c r="N458" i="1"/>
  <c r="N457" i="1"/>
  <c r="N456" i="1"/>
  <c r="N455" i="1"/>
  <c r="N454" i="1"/>
  <c r="N453" i="1"/>
  <c r="N452" i="1"/>
  <c r="N451" i="1"/>
  <c r="N450" i="1"/>
  <c r="N449" i="1"/>
  <c r="N448" i="1"/>
  <c r="N447" i="1"/>
  <c r="N446" i="1"/>
  <c r="N445" i="1"/>
  <c r="N444" i="1"/>
  <c r="N443" i="1"/>
  <c r="N442" i="1"/>
  <c r="N441" i="1"/>
  <c r="N440" i="1"/>
  <c r="N439" i="1"/>
  <c r="N438" i="1"/>
  <c r="N437" i="1"/>
  <c r="N436" i="1"/>
  <c r="N435" i="1"/>
  <c r="N434" i="1"/>
  <c r="N433" i="1"/>
  <c r="N432" i="1"/>
  <c r="N431" i="1"/>
  <c r="N430" i="1"/>
  <c r="N429" i="1"/>
  <c r="N428" i="1"/>
  <c r="N427" i="1"/>
  <c r="N426" i="1"/>
  <c r="N425" i="1"/>
  <c r="N424" i="1"/>
  <c r="N423" i="1"/>
  <c r="N422" i="1"/>
  <c r="N421" i="1"/>
  <c r="N420" i="1"/>
  <c r="N419" i="1"/>
  <c r="N418" i="1"/>
  <c r="N417" i="1"/>
  <c r="N416" i="1"/>
  <c r="N415" i="1"/>
  <c r="N414" i="1"/>
  <c r="N413" i="1"/>
  <c r="N412" i="1"/>
  <c r="N411" i="1"/>
  <c r="N410" i="1"/>
  <c r="N409" i="1"/>
  <c r="N408" i="1"/>
  <c r="N407" i="1"/>
  <c r="N406" i="1"/>
  <c r="N405" i="1"/>
  <c r="N404" i="1"/>
  <c r="N403" i="1"/>
  <c r="N402" i="1"/>
  <c r="N401" i="1"/>
  <c r="N400" i="1"/>
  <c r="N399" i="1"/>
  <c r="N398" i="1"/>
  <c r="N397" i="1"/>
  <c r="N396" i="1"/>
  <c r="N395" i="1"/>
  <c r="N394" i="1"/>
  <c r="N393" i="1"/>
  <c r="N392" i="1"/>
  <c r="N391" i="1"/>
  <c r="N390" i="1"/>
  <c r="N389" i="1"/>
  <c r="N388" i="1"/>
  <c r="N387" i="1"/>
  <c r="N386" i="1"/>
  <c r="N385" i="1"/>
  <c r="N384" i="1"/>
  <c r="N383" i="1"/>
  <c r="N382" i="1"/>
  <c r="N381" i="1"/>
  <c r="N380" i="1"/>
  <c r="N379" i="1"/>
  <c r="N378" i="1"/>
  <c r="N377" i="1"/>
  <c r="N376" i="1"/>
  <c r="N375" i="1"/>
  <c r="N374" i="1"/>
  <c r="N373" i="1"/>
  <c r="N372" i="1"/>
  <c r="N371" i="1"/>
  <c r="N370" i="1"/>
  <c r="N369" i="1"/>
  <c r="N368" i="1"/>
  <c r="N367" i="1"/>
  <c r="N366" i="1"/>
  <c r="N365" i="1"/>
  <c r="N364" i="1"/>
  <c r="N363" i="1"/>
  <c r="N362" i="1"/>
  <c r="N361" i="1"/>
  <c r="N360" i="1"/>
  <c r="N359" i="1"/>
  <c r="N358" i="1"/>
  <c r="N357" i="1"/>
  <c r="N356" i="1"/>
  <c r="N355" i="1"/>
  <c r="N354" i="1"/>
  <c r="N353" i="1"/>
  <c r="N352" i="1"/>
  <c r="N351" i="1"/>
  <c r="N350" i="1"/>
  <c r="N349" i="1"/>
  <c r="N348" i="1"/>
  <c r="N347" i="1"/>
  <c r="N346" i="1"/>
  <c r="N345" i="1"/>
  <c r="N344" i="1"/>
  <c r="N343" i="1"/>
  <c r="N342" i="1"/>
  <c r="N341" i="1"/>
  <c r="N340" i="1"/>
  <c r="N339" i="1"/>
  <c r="N338" i="1"/>
  <c r="N337" i="1"/>
  <c r="N336" i="1"/>
  <c r="N335" i="1"/>
  <c r="N334" i="1"/>
  <c r="N333" i="1"/>
  <c r="N332" i="1"/>
  <c r="N331" i="1"/>
  <c r="N330" i="1"/>
  <c r="N329" i="1"/>
  <c r="N328" i="1"/>
  <c r="N327" i="1"/>
  <c r="N326" i="1"/>
  <c r="N325" i="1"/>
  <c r="N324" i="1"/>
  <c r="N323" i="1"/>
  <c r="N322" i="1"/>
  <c r="N321" i="1"/>
  <c r="N320" i="1"/>
  <c r="N319" i="1"/>
  <c r="N318" i="1"/>
  <c r="N317" i="1"/>
  <c r="N316" i="1"/>
  <c r="N315" i="1"/>
  <c r="N314" i="1"/>
  <c r="N313" i="1"/>
  <c r="N312" i="1"/>
  <c r="N311" i="1"/>
  <c r="N310" i="1"/>
  <c r="N309" i="1"/>
  <c r="N308" i="1"/>
  <c r="N307" i="1"/>
  <c r="N306" i="1"/>
  <c r="N305" i="1"/>
  <c r="N304" i="1"/>
  <c r="N303" i="1"/>
  <c r="N302" i="1"/>
  <c r="N301" i="1"/>
  <c r="N300" i="1"/>
  <c r="N299" i="1"/>
  <c r="N298" i="1"/>
  <c r="N297" i="1"/>
  <c r="N296" i="1"/>
  <c r="N295" i="1"/>
  <c r="N294" i="1"/>
  <c r="N293" i="1"/>
  <c r="N292" i="1"/>
  <c r="N291" i="1"/>
  <c r="N290" i="1"/>
  <c r="N289" i="1"/>
  <c r="N288" i="1"/>
  <c r="N287" i="1"/>
  <c r="N286" i="1"/>
  <c r="N285" i="1"/>
  <c r="N284" i="1"/>
  <c r="N283" i="1"/>
  <c r="N282" i="1"/>
  <c r="N281" i="1"/>
  <c r="N280" i="1"/>
  <c r="N279" i="1"/>
  <c r="N278" i="1"/>
  <c r="N277" i="1"/>
  <c r="N276" i="1"/>
  <c r="N275" i="1"/>
  <c r="N274" i="1"/>
  <c r="N273" i="1"/>
  <c r="N272" i="1"/>
  <c r="N271" i="1"/>
  <c r="N270" i="1"/>
  <c r="N269" i="1"/>
  <c r="N268" i="1"/>
  <c r="N267" i="1"/>
  <c r="N266" i="1"/>
  <c r="N265" i="1"/>
  <c r="N264" i="1"/>
  <c r="N263" i="1"/>
  <c r="N262" i="1"/>
  <c r="N261" i="1"/>
  <c r="N260" i="1"/>
  <c r="N259" i="1"/>
  <c r="N258" i="1"/>
  <c r="N257" i="1"/>
  <c r="N256" i="1"/>
  <c r="N255" i="1"/>
  <c r="N254" i="1"/>
  <c r="N253" i="1"/>
  <c r="N252" i="1"/>
  <c r="N251" i="1"/>
  <c r="N250" i="1"/>
  <c r="N249" i="1"/>
  <c r="N248" i="1"/>
  <c r="N247" i="1"/>
  <c r="N246" i="1"/>
  <c r="N245" i="1"/>
  <c r="N244" i="1"/>
  <c r="N243" i="1"/>
  <c r="N242" i="1"/>
  <c r="N241" i="1"/>
  <c r="N240" i="1"/>
  <c r="N239" i="1"/>
  <c r="N238" i="1"/>
  <c r="N237" i="1"/>
  <c r="N236" i="1"/>
  <c r="N235" i="1"/>
  <c r="N234" i="1"/>
  <c r="N233" i="1"/>
  <c r="N232" i="1"/>
  <c r="N231" i="1"/>
  <c r="N230" i="1"/>
  <c r="N229" i="1"/>
  <c r="N228" i="1"/>
  <c r="N227" i="1"/>
  <c r="N226" i="1"/>
  <c r="N225" i="1"/>
  <c r="N224" i="1"/>
  <c r="N223"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41" i="1"/>
  <c r="N140" i="1"/>
  <c r="N139" i="1"/>
  <c r="N138" i="1"/>
  <c r="N137" i="1"/>
  <c r="N136" i="1"/>
  <c r="N135" i="1"/>
  <c r="N134" i="1"/>
  <c r="N133" i="1"/>
  <c r="N132" i="1"/>
  <c r="N131" i="1"/>
  <c r="N130" i="1"/>
  <c r="N129" i="1"/>
  <c r="N128" i="1"/>
  <c r="N127" i="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 r="N4" i="1"/>
  <c r="BR5" i="1"/>
  <c r="BR6" i="1"/>
  <c r="BR7" i="1"/>
  <c r="BR8" i="1"/>
  <c r="BR9" i="1"/>
  <c r="BR10" i="1"/>
  <c r="BR11" i="1"/>
  <c r="BR12" i="1"/>
  <c r="BR13" i="1"/>
  <c r="BR14" i="1"/>
  <c r="BR15" i="1"/>
  <c r="BR16" i="1"/>
  <c r="BR17" i="1"/>
  <c r="BR18" i="1"/>
  <c r="BR19" i="1"/>
  <c r="BR20" i="1"/>
  <c r="BR21" i="1"/>
  <c r="BR22" i="1"/>
  <c r="BR23" i="1"/>
  <c r="BR24" i="1"/>
  <c r="BR25" i="1"/>
  <c r="BR26" i="1"/>
  <c r="BR27" i="1"/>
  <c r="BR28" i="1"/>
  <c r="BR29" i="1"/>
  <c r="BR30" i="1"/>
  <c r="BR31" i="1"/>
  <c r="BR32" i="1"/>
  <c r="BR33" i="1"/>
  <c r="BR34" i="1"/>
  <c r="BR35" i="1"/>
  <c r="BR36" i="1"/>
  <c r="BR37" i="1"/>
  <c r="BR38" i="1"/>
  <c r="BR39" i="1"/>
  <c r="BR40" i="1"/>
  <c r="BR41" i="1"/>
  <c r="BR42" i="1"/>
  <c r="BR43" i="1"/>
  <c r="BR44" i="1"/>
  <c r="BR45" i="1"/>
  <c r="BR46" i="1"/>
  <c r="BR47" i="1"/>
  <c r="BR48" i="1"/>
  <c r="BR49" i="1"/>
  <c r="BR50" i="1"/>
  <c r="BR51" i="1"/>
  <c r="BR52" i="1"/>
  <c r="BR53" i="1"/>
  <c r="BR54" i="1"/>
  <c r="BR55" i="1"/>
  <c r="BR56" i="1"/>
  <c r="BR57" i="1"/>
  <c r="BR58" i="1"/>
  <c r="BR59" i="1"/>
  <c r="BR60" i="1"/>
  <c r="BR61" i="1"/>
  <c r="BR62" i="1"/>
  <c r="BR63" i="1"/>
  <c r="BR64" i="1"/>
  <c r="BR65" i="1"/>
  <c r="BR66" i="1"/>
  <c r="BR67" i="1"/>
  <c r="BR68" i="1"/>
  <c r="BR69" i="1"/>
  <c r="BR70" i="1"/>
  <c r="BR71" i="1"/>
  <c r="BR72" i="1"/>
  <c r="BR73" i="1"/>
  <c r="BR74" i="1"/>
  <c r="BR75" i="1"/>
  <c r="BR76" i="1"/>
  <c r="BR77" i="1"/>
  <c r="BR78" i="1"/>
  <c r="BR79" i="1"/>
  <c r="BR80" i="1"/>
  <c r="BR81" i="1"/>
  <c r="BR82" i="1"/>
  <c r="BR83" i="1"/>
  <c r="BR84" i="1"/>
  <c r="BR85" i="1"/>
  <c r="BR86" i="1"/>
  <c r="BR87" i="1"/>
  <c r="BR88" i="1"/>
  <c r="BR89" i="1"/>
  <c r="BR90" i="1"/>
  <c r="BR91" i="1"/>
  <c r="BR92" i="1"/>
  <c r="BR93" i="1"/>
  <c r="BR94" i="1"/>
  <c r="BR95" i="1"/>
  <c r="BR96" i="1"/>
  <c r="BR97" i="1"/>
  <c r="BR98" i="1"/>
  <c r="BR99" i="1"/>
  <c r="BR100" i="1"/>
  <c r="BR101" i="1"/>
  <c r="BR102" i="1"/>
  <c r="BR103" i="1"/>
  <c r="BR104" i="1"/>
  <c r="BR105" i="1"/>
  <c r="BR106" i="1"/>
  <c r="BR107" i="1"/>
  <c r="BR108" i="1"/>
  <c r="BR109" i="1"/>
  <c r="BR110" i="1"/>
  <c r="BR111" i="1"/>
  <c r="BR112" i="1"/>
  <c r="BR113" i="1"/>
  <c r="BR114" i="1"/>
  <c r="BR115" i="1"/>
  <c r="BR116" i="1"/>
  <c r="BR117" i="1"/>
  <c r="BR118" i="1"/>
  <c r="BR119" i="1"/>
  <c r="BR120" i="1"/>
  <c r="BR121" i="1"/>
  <c r="BR122" i="1"/>
  <c r="BR123" i="1"/>
  <c r="BR124" i="1"/>
  <c r="BR125" i="1"/>
  <c r="BR126" i="1"/>
  <c r="BR127" i="1"/>
  <c r="BR128" i="1"/>
  <c r="BR129" i="1"/>
  <c r="BR130" i="1"/>
  <c r="BR131" i="1"/>
  <c r="BR132" i="1"/>
  <c r="BR133" i="1"/>
  <c r="BR134" i="1"/>
  <c r="BR135" i="1"/>
  <c r="BR136" i="1"/>
  <c r="BR137" i="1"/>
  <c r="BR138" i="1"/>
  <c r="BR139" i="1"/>
  <c r="BR140" i="1"/>
  <c r="BR141" i="1"/>
  <c r="BR142" i="1"/>
  <c r="BR143" i="1"/>
  <c r="BR144" i="1"/>
  <c r="BR145" i="1"/>
  <c r="BR146" i="1"/>
  <c r="BR147" i="1"/>
  <c r="BR148" i="1"/>
  <c r="BR149" i="1"/>
  <c r="BR150" i="1"/>
  <c r="BR151" i="1"/>
  <c r="BR152" i="1"/>
  <c r="BR153" i="1"/>
  <c r="BR154" i="1"/>
  <c r="BR155" i="1"/>
  <c r="BR156" i="1"/>
  <c r="BR157" i="1"/>
  <c r="BR158" i="1"/>
  <c r="BR159" i="1"/>
  <c r="BR160" i="1"/>
  <c r="BR161" i="1"/>
  <c r="BR162" i="1"/>
  <c r="BR163" i="1"/>
  <c r="BR164" i="1"/>
  <c r="BR165" i="1"/>
  <c r="BR166" i="1"/>
  <c r="BR167" i="1"/>
  <c r="BR168" i="1"/>
  <c r="BR169" i="1"/>
  <c r="BR170" i="1"/>
  <c r="BR171" i="1"/>
  <c r="BR172" i="1"/>
  <c r="BR173" i="1"/>
  <c r="BR174" i="1"/>
  <c r="BR175" i="1"/>
  <c r="BR176" i="1"/>
  <c r="BR177" i="1"/>
  <c r="BR178" i="1"/>
  <c r="BR179" i="1"/>
  <c r="BR180" i="1"/>
  <c r="BR181" i="1"/>
  <c r="BR182" i="1"/>
  <c r="BR183" i="1"/>
  <c r="BR184" i="1"/>
  <c r="BR185" i="1"/>
  <c r="BR186" i="1"/>
  <c r="BR187" i="1"/>
  <c r="BR188" i="1"/>
  <c r="BR189" i="1"/>
  <c r="BR190" i="1"/>
  <c r="BR191" i="1"/>
  <c r="BR192" i="1"/>
  <c r="BR193" i="1"/>
  <c r="BR194" i="1"/>
  <c r="BR195" i="1"/>
  <c r="BR196" i="1"/>
  <c r="BR197" i="1"/>
  <c r="BR198" i="1"/>
  <c r="BR199" i="1"/>
  <c r="BR200" i="1"/>
  <c r="BR201" i="1"/>
  <c r="BR202" i="1"/>
  <c r="BR203" i="1"/>
  <c r="BR204" i="1"/>
  <c r="BR205" i="1"/>
  <c r="BR206" i="1"/>
  <c r="BR207" i="1"/>
  <c r="BR208" i="1"/>
  <c r="BR209" i="1"/>
  <c r="BR210" i="1"/>
  <c r="BR211" i="1"/>
  <c r="BR212" i="1"/>
  <c r="BR213" i="1"/>
  <c r="BR214" i="1"/>
  <c r="BR215" i="1"/>
  <c r="BR216" i="1"/>
  <c r="BR217" i="1"/>
  <c r="BR218" i="1"/>
  <c r="BR219" i="1"/>
  <c r="BR220" i="1"/>
  <c r="BR221" i="1"/>
  <c r="BR222" i="1"/>
  <c r="BR223" i="1"/>
  <c r="BR224" i="1"/>
  <c r="BR225" i="1"/>
  <c r="BR226" i="1"/>
  <c r="BR227" i="1"/>
  <c r="BR228" i="1"/>
  <c r="BR229" i="1"/>
  <c r="BR230" i="1"/>
  <c r="BR231" i="1"/>
  <c r="BR232" i="1"/>
  <c r="BR233" i="1"/>
  <c r="BR234" i="1"/>
  <c r="BR235" i="1"/>
  <c r="BR236" i="1"/>
  <c r="BR237" i="1"/>
  <c r="BR238" i="1"/>
  <c r="BR239" i="1"/>
  <c r="BR240" i="1"/>
  <c r="BR241" i="1"/>
  <c r="BR242" i="1"/>
  <c r="BR243" i="1"/>
  <c r="BR244" i="1"/>
  <c r="BR245" i="1"/>
  <c r="BR246" i="1"/>
  <c r="BR247" i="1"/>
  <c r="BR248" i="1"/>
  <c r="BR249" i="1"/>
  <c r="BR250" i="1"/>
  <c r="BR251" i="1"/>
  <c r="BR252" i="1"/>
  <c r="BR253" i="1"/>
  <c r="BR254" i="1"/>
  <c r="BR255" i="1"/>
  <c r="BR256" i="1"/>
  <c r="BR257" i="1"/>
  <c r="BR258" i="1"/>
  <c r="BR259" i="1"/>
  <c r="BR260" i="1"/>
  <c r="BR261" i="1"/>
  <c r="BR262" i="1"/>
  <c r="BR263" i="1"/>
  <c r="BR264" i="1"/>
  <c r="BR265" i="1"/>
  <c r="BR266" i="1"/>
  <c r="BR267" i="1"/>
  <c r="BR268" i="1"/>
  <c r="BR269" i="1"/>
  <c r="BR270" i="1"/>
  <c r="BR271" i="1"/>
  <c r="BR272" i="1"/>
  <c r="BR273" i="1"/>
  <c r="BR274" i="1"/>
  <c r="BR275" i="1"/>
  <c r="BR276" i="1"/>
  <c r="BR277" i="1"/>
  <c r="BR278" i="1"/>
  <c r="BR279" i="1"/>
  <c r="BR280" i="1"/>
  <c r="BR281" i="1"/>
  <c r="BR282" i="1"/>
  <c r="BR283" i="1"/>
  <c r="BR284" i="1"/>
  <c r="BR285" i="1"/>
  <c r="BR286" i="1"/>
  <c r="BR287" i="1"/>
  <c r="BR288" i="1"/>
  <c r="BR289" i="1"/>
  <c r="BR290" i="1"/>
  <c r="BR291" i="1"/>
  <c r="BR292" i="1"/>
  <c r="BR293" i="1"/>
  <c r="BR294" i="1"/>
  <c r="BR295" i="1"/>
  <c r="BR296" i="1"/>
  <c r="BR297" i="1"/>
  <c r="BR298" i="1"/>
  <c r="BR299" i="1"/>
  <c r="BR300" i="1"/>
  <c r="BR301" i="1"/>
  <c r="BR302" i="1"/>
  <c r="BR303" i="1"/>
  <c r="BR304" i="1"/>
  <c r="BR305" i="1"/>
  <c r="BR306" i="1"/>
  <c r="BR307" i="1"/>
  <c r="BR308" i="1"/>
  <c r="BR309" i="1"/>
  <c r="BR310" i="1"/>
  <c r="BR311" i="1"/>
  <c r="BR312" i="1"/>
  <c r="BR313" i="1"/>
  <c r="BR314" i="1"/>
  <c r="BR315" i="1"/>
  <c r="BR316" i="1"/>
  <c r="BR317" i="1"/>
  <c r="BR318" i="1"/>
  <c r="BR319" i="1"/>
  <c r="BR320" i="1"/>
  <c r="BR321" i="1"/>
  <c r="BR322" i="1"/>
  <c r="BR323" i="1"/>
  <c r="BR324" i="1"/>
  <c r="BR325" i="1"/>
  <c r="BR326" i="1"/>
  <c r="BR327" i="1"/>
  <c r="BR328" i="1"/>
  <c r="BR329" i="1"/>
  <c r="BR330" i="1"/>
  <c r="BR331" i="1"/>
  <c r="BR332" i="1"/>
  <c r="BR333" i="1"/>
  <c r="BR334" i="1"/>
  <c r="BR335" i="1"/>
  <c r="BR336" i="1"/>
  <c r="BR337" i="1"/>
  <c r="BR338" i="1"/>
  <c r="BR339" i="1"/>
  <c r="BR340" i="1"/>
  <c r="BR341" i="1"/>
  <c r="BR342" i="1"/>
  <c r="BR343" i="1"/>
  <c r="BR344" i="1"/>
  <c r="BR345" i="1"/>
  <c r="BR346" i="1"/>
  <c r="BR347" i="1"/>
  <c r="BR348" i="1"/>
  <c r="BR349" i="1"/>
  <c r="BR350" i="1"/>
  <c r="BR351" i="1"/>
  <c r="BR352" i="1"/>
  <c r="BR353" i="1"/>
  <c r="BR354" i="1"/>
  <c r="BR355" i="1"/>
  <c r="BR356" i="1"/>
  <c r="BR357" i="1"/>
  <c r="BR358" i="1"/>
  <c r="BR359" i="1"/>
  <c r="BR360" i="1"/>
  <c r="BR361" i="1"/>
  <c r="BR362" i="1"/>
  <c r="BR363" i="1"/>
  <c r="BR364" i="1"/>
  <c r="BR365" i="1"/>
  <c r="BR366" i="1"/>
  <c r="BR367" i="1"/>
  <c r="BR368" i="1"/>
  <c r="BR369" i="1"/>
  <c r="BR370" i="1"/>
  <c r="BR371" i="1"/>
  <c r="BR372" i="1"/>
  <c r="BR373" i="1"/>
  <c r="BR374" i="1"/>
  <c r="BR375" i="1"/>
  <c r="BR376" i="1"/>
  <c r="BR377" i="1"/>
  <c r="BR378" i="1"/>
  <c r="BR379" i="1"/>
  <c r="BR380" i="1"/>
  <c r="BR381" i="1"/>
  <c r="BR382" i="1"/>
  <c r="BR383" i="1"/>
  <c r="BR384" i="1"/>
  <c r="BR385" i="1"/>
  <c r="BR386" i="1"/>
  <c r="BR387" i="1"/>
  <c r="BR388" i="1"/>
  <c r="BR389" i="1"/>
  <c r="BR390" i="1"/>
  <c r="BR391" i="1"/>
  <c r="BR392" i="1"/>
  <c r="BR393" i="1"/>
  <c r="BR394" i="1"/>
  <c r="BR395" i="1"/>
  <c r="BR396" i="1"/>
  <c r="BR397" i="1"/>
  <c r="BR398" i="1"/>
  <c r="BR399" i="1"/>
  <c r="BR400" i="1"/>
  <c r="BR401" i="1"/>
  <c r="BR402" i="1"/>
  <c r="BR403" i="1"/>
  <c r="BR404" i="1"/>
  <c r="BR405" i="1"/>
  <c r="BR406" i="1"/>
  <c r="BR407" i="1"/>
  <c r="BR408" i="1"/>
  <c r="BR409" i="1"/>
  <c r="BR410" i="1"/>
  <c r="BR411" i="1"/>
  <c r="BR412" i="1"/>
  <c r="BR413" i="1"/>
  <c r="BR414" i="1"/>
  <c r="BR415" i="1"/>
  <c r="BR416" i="1"/>
  <c r="BR417" i="1"/>
  <c r="BR418" i="1"/>
  <c r="BR419" i="1"/>
  <c r="BR420" i="1"/>
  <c r="BR421" i="1"/>
  <c r="BR422" i="1"/>
  <c r="BR423" i="1"/>
  <c r="BR424" i="1"/>
  <c r="BR425" i="1"/>
  <c r="BR426" i="1"/>
  <c r="BR427" i="1"/>
  <c r="BR428" i="1"/>
  <c r="BR429" i="1"/>
  <c r="BR430" i="1"/>
  <c r="BR431" i="1"/>
  <c r="BR432" i="1"/>
  <c r="BR433" i="1"/>
  <c r="BR434" i="1"/>
  <c r="BR435" i="1"/>
  <c r="BR436" i="1"/>
  <c r="BR437" i="1"/>
  <c r="BR438" i="1"/>
  <c r="BR439" i="1"/>
  <c r="BR440" i="1"/>
  <c r="BR441" i="1"/>
  <c r="BR442" i="1"/>
  <c r="BR443" i="1"/>
  <c r="BR444" i="1"/>
  <c r="BR445" i="1"/>
  <c r="BR446" i="1"/>
  <c r="BR447" i="1"/>
  <c r="BR448" i="1"/>
  <c r="BR449" i="1"/>
  <c r="BR450" i="1"/>
  <c r="BR451" i="1"/>
  <c r="BR452" i="1"/>
  <c r="BR453" i="1"/>
  <c r="BR454" i="1"/>
  <c r="BR455" i="1"/>
  <c r="BR456" i="1"/>
  <c r="BR457" i="1"/>
  <c r="BR458" i="1"/>
  <c r="BR459" i="1"/>
  <c r="BR460" i="1"/>
  <c r="BR461" i="1"/>
  <c r="BR462" i="1"/>
  <c r="BR463" i="1"/>
  <c r="BR464" i="1"/>
  <c r="BR465" i="1"/>
  <c r="BR466" i="1"/>
  <c r="BR467" i="1"/>
  <c r="BR468" i="1"/>
  <c r="BR469" i="1"/>
  <c r="BR470" i="1"/>
  <c r="BR471" i="1"/>
  <c r="BR472" i="1"/>
  <c r="BR473" i="1"/>
  <c r="BR474" i="1"/>
  <c r="BR475" i="1"/>
  <c r="BR476" i="1"/>
  <c r="BR477" i="1"/>
  <c r="BR478" i="1"/>
  <c r="BR479" i="1"/>
  <c r="BR480" i="1"/>
  <c r="BR481" i="1"/>
  <c r="BR482" i="1"/>
  <c r="BR483" i="1"/>
  <c r="BR484" i="1"/>
  <c r="BR485" i="1"/>
  <c r="BR486" i="1"/>
  <c r="BR487" i="1"/>
  <c r="BR488" i="1"/>
  <c r="BR489" i="1"/>
  <c r="BR490" i="1"/>
  <c r="BR491" i="1"/>
  <c r="BR492" i="1"/>
  <c r="BR493" i="1"/>
  <c r="BR494" i="1"/>
  <c r="BR495" i="1"/>
  <c r="BR496" i="1"/>
  <c r="BR497" i="1"/>
  <c r="BR498" i="1"/>
  <c r="BR499" i="1"/>
  <c r="BR500" i="1"/>
  <c r="BR501" i="1"/>
  <c r="BR502" i="1"/>
  <c r="BR503" i="1"/>
  <c r="BR4" i="1"/>
  <c r="B18" i="4"/>
  <c r="C24" i="4" l="1"/>
  <c r="D24" i="4"/>
  <c r="B23" i="4"/>
  <c r="B24" i="4"/>
  <c r="BY5" i="1"/>
  <c r="BY6" i="1"/>
  <c r="BY7" i="1"/>
  <c r="BY8" i="1"/>
  <c r="BY9" i="1"/>
  <c r="BY10" i="1"/>
  <c r="BY11" i="1"/>
  <c r="BY12" i="1"/>
  <c r="BY13" i="1"/>
  <c r="BY14" i="1"/>
  <c r="BY15" i="1"/>
  <c r="BY16" i="1"/>
  <c r="BY17" i="1"/>
  <c r="BY18" i="1"/>
  <c r="BY19" i="1"/>
  <c r="BY20" i="1"/>
  <c r="BY21" i="1"/>
  <c r="BY22" i="1"/>
  <c r="BY23" i="1"/>
  <c r="BY24" i="1"/>
  <c r="BY25" i="1"/>
  <c r="BY26" i="1"/>
  <c r="BY27" i="1"/>
  <c r="BY28" i="1"/>
  <c r="BY29" i="1"/>
  <c r="BY30" i="1"/>
  <c r="BY31" i="1"/>
  <c r="BY32" i="1"/>
  <c r="BY33" i="1"/>
  <c r="BY34" i="1"/>
  <c r="BY35" i="1"/>
  <c r="BY36" i="1"/>
  <c r="BY37" i="1"/>
  <c r="BY38" i="1"/>
  <c r="BY39" i="1"/>
  <c r="BY40" i="1"/>
  <c r="BY41" i="1"/>
  <c r="BY42" i="1"/>
  <c r="BY43" i="1"/>
  <c r="BY44" i="1"/>
  <c r="BY45" i="1"/>
  <c r="BY46" i="1"/>
  <c r="BY47" i="1"/>
  <c r="BY48" i="1"/>
  <c r="BY49" i="1"/>
  <c r="BY50" i="1"/>
  <c r="BY51" i="1"/>
  <c r="BY52" i="1"/>
  <c r="BY53" i="1"/>
  <c r="BY54" i="1"/>
  <c r="BY55" i="1"/>
  <c r="BY56" i="1"/>
  <c r="BY57" i="1"/>
  <c r="BY58" i="1"/>
  <c r="BY59" i="1"/>
  <c r="BY60" i="1"/>
  <c r="BY61" i="1"/>
  <c r="BY62" i="1"/>
  <c r="BY63" i="1"/>
  <c r="BY64" i="1"/>
  <c r="BY65" i="1"/>
  <c r="BY66" i="1"/>
  <c r="BY67" i="1"/>
  <c r="BY68" i="1"/>
  <c r="BY69" i="1"/>
  <c r="BY70" i="1"/>
  <c r="BY71" i="1"/>
  <c r="BY72" i="1"/>
  <c r="BY73" i="1"/>
  <c r="BY74" i="1"/>
  <c r="BY75" i="1"/>
  <c r="BY76" i="1"/>
  <c r="BY77" i="1"/>
  <c r="BY78" i="1"/>
  <c r="BY79" i="1"/>
  <c r="BY80" i="1"/>
  <c r="BY81" i="1"/>
  <c r="BY82" i="1"/>
  <c r="BY83" i="1"/>
  <c r="BY84" i="1"/>
  <c r="BY85" i="1"/>
  <c r="BY86" i="1"/>
  <c r="BY87" i="1"/>
  <c r="BY88" i="1"/>
  <c r="BY89" i="1"/>
  <c r="BY90" i="1"/>
  <c r="BY91" i="1"/>
  <c r="BY92" i="1"/>
  <c r="BY93" i="1"/>
  <c r="BY94" i="1"/>
  <c r="BY95" i="1"/>
  <c r="BY96" i="1"/>
  <c r="BY97" i="1"/>
  <c r="BY98" i="1"/>
  <c r="BY99" i="1"/>
  <c r="BY100" i="1"/>
  <c r="BY101" i="1"/>
  <c r="BY102" i="1"/>
  <c r="BY103" i="1"/>
  <c r="BY104" i="1"/>
  <c r="BY105" i="1"/>
  <c r="BY106" i="1"/>
  <c r="BY107" i="1"/>
  <c r="BY108" i="1"/>
  <c r="BY109" i="1"/>
  <c r="BY110" i="1"/>
  <c r="BY111" i="1"/>
  <c r="BY112" i="1"/>
  <c r="BY113" i="1"/>
  <c r="BY114" i="1"/>
  <c r="BY115" i="1"/>
  <c r="BY116" i="1"/>
  <c r="BY117" i="1"/>
  <c r="BY118" i="1"/>
  <c r="BY119" i="1"/>
  <c r="BY120" i="1"/>
  <c r="BY121" i="1"/>
  <c r="BY122" i="1"/>
  <c r="BY123" i="1"/>
  <c r="BY124" i="1"/>
  <c r="BY125" i="1"/>
  <c r="BY126" i="1"/>
  <c r="BY127" i="1"/>
  <c r="BY128" i="1"/>
  <c r="BY129" i="1"/>
  <c r="BY130" i="1"/>
  <c r="BY131" i="1"/>
  <c r="BY132" i="1"/>
  <c r="BY133" i="1"/>
  <c r="BY134" i="1"/>
  <c r="BY135" i="1"/>
  <c r="BY136" i="1"/>
  <c r="BY137" i="1"/>
  <c r="BY138" i="1"/>
  <c r="BY139" i="1"/>
  <c r="BY140" i="1"/>
  <c r="BY141" i="1"/>
  <c r="BY142" i="1"/>
  <c r="BY143" i="1"/>
  <c r="BY144" i="1"/>
  <c r="BY145" i="1"/>
  <c r="BY146" i="1"/>
  <c r="BY147" i="1"/>
  <c r="BY148" i="1"/>
  <c r="BY149" i="1"/>
  <c r="BY150" i="1"/>
  <c r="BY151" i="1"/>
  <c r="BY152" i="1"/>
  <c r="BY153" i="1"/>
  <c r="BY154" i="1"/>
  <c r="BY155" i="1"/>
  <c r="BY156" i="1"/>
  <c r="BY157" i="1"/>
  <c r="BY158" i="1"/>
  <c r="BY159" i="1"/>
  <c r="BY160" i="1"/>
  <c r="BY161" i="1"/>
  <c r="BY162" i="1"/>
  <c r="BY163" i="1"/>
  <c r="BY164" i="1"/>
  <c r="BY165" i="1"/>
  <c r="BY166" i="1"/>
  <c r="BY167" i="1"/>
  <c r="BY168" i="1"/>
  <c r="BY169" i="1"/>
  <c r="BY170" i="1"/>
  <c r="BY171" i="1"/>
  <c r="BY172" i="1"/>
  <c r="BY173" i="1"/>
  <c r="BY174" i="1"/>
  <c r="BY175" i="1"/>
  <c r="BY176" i="1"/>
  <c r="BY177" i="1"/>
  <c r="BY178" i="1"/>
  <c r="BY179" i="1"/>
  <c r="BY180" i="1"/>
  <c r="BY181" i="1"/>
  <c r="BY182" i="1"/>
  <c r="BY183" i="1"/>
  <c r="BY184" i="1"/>
  <c r="BY185" i="1"/>
  <c r="BY186" i="1"/>
  <c r="BY187" i="1"/>
  <c r="BY188" i="1"/>
  <c r="BY189" i="1"/>
  <c r="BY190" i="1"/>
  <c r="BY191" i="1"/>
  <c r="BY192" i="1"/>
  <c r="BY193" i="1"/>
  <c r="BY194" i="1"/>
  <c r="BY195" i="1"/>
  <c r="BY196" i="1"/>
  <c r="BY197" i="1"/>
  <c r="BY198" i="1"/>
  <c r="BY199" i="1"/>
  <c r="BY200" i="1"/>
  <c r="BY201" i="1"/>
  <c r="BY202" i="1"/>
  <c r="BY203" i="1"/>
  <c r="BY204" i="1"/>
  <c r="BY205" i="1"/>
  <c r="BY206" i="1"/>
  <c r="BY207" i="1"/>
  <c r="BY208" i="1"/>
  <c r="BY209" i="1"/>
  <c r="BY210" i="1"/>
  <c r="BY211" i="1"/>
  <c r="BY212" i="1"/>
  <c r="BY213" i="1"/>
  <c r="BY214" i="1"/>
  <c r="BY215" i="1"/>
  <c r="BY216" i="1"/>
  <c r="BY217" i="1"/>
  <c r="BY218" i="1"/>
  <c r="BY219" i="1"/>
  <c r="BY220" i="1"/>
  <c r="BY221" i="1"/>
  <c r="BY222" i="1"/>
  <c r="BY223" i="1"/>
  <c r="BY224" i="1"/>
  <c r="BY225" i="1"/>
  <c r="BY226" i="1"/>
  <c r="BY227" i="1"/>
  <c r="BY228" i="1"/>
  <c r="BY229" i="1"/>
  <c r="BY230" i="1"/>
  <c r="BY231" i="1"/>
  <c r="BY232" i="1"/>
  <c r="BY233" i="1"/>
  <c r="BY234" i="1"/>
  <c r="BY235" i="1"/>
  <c r="BY236" i="1"/>
  <c r="BY237" i="1"/>
  <c r="BY238" i="1"/>
  <c r="BY239" i="1"/>
  <c r="BY240" i="1"/>
  <c r="BY241" i="1"/>
  <c r="BY242" i="1"/>
  <c r="BY243" i="1"/>
  <c r="BY244" i="1"/>
  <c r="BY245" i="1"/>
  <c r="BY246" i="1"/>
  <c r="BY247" i="1"/>
  <c r="BY248" i="1"/>
  <c r="BY249" i="1"/>
  <c r="BY250" i="1"/>
  <c r="BY251" i="1"/>
  <c r="BY252" i="1"/>
  <c r="BY253" i="1"/>
  <c r="BY254" i="1"/>
  <c r="BY255" i="1"/>
  <c r="BY256" i="1"/>
  <c r="BY257" i="1"/>
  <c r="BY258" i="1"/>
  <c r="BY259" i="1"/>
  <c r="BY260" i="1"/>
  <c r="BY261" i="1"/>
  <c r="BY262" i="1"/>
  <c r="BY263" i="1"/>
  <c r="BY264" i="1"/>
  <c r="BY265" i="1"/>
  <c r="BY266" i="1"/>
  <c r="BY267" i="1"/>
  <c r="BY268" i="1"/>
  <c r="BY269" i="1"/>
  <c r="BY270" i="1"/>
  <c r="BY271" i="1"/>
  <c r="BY272" i="1"/>
  <c r="BY273" i="1"/>
  <c r="BY274" i="1"/>
  <c r="BY275" i="1"/>
  <c r="BY276" i="1"/>
  <c r="BY277" i="1"/>
  <c r="BY278" i="1"/>
  <c r="BY279" i="1"/>
  <c r="BY280" i="1"/>
  <c r="BY281" i="1"/>
  <c r="BY282" i="1"/>
  <c r="BY283" i="1"/>
  <c r="BY284" i="1"/>
  <c r="BY285" i="1"/>
  <c r="BY286" i="1"/>
  <c r="BY287" i="1"/>
  <c r="BY288" i="1"/>
  <c r="BY289" i="1"/>
  <c r="BY290" i="1"/>
  <c r="BY291" i="1"/>
  <c r="BY292" i="1"/>
  <c r="BY293" i="1"/>
  <c r="BY294" i="1"/>
  <c r="BY295" i="1"/>
  <c r="BY296" i="1"/>
  <c r="BY297" i="1"/>
  <c r="BY298" i="1"/>
  <c r="BY299" i="1"/>
  <c r="BY300" i="1"/>
  <c r="BY301" i="1"/>
  <c r="BY302" i="1"/>
  <c r="BY303" i="1"/>
  <c r="BY304" i="1"/>
  <c r="BY305" i="1"/>
  <c r="BY306" i="1"/>
  <c r="BY307" i="1"/>
  <c r="BY308" i="1"/>
  <c r="BY309" i="1"/>
  <c r="BY310" i="1"/>
  <c r="BY311" i="1"/>
  <c r="BY312" i="1"/>
  <c r="BY313" i="1"/>
  <c r="BY314" i="1"/>
  <c r="BY315" i="1"/>
  <c r="BY316" i="1"/>
  <c r="BY317" i="1"/>
  <c r="BY318" i="1"/>
  <c r="BY319" i="1"/>
  <c r="BY320" i="1"/>
  <c r="BY321" i="1"/>
  <c r="BY322" i="1"/>
  <c r="BY323" i="1"/>
  <c r="BY324" i="1"/>
  <c r="BY325" i="1"/>
  <c r="BY326" i="1"/>
  <c r="BY327" i="1"/>
  <c r="BY328" i="1"/>
  <c r="BY329" i="1"/>
  <c r="BY330" i="1"/>
  <c r="BY331" i="1"/>
  <c r="BY332" i="1"/>
  <c r="BY333" i="1"/>
  <c r="BY334" i="1"/>
  <c r="BY335" i="1"/>
  <c r="BY336" i="1"/>
  <c r="BY337" i="1"/>
  <c r="BY338" i="1"/>
  <c r="BY339" i="1"/>
  <c r="BY340" i="1"/>
  <c r="BY341" i="1"/>
  <c r="BY342" i="1"/>
  <c r="BY343" i="1"/>
  <c r="BY344" i="1"/>
  <c r="BY345" i="1"/>
  <c r="BY346" i="1"/>
  <c r="BY347" i="1"/>
  <c r="BY348" i="1"/>
  <c r="BY349" i="1"/>
  <c r="BY350" i="1"/>
  <c r="BY351" i="1"/>
  <c r="BY352" i="1"/>
  <c r="BY353" i="1"/>
  <c r="BY354" i="1"/>
  <c r="BY355" i="1"/>
  <c r="BY356" i="1"/>
  <c r="BY357" i="1"/>
  <c r="BY358" i="1"/>
  <c r="BY359" i="1"/>
  <c r="BY360" i="1"/>
  <c r="BY361" i="1"/>
  <c r="BY362" i="1"/>
  <c r="BY363" i="1"/>
  <c r="BY364" i="1"/>
  <c r="BY365" i="1"/>
  <c r="BY366" i="1"/>
  <c r="BY367" i="1"/>
  <c r="BY368" i="1"/>
  <c r="BY369" i="1"/>
  <c r="BY370" i="1"/>
  <c r="BY371" i="1"/>
  <c r="BY372" i="1"/>
  <c r="BY373" i="1"/>
  <c r="BY374" i="1"/>
  <c r="BY375" i="1"/>
  <c r="BY376" i="1"/>
  <c r="BY377" i="1"/>
  <c r="BY378" i="1"/>
  <c r="BY379" i="1"/>
  <c r="BY380" i="1"/>
  <c r="BY381" i="1"/>
  <c r="BY382" i="1"/>
  <c r="BY383" i="1"/>
  <c r="BY384" i="1"/>
  <c r="BY385" i="1"/>
  <c r="BY386" i="1"/>
  <c r="BY387" i="1"/>
  <c r="BY388" i="1"/>
  <c r="BY389" i="1"/>
  <c r="BY390" i="1"/>
  <c r="BY391" i="1"/>
  <c r="BY392" i="1"/>
  <c r="BY393" i="1"/>
  <c r="BY394" i="1"/>
  <c r="BY395" i="1"/>
  <c r="BY396" i="1"/>
  <c r="BY397" i="1"/>
  <c r="BY398" i="1"/>
  <c r="BY399" i="1"/>
  <c r="BY400" i="1"/>
  <c r="BY401" i="1"/>
  <c r="BY402" i="1"/>
  <c r="BY403" i="1"/>
  <c r="BY404" i="1"/>
  <c r="BY405" i="1"/>
  <c r="BY406" i="1"/>
  <c r="BY407" i="1"/>
  <c r="BY408" i="1"/>
  <c r="BY409" i="1"/>
  <c r="BY410" i="1"/>
  <c r="BY411" i="1"/>
  <c r="BY412" i="1"/>
  <c r="BY413" i="1"/>
  <c r="BY414" i="1"/>
  <c r="BY415" i="1"/>
  <c r="BY416" i="1"/>
  <c r="BY417" i="1"/>
  <c r="BY418" i="1"/>
  <c r="BY419" i="1"/>
  <c r="BY420" i="1"/>
  <c r="BY421" i="1"/>
  <c r="BY422" i="1"/>
  <c r="BY423" i="1"/>
  <c r="BY424" i="1"/>
  <c r="BY425" i="1"/>
  <c r="BY426" i="1"/>
  <c r="BY427" i="1"/>
  <c r="BY428" i="1"/>
  <c r="BY429" i="1"/>
  <c r="BY430" i="1"/>
  <c r="BY431" i="1"/>
  <c r="BY432" i="1"/>
  <c r="BY433" i="1"/>
  <c r="BY434" i="1"/>
  <c r="BY435" i="1"/>
  <c r="BY436" i="1"/>
  <c r="BY437" i="1"/>
  <c r="BY438" i="1"/>
  <c r="BY439" i="1"/>
  <c r="BY440" i="1"/>
  <c r="BY441" i="1"/>
  <c r="BY442" i="1"/>
  <c r="BY443" i="1"/>
  <c r="BY444" i="1"/>
  <c r="BY445" i="1"/>
  <c r="BY446" i="1"/>
  <c r="BY447" i="1"/>
  <c r="BY448" i="1"/>
  <c r="BY449" i="1"/>
  <c r="BY450" i="1"/>
  <c r="BY451" i="1"/>
  <c r="BY452" i="1"/>
  <c r="BY453" i="1"/>
  <c r="BY454" i="1"/>
  <c r="BY455" i="1"/>
  <c r="BY456" i="1"/>
  <c r="BY457" i="1"/>
  <c r="BY458" i="1"/>
  <c r="BY459" i="1"/>
  <c r="BY460" i="1"/>
  <c r="BY461" i="1"/>
  <c r="BY462" i="1"/>
  <c r="BY463" i="1"/>
  <c r="BY464" i="1"/>
  <c r="BY465" i="1"/>
  <c r="BY466" i="1"/>
  <c r="BY467" i="1"/>
  <c r="BY468" i="1"/>
  <c r="BY469" i="1"/>
  <c r="BY470" i="1"/>
  <c r="BY471" i="1"/>
  <c r="BY472" i="1"/>
  <c r="BY473" i="1"/>
  <c r="BY474" i="1"/>
  <c r="BY475" i="1"/>
  <c r="BY476" i="1"/>
  <c r="BY477" i="1"/>
  <c r="BY478" i="1"/>
  <c r="BY479" i="1"/>
  <c r="BY480" i="1"/>
  <c r="BY481" i="1"/>
  <c r="BY482" i="1"/>
  <c r="BY483" i="1"/>
  <c r="BY484" i="1"/>
  <c r="BY485" i="1"/>
  <c r="BY486" i="1"/>
  <c r="BY487" i="1"/>
  <c r="BY488" i="1"/>
  <c r="BY489" i="1"/>
  <c r="BY490" i="1"/>
  <c r="BY491" i="1"/>
  <c r="BY492" i="1"/>
  <c r="BY493" i="1"/>
  <c r="BY494" i="1"/>
  <c r="BY495" i="1"/>
  <c r="BY496" i="1"/>
  <c r="BY497" i="1"/>
  <c r="BY498" i="1"/>
  <c r="BY499" i="1"/>
  <c r="BY500" i="1"/>
  <c r="BY501" i="1"/>
  <c r="BY502" i="1"/>
  <c r="BY503" i="1"/>
  <c r="BY4" i="1"/>
  <c r="CB5" i="1" l="1"/>
  <c r="CG5" i="1" s="1"/>
  <c r="CH5" i="1" s="1"/>
  <c r="CB6" i="1"/>
  <c r="CB7" i="1"/>
  <c r="CG7" i="1" s="1"/>
  <c r="CH7" i="1" s="1"/>
  <c r="CB8" i="1"/>
  <c r="CB9" i="1"/>
  <c r="CB10" i="1"/>
  <c r="CG10" i="1" s="1"/>
  <c r="CH10" i="1" s="1"/>
  <c r="CB11" i="1"/>
  <c r="CB12" i="1"/>
  <c r="CB13" i="1"/>
  <c r="CB14" i="1"/>
  <c r="CB15" i="1"/>
  <c r="CB16" i="1"/>
  <c r="CB17" i="1"/>
  <c r="CB18" i="1"/>
  <c r="CB19" i="1"/>
  <c r="CB20" i="1"/>
  <c r="CB21" i="1"/>
  <c r="CG21" i="1" s="1"/>
  <c r="CH21" i="1" s="1"/>
  <c r="CB22" i="1"/>
  <c r="CB23" i="1"/>
  <c r="CB24" i="1"/>
  <c r="CB25" i="1"/>
  <c r="CB26" i="1"/>
  <c r="CG26" i="1" s="1"/>
  <c r="CH26" i="1" s="1"/>
  <c r="CB27" i="1"/>
  <c r="CB28" i="1"/>
  <c r="CB29" i="1"/>
  <c r="CB30" i="1"/>
  <c r="CB31" i="1"/>
  <c r="CB32" i="1"/>
  <c r="CG32" i="1" s="1"/>
  <c r="CH32" i="1" s="1"/>
  <c r="CB33" i="1"/>
  <c r="CG33" i="1" s="1"/>
  <c r="CH33" i="1" s="1"/>
  <c r="CB34" i="1"/>
  <c r="CG34" i="1" s="1"/>
  <c r="CH34" i="1" s="1"/>
  <c r="CB35" i="1"/>
  <c r="CB36" i="1"/>
  <c r="CB37" i="1"/>
  <c r="CB38" i="1"/>
  <c r="CB39" i="1"/>
  <c r="CB40" i="1"/>
  <c r="CB41" i="1"/>
  <c r="CB42" i="1"/>
  <c r="CB43" i="1"/>
  <c r="CG43" i="1" s="1"/>
  <c r="CH43" i="1" s="1"/>
  <c r="CB44" i="1"/>
  <c r="CG44" i="1" s="1"/>
  <c r="CH44" i="1" s="1"/>
  <c r="CB45" i="1"/>
  <c r="CB46" i="1"/>
  <c r="CB47" i="1"/>
  <c r="CB48" i="1"/>
  <c r="CB49" i="1"/>
  <c r="CB50" i="1"/>
  <c r="CB51" i="1"/>
  <c r="CB52" i="1"/>
  <c r="CB53" i="1"/>
  <c r="CB54" i="1"/>
  <c r="CG54" i="1" s="1"/>
  <c r="CH54" i="1" s="1"/>
  <c r="CB55" i="1"/>
  <c r="CB56" i="1"/>
  <c r="CG56" i="1" s="1"/>
  <c r="CH56" i="1" s="1"/>
  <c r="CB57" i="1"/>
  <c r="CG57" i="1" s="1"/>
  <c r="CH57" i="1" s="1"/>
  <c r="CB58" i="1"/>
  <c r="CB59" i="1"/>
  <c r="CB60" i="1"/>
  <c r="CB61" i="1"/>
  <c r="CG61" i="1" s="1"/>
  <c r="CH61" i="1" s="1"/>
  <c r="CB62" i="1"/>
  <c r="CG62" i="1" s="1"/>
  <c r="CH62" i="1" s="1"/>
  <c r="CB63" i="1"/>
  <c r="CB64" i="1"/>
  <c r="CB65" i="1"/>
  <c r="CB66" i="1"/>
  <c r="CB67" i="1"/>
  <c r="CG67" i="1" s="1"/>
  <c r="CH67" i="1" s="1"/>
  <c r="CB68" i="1"/>
  <c r="CG68" i="1" s="1"/>
  <c r="CH68" i="1" s="1"/>
  <c r="CB69" i="1"/>
  <c r="CB70" i="1"/>
  <c r="CB71" i="1"/>
  <c r="CG71" i="1" s="1"/>
  <c r="CH71" i="1" s="1"/>
  <c r="CB72" i="1"/>
  <c r="CG72" i="1" s="1"/>
  <c r="CH72" i="1" s="1"/>
  <c r="CB73" i="1"/>
  <c r="CG73" i="1" s="1"/>
  <c r="CH73" i="1" s="1"/>
  <c r="CB74" i="1"/>
  <c r="CB75" i="1"/>
  <c r="CG75" i="1" s="1"/>
  <c r="CH75" i="1" s="1"/>
  <c r="CB76" i="1"/>
  <c r="CB77" i="1"/>
  <c r="CB78" i="1"/>
  <c r="CG78" i="1" s="1"/>
  <c r="CH78" i="1" s="1"/>
  <c r="CB79" i="1"/>
  <c r="CB80" i="1"/>
  <c r="CB81" i="1"/>
  <c r="CB82" i="1"/>
  <c r="CB83" i="1"/>
  <c r="CB84" i="1"/>
  <c r="CG84" i="1" s="1"/>
  <c r="CH84" i="1" s="1"/>
  <c r="CB85" i="1"/>
  <c r="CB86" i="1"/>
  <c r="CB87" i="1"/>
  <c r="CG87" i="1" s="1"/>
  <c r="CH87" i="1" s="1"/>
  <c r="CB88" i="1"/>
  <c r="CB89" i="1"/>
  <c r="CB90" i="1"/>
  <c r="CB91" i="1"/>
  <c r="CG91" i="1" s="1"/>
  <c r="CH91" i="1" s="1"/>
  <c r="CB92" i="1"/>
  <c r="CB93" i="1"/>
  <c r="CB94" i="1"/>
  <c r="CB95" i="1"/>
  <c r="CB96" i="1"/>
  <c r="CB97" i="1"/>
  <c r="CB98" i="1"/>
  <c r="CB99" i="1"/>
  <c r="CB100" i="1"/>
  <c r="CB101" i="1"/>
  <c r="CG101" i="1" s="1"/>
  <c r="CH101" i="1" s="1"/>
  <c r="CB102" i="1"/>
  <c r="CB103" i="1"/>
  <c r="CB104" i="1"/>
  <c r="CB105" i="1"/>
  <c r="CB106" i="1"/>
  <c r="CB107" i="1"/>
  <c r="CB108" i="1"/>
  <c r="CB109" i="1"/>
  <c r="CB110" i="1"/>
  <c r="CG110" i="1" s="1"/>
  <c r="CH110" i="1" s="1"/>
  <c r="CB111" i="1"/>
  <c r="CB112" i="1"/>
  <c r="CB113" i="1"/>
  <c r="CB114" i="1"/>
  <c r="CG114" i="1" s="1"/>
  <c r="CH114" i="1" s="1"/>
  <c r="CB115" i="1"/>
  <c r="CG115" i="1" s="1"/>
  <c r="CH115" i="1" s="1"/>
  <c r="CB116" i="1"/>
  <c r="CG116" i="1" s="1"/>
  <c r="CH116" i="1" s="1"/>
  <c r="CB117" i="1"/>
  <c r="CB118" i="1"/>
  <c r="CB119" i="1"/>
  <c r="CG119" i="1" s="1"/>
  <c r="CH119" i="1" s="1"/>
  <c r="CB120" i="1"/>
  <c r="CB121" i="1"/>
  <c r="CG121" i="1" s="1"/>
  <c r="CH121" i="1" s="1"/>
  <c r="CB122" i="1"/>
  <c r="CG122" i="1" s="1"/>
  <c r="CH122" i="1" s="1"/>
  <c r="CB123" i="1"/>
  <c r="CB124" i="1"/>
  <c r="CB125" i="1"/>
  <c r="CG125" i="1" s="1"/>
  <c r="CH125" i="1" s="1"/>
  <c r="CB126" i="1"/>
  <c r="CG126" i="1" s="1"/>
  <c r="CH126" i="1" s="1"/>
  <c r="CB127" i="1"/>
  <c r="CG127" i="1" s="1"/>
  <c r="CH127" i="1" s="1"/>
  <c r="CB128" i="1"/>
  <c r="CB129" i="1"/>
  <c r="CG129" i="1" s="1"/>
  <c r="CH129" i="1" s="1"/>
  <c r="CB130" i="1"/>
  <c r="CG130" i="1" s="1"/>
  <c r="CH130" i="1" s="1"/>
  <c r="CB131" i="1"/>
  <c r="CG131" i="1" s="1"/>
  <c r="CH131" i="1" s="1"/>
  <c r="CB132" i="1"/>
  <c r="CG132" i="1" s="1"/>
  <c r="CH132" i="1" s="1"/>
  <c r="CB133" i="1"/>
  <c r="CB134" i="1"/>
  <c r="CB135" i="1"/>
  <c r="CB136" i="1"/>
  <c r="CB137" i="1"/>
  <c r="CB138" i="1"/>
  <c r="CB139" i="1"/>
  <c r="CG139" i="1" s="1"/>
  <c r="CH139" i="1" s="1"/>
  <c r="CB140" i="1"/>
  <c r="CB141" i="1"/>
  <c r="CG141" i="1" s="1"/>
  <c r="CH141" i="1" s="1"/>
  <c r="CB142" i="1"/>
  <c r="CB143" i="1"/>
  <c r="CB144" i="1"/>
  <c r="CB145" i="1"/>
  <c r="CB146" i="1"/>
  <c r="CG146" i="1" s="1"/>
  <c r="CH146" i="1" s="1"/>
  <c r="CB147" i="1"/>
  <c r="CB148" i="1"/>
  <c r="CB149" i="1"/>
  <c r="CG149" i="1" s="1"/>
  <c r="CH149" i="1" s="1"/>
  <c r="CB150" i="1"/>
  <c r="CG150" i="1" s="1"/>
  <c r="CH150" i="1" s="1"/>
  <c r="CB151" i="1"/>
  <c r="CB152" i="1"/>
  <c r="CG152" i="1" s="1"/>
  <c r="CH152" i="1" s="1"/>
  <c r="CB153" i="1"/>
  <c r="CB154" i="1"/>
  <c r="CB155" i="1"/>
  <c r="CG155" i="1" s="1"/>
  <c r="CH155" i="1" s="1"/>
  <c r="CB156" i="1"/>
  <c r="CG156" i="1" s="1"/>
  <c r="CH156" i="1" s="1"/>
  <c r="CB157" i="1"/>
  <c r="CB158" i="1"/>
  <c r="CG158" i="1" s="1"/>
  <c r="CH158" i="1" s="1"/>
  <c r="CB159" i="1"/>
  <c r="CB160" i="1"/>
  <c r="CB161" i="1"/>
  <c r="CB162" i="1"/>
  <c r="CG162" i="1" s="1"/>
  <c r="CH162" i="1" s="1"/>
  <c r="CB163" i="1"/>
  <c r="CB164" i="1"/>
  <c r="CG164" i="1" s="1"/>
  <c r="CH164" i="1" s="1"/>
  <c r="CB165" i="1"/>
  <c r="CB166" i="1"/>
  <c r="CG166" i="1" s="1"/>
  <c r="CH166" i="1" s="1"/>
  <c r="CB167" i="1"/>
  <c r="CB168" i="1"/>
  <c r="CB169" i="1"/>
  <c r="CG169" i="1" s="1"/>
  <c r="CH169" i="1" s="1"/>
  <c r="CB170" i="1"/>
  <c r="CB171" i="1"/>
  <c r="CB172" i="1"/>
  <c r="CG172" i="1" s="1"/>
  <c r="CH172" i="1" s="1"/>
  <c r="CB173" i="1"/>
  <c r="CG173" i="1" s="1"/>
  <c r="CH173" i="1" s="1"/>
  <c r="CB174" i="1"/>
  <c r="CG174" i="1" s="1"/>
  <c r="CH174" i="1" s="1"/>
  <c r="CB175" i="1"/>
  <c r="CB176" i="1"/>
  <c r="CG176" i="1" s="1"/>
  <c r="CH176" i="1" s="1"/>
  <c r="CB177" i="1"/>
  <c r="CB178" i="1"/>
  <c r="CB179" i="1"/>
  <c r="CB180" i="1"/>
  <c r="CG180" i="1" s="1"/>
  <c r="CH180" i="1" s="1"/>
  <c r="CB181" i="1"/>
  <c r="CB182" i="1"/>
  <c r="CB183" i="1"/>
  <c r="CG183" i="1" s="1"/>
  <c r="CH183" i="1" s="1"/>
  <c r="CB184" i="1"/>
  <c r="CB185" i="1"/>
  <c r="CG185" i="1" s="1"/>
  <c r="CH185" i="1" s="1"/>
  <c r="CB186" i="1"/>
  <c r="CB187" i="1"/>
  <c r="CG187" i="1" s="1"/>
  <c r="CH187" i="1" s="1"/>
  <c r="CB188" i="1"/>
  <c r="CG188" i="1" s="1"/>
  <c r="CH188" i="1" s="1"/>
  <c r="CB189" i="1"/>
  <c r="CG189" i="1" s="1"/>
  <c r="CH189" i="1" s="1"/>
  <c r="CB190" i="1"/>
  <c r="CB191" i="1"/>
  <c r="CG191" i="1" s="1"/>
  <c r="CH191" i="1" s="1"/>
  <c r="CB192" i="1"/>
  <c r="CB193" i="1"/>
  <c r="CB194" i="1"/>
  <c r="CB195" i="1"/>
  <c r="CG195" i="1" s="1"/>
  <c r="CH195" i="1" s="1"/>
  <c r="CB196" i="1"/>
  <c r="CB197" i="1"/>
  <c r="CB198" i="1"/>
  <c r="CB199" i="1"/>
  <c r="CG199" i="1" s="1"/>
  <c r="CH199" i="1" s="1"/>
  <c r="CB200" i="1"/>
  <c r="CG200" i="1" s="1"/>
  <c r="CH200" i="1" s="1"/>
  <c r="CB201" i="1"/>
  <c r="CB202" i="1"/>
  <c r="CB203" i="1"/>
  <c r="CB204" i="1"/>
  <c r="CB205" i="1"/>
  <c r="CG205" i="1" s="1"/>
  <c r="CH205" i="1" s="1"/>
  <c r="CB206" i="1"/>
  <c r="CG206" i="1" s="1"/>
  <c r="CH206" i="1" s="1"/>
  <c r="CB207" i="1"/>
  <c r="CB208" i="1"/>
  <c r="CB209" i="1"/>
  <c r="CG209" i="1" s="1"/>
  <c r="CH209" i="1" s="1"/>
  <c r="CB210" i="1"/>
  <c r="CG210" i="1" s="1"/>
  <c r="CH210" i="1" s="1"/>
  <c r="CB211" i="1"/>
  <c r="CG211" i="1" s="1"/>
  <c r="CH211" i="1" s="1"/>
  <c r="CB212" i="1"/>
  <c r="CB213" i="1"/>
  <c r="CB214" i="1"/>
  <c r="CB215" i="1"/>
  <c r="CG215" i="1" s="1"/>
  <c r="CH215" i="1" s="1"/>
  <c r="CB216" i="1"/>
  <c r="CG216" i="1" s="1"/>
  <c r="CH216" i="1" s="1"/>
  <c r="CB217" i="1"/>
  <c r="CG217" i="1" s="1"/>
  <c r="CH217" i="1" s="1"/>
  <c r="CB218" i="1"/>
  <c r="CG218" i="1" s="1"/>
  <c r="CH218" i="1" s="1"/>
  <c r="CB219" i="1"/>
  <c r="CB220" i="1"/>
  <c r="CB221" i="1"/>
  <c r="CG221" i="1" s="1"/>
  <c r="CH221" i="1" s="1"/>
  <c r="CB222" i="1"/>
  <c r="CB223" i="1"/>
  <c r="CB224" i="1"/>
  <c r="CB225" i="1"/>
  <c r="CG225" i="1" s="1"/>
  <c r="CH225" i="1" s="1"/>
  <c r="CB226" i="1"/>
  <c r="CG226" i="1" s="1"/>
  <c r="CH226" i="1" s="1"/>
  <c r="CB227" i="1"/>
  <c r="CB228" i="1"/>
  <c r="CG228" i="1" s="1"/>
  <c r="CH228" i="1" s="1"/>
  <c r="CB229" i="1"/>
  <c r="CB230" i="1"/>
  <c r="CB231" i="1"/>
  <c r="CG231" i="1" s="1"/>
  <c r="CH231" i="1" s="1"/>
  <c r="CB232" i="1"/>
  <c r="CG232" i="1" s="1"/>
  <c r="CH232" i="1" s="1"/>
  <c r="CB233" i="1"/>
  <c r="CG233" i="1" s="1"/>
  <c r="CH233" i="1" s="1"/>
  <c r="CB234" i="1"/>
  <c r="CB235" i="1"/>
  <c r="CG235" i="1" s="1"/>
  <c r="CH235" i="1" s="1"/>
  <c r="CB236" i="1"/>
  <c r="CB237" i="1"/>
  <c r="CB238" i="1"/>
  <c r="CG238" i="1" s="1"/>
  <c r="CH238" i="1" s="1"/>
  <c r="CB239" i="1"/>
  <c r="CG239" i="1" s="1"/>
  <c r="CH239" i="1" s="1"/>
  <c r="CB240" i="1"/>
  <c r="CB241" i="1"/>
  <c r="CG241" i="1" s="1"/>
  <c r="CH241" i="1" s="1"/>
  <c r="CB242" i="1"/>
  <c r="CB243" i="1"/>
  <c r="CB244" i="1"/>
  <c r="CB245" i="1"/>
  <c r="CG245" i="1" s="1"/>
  <c r="CH245" i="1" s="1"/>
  <c r="CB246" i="1"/>
  <c r="CB247" i="1"/>
  <c r="CG247" i="1" s="1"/>
  <c r="CH247" i="1" s="1"/>
  <c r="CB248" i="1"/>
  <c r="CG248" i="1" s="1"/>
  <c r="CH248" i="1" s="1"/>
  <c r="CB249" i="1"/>
  <c r="CG249" i="1" s="1"/>
  <c r="CH249" i="1" s="1"/>
  <c r="CB250" i="1"/>
  <c r="CB251" i="1"/>
  <c r="CB252" i="1"/>
  <c r="CB253" i="1"/>
  <c r="CB254" i="1"/>
  <c r="CG254" i="1" s="1"/>
  <c r="CH254" i="1" s="1"/>
  <c r="CB255" i="1"/>
  <c r="CB256" i="1"/>
  <c r="CG256" i="1" s="1"/>
  <c r="CH256" i="1" s="1"/>
  <c r="CB257" i="1"/>
  <c r="CG257" i="1" s="1"/>
  <c r="CH257" i="1" s="1"/>
  <c r="CB258" i="1"/>
  <c r="CB259" i="1"/>
  <c r="CB260" i="1"/>
  <c r="CB261" i="1"/>
  <c r="CB262" i="1"/>
  <c r="CB263" i="1"/>
  <c r="CB264" i="1"/>
  <c r="CB265" i="1"/>
  <c r="CG265" i="1" s="1"/>
  <c r="CH265" i="1" s="1"/>
  <c r="CB266" i="1"/>
  <c r="CG266" i="1" s="1"/>
  <c r="CH266" i="1" s="1"/>
  <c r="CB267" i="1"/>
  <c r="CB268" i="1"/>
  <c r="CB269" i="1"/>
  <c r="CB270" i="1"/>
  <c r="CG270" i="1" s="1"/>
  <c r="CH270" i="1" s="1"/>
  <c r="CB271" i="1"/>
  <c r="CG271" i="1" s="1"/>
  <c r="CH271" i="1" s="1"/>
  <c r="CB272" i="1"/>
  <c r="CB273" i="1"/>
  <c r="CG273" i="1" s="1"/>
  <c r="CH273" i="1" s="1"/>
  <c r="CB274" i="1"/>
  <c r="CB275" i="1"/>
  <c r="CB276" i="1"/>
  <c r="CG276" i="1" s="1"/>
  <c r="CH276" i="1" s="1"/>
  <c r="CB277" i="1"/>
  <c r="CG277" i="1" s="1"/>
  <c r="CH277" i="1" s="1"/>
  <c r="CB278" i="1"/>
  <c r="CG278" i="1" s="1"/>
  <c r="CH278" i="1" s="1"/>
  <c r="CB279" i="1"/>
  <c r="CG279" i="1" s="1"/>
  <c r="CH279" i="1" s="1"/>
  <c r="CB280" i="1"/>
  <c r="CB281" i="1"/>
  <c r="CG281" i="1" s="1"/>
  <c r="CH281" i="1" s="1"/>
  <c r="CB282" i="1"/>
  <c r="CB283" i="1"/>
  <c r="CG283" i="1" s="1"/>
  <c r="CH283" i="1" s="1"/>
  <c r="CB284" i="1"/>
  <c r="CG284" i="1" s="1"/>
  <c r="CH284" i="1" s="1"/>
  <c r="CB285" i="1"/>
  <c r="CB286" i="1"/>
  <c r="CG286" i="1" s="1"/>
  <c r="CH286" i="1" s="1"/>
  <c r="CB287" i="1"/>
  <c r="CB288" i="1"/>
  <c r="CB289" i="1"/>
  <c r="CG289" i="1" s="1"/>
  <c r="CH289" i="1" s="1"/>
  <c r="CB290" i="1"/>
  <c r="CB291" i="1"/>
  <c r="CB292" i="1"/>
  <c r="CG292" i="1" s="1"/>
  <c r="CH292" i="1" s="1"/>
  <c r="CB293" i="1"/>
  <c r="CB294" i="1"/>
  <c r="CG294" i="1" s="1"/>
  <c r="CH294" i="1" s="1"/>
  <c r="CB295" i="1"/>
  <c r="CG295" i="1" s="1"/>
  <c r="CH295" i="1" s="1"/>
  <c r="CB296" i="1"/>
  <c r="CB297" i="1"/>
  <c r="CG297" i="1" s="1"/>
  <c r="CH297" i="1" s="1"/>
  <c r="CB298" i="1"/>
  <c r="CB299" i="1"/>
  <c r="CG299" i="1" s="1"/>
  <c r="CH299" i="1" s="1"/>
  <c r="CB300" i="1"/>
  <c r="CG300" i="1" s="1"/>
  <c r="CH300" i="1" s="1"/>
  <c r="CB301" i="1"/>
  <c r="CB302" i="1"/>
  <c r="CB303" i="1"/>
  <c r="CG303" i="1" s="1"/>
  <c r="CH303" i="1" s="1"/>
  <c r="CB304" i="1"/>
  <c r="CB305" i="1"/>
  <c r="CB306" i="1"/>
  <c r="CG306" i="1" s="1"/>
  <c r="CH306" i="1" s="1"/>
  <c r="CB307" i="1"/>
  <c r="CG307" i="1" s="1"/>
  <c r="CH307" i="1" s="1"/>
  <c r="CB308" i="1"/>
  <c r="CG308" i="1" s="1"/>
  <c r="CH308" i="1" s="1"/>
  <c r="CB309" i="1"/>
  <c r="CB310" i="1"/>
  <c r="CB311" i="1"/>
  <c r="CG311" i="1" s="1"/>
  <c r="CH311" i="1" s="1"/>
  <c r="CB312" i="1"/>
  <c r="CG312" i="1" s="1"/>
  <c r="CH312" i="1" s="1"/>
  <c r="CB313" i="1"/>
  <c r="CB314" i="1"/>
  <c r="CG314" i="1" s="1"/>
  <c r="CH314" i="1" s="1"/>
  <c r="CB315" i="1"/>
  <c r="CB316" i="1"/>
  <c r="CG316" i="1" s="1"/>
  <c r="CH316" i="1" s="1"/>
  <c r="CB317" i="1"/>
  <c r="CG317" i="1" s="1"/>
  <c r="CH317" i="1" s="1"/>
  <c r="CB318" i="1"/>
  <c r="CG318" i="1" s="1"/>
  <c r="CH318" i="1" s="1"/>
  <c r="CB319" i="1"/>
  <c r="CB320" i="1"/>
  <c r="CB321" i="1"/>
  <c r="CB322" i="1"/>
  <c r="CB323" i="1"/>
  <c r="CG323" i="1" s="1"/>
  <c r="CH323" i="1" s="1"/>
  <c r="CB324" i="1"/>
  <c r="CB325" i="1"/>
  <c r="CG325" i="1" s="1"/>
  <c r="CH325" i="1" s="1"/>
  <c r="CB326" i="1"/>
  <c r="CB327" i="1"/>
  <c r="CB328" i="1"/>
  <c r="CB329" i="1"/>
  <c r="CB330" i="1"/>
  <c r="CG330" i="1" s="1"/>
  <c r="CH330" i="1" s="1"/>
  <c r="CB331" i="1"/>
  <c r="CB332" i="1"/>
  <c r="CB333" i="1"/>
  <c r="CG333" i="1" s="1"/>
  <c r="CH333" i="1" s="1"/>
  <c r="CB334" i="1"/>
  <c r="CB335" i="1"/>
  <c r="CB336" i="1"/>
  <c r="CB337" i="1"/>
  <c r="CG337" i="1" s="1"/>
  <c r="CH337" i="1" s="1"/>
  <c r="CB338" i="1"/>
  <c r="CB339" i="1"/>
  <c r="CG339" i="1" s="1"/>
  <c r="CH339" i="1" s="1"/>
  <c r="CB340" i="1"/>
  <c r="CG340" i="1" s="1"/>
  <c r="CH340" i="1" s="1"/>
  <c r="CB341" i="1"/>
  <c r="CG341" i="1" s="1"/>
  <c r="CH341" i="1" s="1"/>
  <c r="CB342" i="1"/>
  <c r="CG342" i="1" s="1"/>
  <c r="CH342" i="1" s="1"/>
  <c r="CB343" i="1"/>
  <c r="CG343" i="1" s="1"/>
  <c r="CH343" i="1" s="1"/>
  <c r="CB344" i="1"/>
  <c r="CB345" i="1"/>
  <c r="CG345" i="1" s="1"/>
  <c r="CH345" i="1" s="1"/>
  <c r="CB346" i="1"/>
  <c r="CG346" i="1" s="1"/>
  <c r="CH346" i="1" s="1"/>
  <c r="CB347" i="1"/>
  <c r="CG347" i="1" s="1"/>
  <c r="CH347" i="1" s="1"/>
  <c r="CB348" i="1"/>
  <c r="CG348" i="1" s="1"/>
  <c r="CH348" i="1" s="1"/>
  <c r="CB349" i="1"/>
  <c r="CG349" i="1" s="1"/>
  <c r="CH349" i="1" s="1"/>
  <c r="CB350" i="1"/>
  <c r="CG350" i="1" s="1"/>
  <c r="CH350" i="1" s="1"/>
  <c r="CB351" i="1"/>
  <c r="CB352" i="1"/>
  <c r="CG352" i="1" s="1"/>
  <c r="CH352" i="1" s="1"/>
  <c r="CB353" i="1"/>
  <c r="CB354" i="1"/>
  <c r="CG354" i="1" s="1"/>
  <c r="CH354" i="1" s="1"/>
  <c r="CB355" i="1"/>
  <c r="CG355" i="1" s="1"/>
  <c r="CH355" i="1" s="1"/>
  <c r="CB356" i="1"/>
  <c r="CG356" i="1" s="1"/>
  <c r="CH356" i="1" s="1"/>
  <c r="CB357" i="1"/>
  <c r="CG357" i="1" s="1"/>
  <c r="CH357" i="1" s="1"/>
  <c r="CB358" i="1"/>
  <c r="CB359" i="1"/>
  <c r="CG359" i="1" s="1"/>
  <c r="CH359" i="1" s="1"/>
  <c r="CB360" i="1"/>
  <c r="CB361" i="1"/>
  <c r="CG361" i="1" s="1"/>
  <c r="CH361" i="1" s="1"/>
  <c r="CB362" i="1"/>
  <c r="CG362" i="1" s="1"/>
  <c r="CH362" i="1" s="1"/>
  <c r="CB363" i="1"/>
  <c r="CB364" i="1"/>
  <c r="CB365" i="1"/>
  <c r="CG365" i="1" s="1"/>
  <c r="CH365" i="1" s="1"/>
  <c r="CB366" i="1"/>
  <c r="CB367" i="1"/>
  <c r="CG367" i="1" s="1"/>
  <c r="CH367" i="1" s="1"/>
  <c r="CB368" i="1"/>
  <c r="CG368" i="1" s="1"/>
  <c r="CH368" i="1" s="1"/>
  <c r="CB369" i="1"/>
  <c r="CG369" i="1" s="1"/>
  <c r="CH369" i="1" s="1"/>
  <c r="CB370" i="1"/>
  <c r="CG370" i="1" s="1"/>
  <c r="CH370" i="1" s="1"/>
  <c r="CB371" i="1"/>
  <c r="CB372" i="1"/>
  <c r="CG372" i="1" s="1"/>
  <c r="CH372" i="1" s="1"/>
  <c r="CB373" i="1"/>
  <c r="CB374" i="1"/>
  <c r="CG374" i="1" s="1"/>
  <c r="CH374" i="1" s="1"/>
  <c r="CB375" i="1"/>
  <c r="CB376" i="1"/>
  <c r="CG376" i="1" s="1"/>
  <c r="CH376" i="1" s="1"/>
  <c r="CB377" i="1"/>
  <c r="CB378" i="1"/>
  <c r="CB379" i="1"/>
  <c r="CB380" i="1"/>
  <c r="CG380" i="1" s="1"/>
  <c r="CH380" i="1" s="1"/>
  <c r="CB381" i="1"/>
  <c r="CG381" i="1" s="1"/>
  <c r="CH381" i="1" s="1"/>
  <c r="CB382" i="1"/>
  <c r="CG382" i="1" s="1"/>
  <c r="CH382" i="1" s="1"/>
  <c r="CB383" i="1"/>
  <c r="CB384" i="1"/>
  <c r="CB385" i="1"/>
  <c r="CG385" i="1" s="1"/>
  <c r="CH385" i="1" s="1"/>
  <c r="CB386" i="1"/>
  <c r="CB387" i="1"/>
  <c r="CB388" i="1"/>
  <c r="CG388" i="1" s="1"/>
  <c r="CH388" i="1" s="1"/>
  <c r="CB389" i="1"/>
  <c r="CB390" i="1"/>
  <c r="CB391" i="1"/>
  <c r="CB392" i="1"/>
  <c r="CG392" i="1" s="1"/>
  <c r="CH392" i="1" s="1"/>
  <c r="CB393" i="1"/>
  <c r="CG393" i="1" s="1"/>
  <c r="CH393" i="1" s="1"/>
  <c r="CB394" i="1"/>
  <c r="CB395" i="1"/>
  <c r="CB396" i="1"/>
  <c r="CB397" i="1"/>
  <c r="CG397" i="1" s="1"/>
  <c r="CH397" i="1" s="1"/>
  <c r="CB398" i="1"/>
  <c r="CG398" i="1" s="1"/>
  <c r="CH398" i="1" s="1"/>
  <c r="CB399" i="1"/>
  <c r="CG399" i="1" s="1"/>
  <c r="CH399" i="1" s="1"/>
  <c r="CB400" i="1"/>
  <c r="CG400" i="1" s="1"/>
  <c r="CH400" i="1" s="1"/>
  <c r="CB401" i="1"/>
  <c r="CG401" i="1" s="1"/>
  <c r="CH401" i="1" s="1"/>
  <c r="CB402" i="1"/>
  <c r="CG402" i="1" s="1"/>
  <c r="CH402" i="1" s="1"/>
  <c r="CB403" i="1"/>
  <c r="CG403" i="1" s="1"/>
  <c r="CH403" i="1" s="1"/>
  <c r="CB404" i="1"/>
  <c r="CB405" i="1"/>
  <c r="CG405" i="1" s="1"/>
  <c r="CH405" i="1" s="1"/>
  <c r="CB406" i="1"/>
  <c r="CG406" i="1" s="1"/>
  <c r="CH406" i="1" s="1"/>
  <c r="CB407" i="1"/>
  <c r="CB408" i="1"/>
  <c r="CB409" i="1"/>
  <c r="CG409" i="1" s="1"/>
  <c r="CH409" i="1" s="1"/>
  <c r="CB410" i="1"/>
  <c r="CB411" i="1"/>
  <c r="CG411" i="1" s="1"/>
  <c r="CH411" i="1" s="1"/>
  <c r="CB412" i="1"/>
  <c r="CB413" i="1"/>
  <c r="CB414" i="1"/>
  <c r="CG414" i="1" s="1"/>
  <c r="CH414" i="1" s="1"/>
  <c r="CB415" i="1"/>
  <c r="CG415" i="1" s="1"/>
  <c r="CH415" i="1" s="1"/>
  <c r="CB416" i="1"/>
  <c r="CG416" i="1" s="1"/>
  <c r="CH416" i="1" s="1"/>
  <c r="CB417" i="1"/>
  <c r="CB418" i="1"/>
  <c r="CG418" i="1" s="1"/>
  <c r="CH418" i="1" s="1"/>
  <c r="CB419" i="1"/>
  <c r="CG419" i="1" s="1"/>
  <c r="CH419" i="1" s="1"/>
  <c r="CB420" i="1"/>
  <c r="CB421" i="1"/>
  <c r="CG421" i="1" s="1"/>
  <c r="CH421" i="1" s="1"/>
  <c r="CB422" i="1"/>
  <c r="CG422" i="1" s="1"/>
  <c r="CH422" i="1" s="1"/>
  <c r="CB423" i="1"/>
  <c r="CB424" i="1"/>
  <c r="CG424" i="1" s="1"/>
  <c r="CH424" i="1" s="1"/>
  <c r="CB425" i="1"/>
  <c r="CG425" i="1" s="1"/>
  <c r="CH425" i="1" s="1"/>
  <c r="CB426" i="1"/>
  <c r="CG426" i="1" s="1"/>
  <c r="CH426" i="1" s="1"/>
  <c r="CB427" i="1"/>
  <c r="CB428" i="1"/>
  <c r="CB429" i="1"/>
  <c r="CG429" i="1" s="1"/>
  <c r="CH429" i="1" s="1"/>
  <c r="CB430" i="1"/>
  <c r="CB431" i="1"/>
  <c r="CB432" i="1"/>
  <c r="CB433" i="1"/>
  <c r="CB434" i="1"/>
  <c r="CB435" i="1"/>
  <c r="CG435" i="1" s="1"/>
  <c r="CH435" i="1" s="1"/>
  <c r="CB436" i="1"/>
  <c r="CG436" i="1" s="1"/>
  <c r="CH436" i="1" s="1"/>
  <c r="CB437" i="1"/>
  <c r="CB438" i="1"/>
  <c r="CB439" i="1"/>
  <c r="CG439" i="1" s="1"/>
  <c r="CH439" i="1" s="1"/>
  <c r="CB440" i="1"/>
  <c r="CB441" i="1"/>
  <c r="CB442" i="1"/>
  <c r="CB443" i="1"/>
  <c r="CB444" i="1"/>
  <c r="CG444" i="1" s="1"/>
  <c r="CH444" i="1" s="1"/>
  <c r="CB445" i="1"/>
  <c r="CB446" i="1"/>
  <c r="CB447" i="1"/>
  <c r="CB448" i="1"/>
  <c r="CB449" i="1"/>
  <c r="CG449" i="1" s="1"/>
  <c r="CH449" i="1" s="1"/>
  <c r="CB450" i="1"/>
  <c r="CG450" i="1" s="1"/>
  <c r="CH450" i="1" s="1"/>
  <c r="CB451" i="1"/>
  <c r="CB452" i="1"/>
  <c r="CB453" i="1"/>
  <c r="CG453" i="1" s="1"/>
  <c r="CH453" i="1" s="1"/>
  <c r="CB454" i="1"/>
  <c r="CB455" i="1"/>
  <c r="CG455" i="1" s="1"/>
  <c r="CH455" i="1" s="1"/>
  <c r="CB456" i="1"/>
  <c r="CB457" i="1"/>
  <c r="CB458" i="1"/>
  <c r="CB459" i="1"/>
  <c r="CB460" i="1"/>
  <c r="CG460" i="1" s="1"/>
  <c r="CH460" i="1" s="1"/>
  <c r="CB461" i="1"/>
  <c r="CB462" i="1"/>
  <c r="CG462" i="1" s="1"/>
  <c r="CH462" i="1" s="1"/>
  <c r="CB463" i="1"/>
  <c r="CG463" i="1" s="1"/>
  <c r="CH463" i="1" s="1"/>
  <c r="CB464" i="1"/>
  <c r="CG464" i="1" s="1"/>
  <c r="CH464" i="1" s="1"/>
  <c r="CB465" i="1"/>
  <c r="CB466" i="1"/>
  <c r="CB467" i="1"/>
  <c r="CB468" i="1"/>
  <c r="CB469" i="1"/>
  <c r="CB470" i="1"/>
  <c r="CG470" i="1" s="1"/>
  <c r="CH470" i="1" s="1"/>
  <c r="CB471" i="1"/>
  <c r="CB472" i="1"/>
  <c r="CG472" i="1" s="1"/>
  <c r="CH472" i="1" s="1"/>
  <c r="CB473" i="1"/>
  <c r="CB474" i="1"/>
  <c r="CG474" i="1" s="1"/>
  <c r="CH474" i="1" s="1"/>
  <c r="CB475" i="1"/>
  <c r="CG475" i="1" s="1"/>
  <c r="CH475" i="1" s="1"/>
  <c r="CB476" i="1"/>
  <c r="CB477" i="1"/>
  <c r="CB478" i="1"/>
  <c r="CG478" i="1" s="1"/>
  <c r="CH478" i="1" s="1"/>
  <c r="CB479" i="1"/>
  <c r="CB480" i="1"/>
  <c r="CG480" i="1" s="1"/>
  <c r="CH480" i="1" s="1"/>
  <c r="CB481" i="1"/>
  <c r="CB482" i="1"/>
  <c r="CB483" i="1"/>
  <c r="CB484" i="1"/>
  <c r="CB485" i="1"/>
  <c r="CB486" i="1"/>
  <c r="CB487" i="1"/>
  <c r="CG487" i="1" s="1"/>
  <c r="CH487" i="1" s="1"/>
  <c r="CB488" i="1"/>
  <c r="CB489" i="1"/>
  <c r="CB490" i="1"/>
  <c r="CB491" i="1"/>
  <c r="CB492" i="1"/>
  <c r="CG492" i="1" s="1"/>
  <c r="CH492" i="1" s="1"/>
  <c r="CB493" i="1"/>
  <c r="CG493" i="1" s="1"/>
  <c r="CH493" i="1" s="1"/>
  <c r="CB494" i="1"/>
  <c r="CG494" i="1" s="1"/>
  <c r="CH494" i="1" s="1"/>
  <c r="CB495" i="1"/>
  <c r="CB496" i="1"/>
  <c r="CB497" i="1"/>
  <c r="CB498" i="1"/>
  <c r="CB499" i="1"/>
  <c r="CG499" i="1" s="1"/>
  <c r="CH499" i="1" s="1"/>
  <c r="CB500" i="1"/>
  <c r="CB501" i="1"/>
  <c r="CB502" i="1"/>
  <c r="CG502" i="1" s="1"/>
  <c r="CH502" i="1" s="1"/>
  <c r="CB503" i="1"/>
  <c r="CG503" i="1" s="1"/>
  <c r="CH503" i="1" s="1"/>
  <c r="CB4" i="1"/>
  <c r="Q5" i="1"/>
  <c r="Q6" i="1"/>
  <c r="Q7" i="1"/>
  <c r="Q8" i="1"/>
  <c r="R8" i="1" s="1"/>
  <c r="Q9" i="1"/>
  <c r="R9" i="1" s="1"/>
  <c r="Q10" i="1"/>
  <c r="R10" i="1" s="1"/>
  <c r="Q11" i="1"/>
  <c r="R11" i="1" s="1"/>
  <c r="Q12" i="1"/>
  <c r="R12" i="1" s="1"/>
  <c r="Q13" i="1"/>
  <c r="R13" i="1" s="1"/>
  <c r="Q14" i="1"/>
  <c r="R14" i="1" s="1"/>
  <c r="Q15" i="1"/>
  <c r="R15" i="1" s="1"/>
  <c r="Q16" i="1"/>
  <c r="R16" i="1" s="1"/>
  <c r="Q17" i="1"/>
  <c r="R17" i="1" s="1"/>
  <c r="Q18" i="1"/>
  <c r="R18" i="1" s="1"/>
  <c r="Q19" i="1"/>
  <c r="R19" i="1" s="1"/>
  <c r="Q20" i="1"/>
  <c r="R20" i="1" s="1"/>
  <c r="Q21" i="1"/>
  <c r="R21" i="1" s="1"/>
  <c r="Q22" i="1"/>
  <c r="R22" i="1" s="1"/>
  <c r="Q23" i="1"/>
  <c r="R23" i="1" s="1"/>
  <c r="Q24" i="1"/>
  <c r="R24" i="1" s="1"/>
  <c r="Q25" i="1"/>
  <c r="R25" i="1" s="1"/>
  <c r="Q26" i="1"/>
  <c r="R26" i="1" s="1"/>
  <c r="Q27" i="1"/>
  <c r="R27" i="1" s="1"/>
  <c r="Q28" i="1"/>
  <c r="R28" i="1" s="1"/>
  <c r="Q29" i="1"/>
  <c r="R29" i="1" s="1"/>
  <c r="Q30" i="1"/>
  <c r="R30" i="1" s="1"/>
  <c r="Q31" i="1"/>
  <c r="R31" i="1" s="1"/>
  <c r="Q32" i="1"/>
  <c r="R32" i="1" s="1"/>
  <c r="Q33" i="1"/>
  <c r="R33" i="1" s="1"/>
  <c r="Q34" i="1"/>
  <c r="R34" i="1" s="1"/>
  <c r="Q35" i="1"/>
  <c r="R35" i="1" s="1"/>
  <c r="Q36" i="1"/>
  <c r="R36" i="1" s="1"/>
  <c r="Q37" i="1"/>
  <c r="R37" i="1" s="1"/>
  <c r="Q38" i="1"/>
  <c r="R38" i="1" s="1"/>
  <c r="Q39" i="1"/>
  <c r="R39" i="1" s="1"/>
  <c r="Q40" i="1"/>
  <c r="R40" i="1" s="1"/>
  <c r="Q41" i="1"/>
  <c r="R41" i="1" s="1"/>
  <c r="Q42" i="1"/>
  <c r="R42" i="1" s="1"/>
  <c r="Q43" i="1"/>
  <c r="R43" i="1" s="1"/>
  <c r="Q44" i="1"/>
  <c r="R44" i="1" s="1"/>
  <c r="Q45" i="1"/>
  <c r="R45" i="1" s="1"/>
  <c r="Q46" i="1"/>
  <c r="R46" i="1" s="1"/>
  <c r="Q47" i="1"/>
  <c r="R47" i="1" s="1"/>
  <c r="Q48" i="1"/>
  <c r="R48" i="1" s="1"/>
  <c r="Q49" i="1"/>
  <c r="R49" i="1" s="1"/>
  <c r="Q50" i="1"/>
  <c r="R50" i="1" s="1"/>
  <c r="Q51" i="1"/>
  <c r="R51" i="1" s="1"/>
  <c r="Q52" i="1"/>
  <c r="R52" i="1" s="1"/>
  <c r="Q53" i="1"/>
  <c r="R53" i="1" s="1"/>
  <c r="Q54" i="1"/>
  <c r="R54" i="1" s="1"/>
  <c r="Q55" i="1"/>
  <c r="R55" i="1" s="1"/>
  <c r="Q56" i="1"/>
  <c r="R56" i="1" s="1"/>
  <c r="Q57" i="1"/>
  <c r="R57" i="1" s="1"/>
  <c r="Q58" i="1"/>
  <c r="R58" i="1" s="1"/>
  <c r="Q59" i="1"/>
  <c r="R59" i="1" s="1"/>
  <c r="Q60" i="1"/>
  <c r="R60" i="1" s="1"/>
  <c r="Q61" i="1"/>
  <c r="R61" i="1" s="1"/>
  <c r="Q62" i="1"/>
  <c r="R62" i="1" s="1"/>
  <c r="Q63" i="1"/>
  <c r="R63" i="1" s="1"/>
  <c r="Q64" i="1"/>
  <c r="R64" i="1" s="1"/>
  <c r="Q65" i="1"/>
  <c r="R65" i="1" s="1"/>
  <c r="Q66" i="1"/>
  <c r="R66" i="1" s="1"/>
  <c r="Q67" i="1"/>
  <c r="R67" i="1" s="1"/>
  <c r="Q68" i="1"/>
  <c r="R68" i="1" s="1"/>
  <c r="Q69" i="1"/>
  <c r="R69" i="1" s="1"/>
  <c r="Q70" i="1"/>
  <c r="R70" i="1" s="1"/>
  <c r="Q71" i="1"/>
  <c r="R71" i="1" s="1"/>
  <c r="Q72" i="1"/>
  <c r="R72" i="1" s="1"/>
  <c r="Q73" i="1"/>
  <c r="R73" i="1" s="1"/>
  <c r="Q74" i="1"/>
  <c r="R74" i="1" s="1"/>
  <c r="Q75" i="1"/>
  <c r="R75" i="1" s="1"/>
  <c r="Q76" i="1"/>
  <c r="R76" i="1" s="1"/>
  <c r="Q77" i="1"/>
  <c r="R77" i="1" s="1"/>
  <c r="Q78" i="1"/>
  <c r="R78" i="1" s="1"/>
  <c r="Q79" i="1"/>
  <c r="R79" i="1" s="1"/>
  <c r="Q80" i="1"/>
  <c r="R80" i="1" s="1"/>
  <c r="Q81" i="1"/>
  <c r="R81" i="1" s="1"/>
  <c r="Q82" i="1"/>
  <c r="R82" i="1" s="1"/>
  <c r="Q83" i="1"/>
  <c r="R83" i="1" s="1"/>
  <c r="Q84" i="1"/>
  <c r="R84" i="1" s="1"/>
  <c r="Q85" i="1"/>
  <c r="R85" i="1" s="1"/>
  <c r="Q86" i="1"/>
  <c r="R86" i="1" s="1"/>
  <c r="Q87" i="1"/>
  <c r="R87" i="1" s="1"/>
  <c r="Q88" i="1"/>
  <c r="R88" i="1" s="1"/>
  <c r="Q89" i="1"/>
  <c r="R89" i="1" s="1"/>
  <c r="Q90" i="1"/>
  <c r="R90" i="1" s="1"/>
  <c r="Q91" i="1"/>
  <c r="R91" i="1" s="1"/>
  <c r="Q92" i="1"/>
  <c r="R92" i="1" s="1"/>
  <c r="Q93" i="1"/>
  <c r="R93" i="1" s="1"/>
  <c r="Q94" i="1"/>
  <c r="R94" i="1" s="1"/>
  <c r="Q95" i="1"/>
  <c r="R95" i="1" s="1"/>
  <c r="Q96" i="1"/>
  <c r="R96" i="1" s="1"/>
  <c r="Q97" i="1"/>
  <c r="R97" i="1" s="1"/>
  <c r="Q98" i="1"/>
  <c r="R98" i="1" s="1"/>
  <c r="Q99" i="1"/>
  <c r="R99" i="1" s="1"/>
  <c r="Q100" i="1"/>
  <c r="R100" i="1" s="1"/>
  <c r="Q101" i="1"/>
  <c r="R101" i="1" s="1"/>
  <c r="Q102" i="1"/>
  <c r="R102" i="1" s="1"/>
  <c r="Q103" i="1"/>
  <c r="R103" i="1" s="1"/>
  <c r="Q104" i="1"/>
  <c r="R104" i="1" s="1"/>
  <c r="Q105" i="1"/>
  <c r="R105" i="1" s="1"/>
  <c r="Q106" i="1"/>
  <c r="R106" i="1" s="1"/>
  <c r="Q107" i="1"/>
  <c r="R107" i="1" s="1"/>
  <c r="Q108" i="1"/>
  <c r="R108" i="1" s="1"/>
  <c r="Q109" i="1"/>
  <c r="R109" i="1" s="1"/>
  <c r="Q110" i="1"/>
  <c r="R110" i="1" s="1"/>
  <c r="Q111" i="1"/>
  <c r="R111" i="1" s="1"/>
  <c r="Q112" i="1"/>
  <c r="R112" i="1" s="1"/>
  <c r="Q113" i="1"/>
  <c r="R113" i="1" s="1"/>
  <c r="Q114" i="1"/>
  <c r="R114" i="1" s="1"/>
  <c r="Q115" i="1"/>
  <c r="R115" i="1" s="1"/>
  <c r="Q116" i="1"/>
  <c r="R116" i="1" s="1"/>
  <c r="Q117" i="1"/>
  <c r="R117" i="1" s="1"/>
  <c r="Q118" i="1"/>
  <c r="R118" i="1" s="1"/>
  <c r="Q119" i="1"/>
  <c r="R119" i="1" s="1"/>
  <c r="Q120" i="1"/>
  <c r="R120" i="1" s="1"/>
  <c r="Q121" i="1"/>
  <c r="R121" i="1" s="1"/>
  <c r="Q122" i="1"/>
  <c r="R122" i="1" s="1"/>
  <c r="Q123" i="1"/>
  <c r="R123" i="1" s="1"/>
  <c r="Q124" i="1"/>
  <c r="R124" i="1" s="1"/>
  <c r="Q125" i="1"/>
  <c r="R125" i="1" s="1"/>
  <c r="Q126" i="1"/>
  <c r="R126" i="1" s="1"/>
  <c r="Q127" i="1"/>
  <c r="R127" i="1" s="1"/>
  <c r="Q128" i="1"/>
  <c r="R128" i="1" s="1"/>
  <c r="Q129" i="1"/>
  <c r="R129" i="1" s="1"/>
  <c r="Q130" i="1"/>
  <c r="R130" i="1" s="1"/>
  <c r="Q131" i="1"/>
  <c r="R131" i="1" s="1"/>
  <c r="Q132" i="1"/>
  <c r="R132" i="1" s="1"/>
  <c r="Q133" i="1"/>
  <c r="R133" i="1" s="1"/>
  <c r="Q134" i="1"/>
  <c r="R134" i="1" s="1"/>
  <c r="Q135" i="1"/>
  <c r="R135" i="1" s="1"/>
  <c r="Q136" i="1"/>
  <c r="R136" i="1" s="1"/>
  <c r="Q137" i="1"/>
  <c r="R137" i="1" s="1"/>
  <c r="Q138" i="1"/>
  <c r="R138" i="1" s="1"/>
  <c r="Q139" i="1"/>
  <c r="R139" i="1" s="1"/>
  <c r="Q140" i="1"/>
  <c r="R140" i="1" s="1"/>
  <c r="Q141" i="1"/>
  <c r="R141" i="1" s="1"/>
  <c r="Q142" i="1"/>
  <c r="R142" i="1" s="1"/>
  <c r="Q143" i="1"/>
  <c r="R143" i="1" s="1"/>
  <c r="Q144" i="1"/>
  <c r="R144" i="1" s="1"/>
  <c r="Q145" i="1"/>
  <c r="R145" i="1" s="1"/>
  <c r="Q146" i="1"/>
  <c r="R146" i="1" s="1"/>
  <c r="Q147" i="1"/>
  <c r="R147" i="1" s="1"/>
  <c r="Q148" i="1"/>
  <c r="R148" i="1" s="1"/>
  <c r="Q149" i="1"/>
  <c r="R149" i="1" s="1"/>
  <c r="Q150" i="1"/>
  <c r="R150" i="1" s="1"/>
  <c r="Q151" i="1"/>
  <c r="R151" i="1" s="1"/>
  <c r="Q152" i="1"/>
  <c r="R152" i="1" s="1"/>
  <c r="Q153" i="1"/>
  <c r="R153" i="1" s="1"/>
  <c r="Q154" i="1"/>
  <c r="R154" i="1" s="1"/>
  <c r="Q155" i="1"/>
  <c r="R155" i="1" s="1"/>
  <c r="Q156" i="1"/>
  <c r="R156" i="1" s="1"/>
  <c r="Q157" i="1"/>
  <c r="R157" i="1" s="1"/>
  <c r="Q158" i="1"/>
  <c r="R158" i="1" s="1"/>
  <c r="Q159" i="1"/>
  <c r="R159" i="1" s="1"/>
  <c r="Q160" i="1"/>
  <c r="R160" i="1" s="1"/>
  <c r="Q161" i="1"/>
  <c r="R161" i="1" s="1"/>
  <c r="Q162" i="1"/>
  <c r="R162" i="1" s="1"/>
  <c r="Q163" i="1"/>
  <c r="R163" i="1" s="1"/>
  <c r="Q164" i="1"/>
  <c r="R164" i="1" s="1"/>
  <c r="Q165" i="1"/>
  <c r="R165" i="1" s="1"/>
  <c r="Q166" i="1"/>
  <c r="R166" i="1" s="1"/>
  <c r="Q167" i="1"/>
  <c r="R167" i="1" s="1"/>
  <c r="Q168" i="1"/>
  <c r="R168" i="1" s="1"/>
  <c r="Q169" i="1"/>
  <c r="R169" i="1" s="1"/>
  <c r="Q170" i="1"/>
  <c r="R170" i="1" s="1"/>
  <c r="Q171" i="1"/>
  <c r="R171" i="1" s="1"/>
  <c r="Q172" i="1"/>
  <c r="R172" i="1" s="1"/>
  <c r="Q173" i="1"/>
  <c r="R173" i="1" s="1"/>
  <c r="Q174" i="1"/>
  <c r="R174" i="1" s="1"/>
  <c r="Q175" i="1"/>
  <c r="R175" i="1" s="1"/>
  <c r="Q176" i="1"/>
  <c r="R176" i="1" s="1"/>
  <c r="Q177" i="1"/>
  <c r="R177" i="1" s="1"/>
  <c r="Q178" i="1"/>
  <c r="R178" i="1" s="1"/>
  <c r="Q179" i="1"/>
  <c r="R179" i="1" s="1"/>
  <c r="Q180" i="1"/>
  <c r="R180" i="1" s="1"/>
  <c r="Q181" i="1"/>
  <c r="R181" i="1" s="1"/>
  <c r="Q182" i="1"/>
  <c r="R182" i="1" s="1"/>
  <c r="Q183" i="1"/>
  <c r="R183" i="1" s="1"/>
  <c r="Q184" i="1"/>
  <c r="R184" i="1" s="1"/>
  <c r="Q185" i="1"/>
  <c r="R185" i="1" s="1"/>
  <c r="Q186" i="1"/>
  <c r="R186" i="1" s="1"/>
  <c r="Q187" i="1"/>
  <c r="R187" i="1" s="1"/>
  <c r="Q188" i="1"/>
  <c r="R188" i="1" s="1"/>
  <c r="Q189" i="1"/>
  <c r="R189" i="1" s="1"/>
  <c r="Q190" i="1"/>
  <c r="R190" i="1" s="1"/>
  <c r="Q191" i="1"/>
  <c r="R191" i="1" s="1"/>
  <c r="Q192" i="1"/>
  <c r="R192" i="1" s="1"/>
  <c r="Q193" i="1"/>
  <c r="R193" i="1" s="1"/>
  <c r="Q194" i="1"/>
  <c r="R194" i="1" s="1"/>
  <c r="Q195" i="1"/>
  <c r="R195" i="1" s="1"/>
  <c r="Q196" i="1"/>
  <c r="R196" i="1" s="1"/>
  <c r="Q197" i="1"/>
  <c r="R197" i="1" s="1"/>
  <c r="Q198" i="1"/>
  <c r="R198" i="1" s="1"/>
  <c r="Q199" i="1"/>
  <c r="R199" i="1" s="1"/>
  <c r="Q200" i="1"/>
  <c r="R200" i="1" s="1"/>
  <c r="Q201" i="1"/>
  <c r="R201" i="1" s="1"/>
  <c r="Q202" i="1"/>
  <c r="R202" i="1" s="1"/>
  <c r="Q203" i="1"/>
  <c r="R203" i="1" s="1"/>
  <c r="Q204" i="1"/>
  <c r="R204" i="1" s="1"/>
  <c r="Q205" i="1"/>
  <c r="R205" i="1" s="1"/>
  <c r="Q206" i="1"/>
  <c r="R206" i="1" s="1"/>
  <c r="Q207" i="1"/>
  <c r="R207" i="1" s="1"/>
  <c r="Q208" i="1"/>
  <c r="R208" i="1" s="1"/>
  <c r="Q209" i="1"/>
  <c r="R209" i="1" s="1"/>
  <c r="Q210" i="1"/>
  <c r="R210" i="1" s="1"/>
  <c r="Q211" i="1"/>
  <c r="R211" i="1" s="1"/>
  <c r="Q212" i="1"/>
  <c r="R212" i="1" s="1"/>
  <c r="Q213" i="1"/>
  <c r="R213" i="1" s="1"/>
  <c r="Q214" i="1"/>
  <c r="R214" i="1" s="1"/>
  <c r="Q215" i="1"/>
  <c r="R215" i="1" s="1"/>
  <c r="Q216" i="1"/>
  <c r="R216" i="1" s="1"/>
  <c r="Q217" i="1"/>
  <c r="R217" i="1" s="1"/>
  <c r="Q218" i="1"/>
  <c r="R218" i="1" s="1"/>
  <c r="Q219" i="1"/>
  <c r="R219" i="1" s="1"/>
  <c r="Q220" i="1"/>
  <c r="R220" i="1" s="1"/>
  <c r="Q221" i="1"/>
  <c r="R221" i="1" s="1"/>
  <c r="Q222" i="1"/>
  <c r="R222" i="1" s="1"/>
  <c r="Q223" i="1"/>
  <c r="R223" i="1" s="1"/>
  <c r="Q224" i="1"/>
  <c r="R224" i="1" s="1"/>
  <c r="Q225" i="1"/>
  <c r="R225" i="1" s="1"/>
  <c r="Q226" i="1"/>
  <c r="R226" i="1" s="1"/>
  <c r="Q227" i="1"/>
  <c r="R227" i="1" s="1"/>
  <c r="Q228" i="1"/>
  <c r="R228" i="1" s="1"/>
  <c r="Q229" i="1"/>
  <c r="R229" i="1" s="1"/>
  <c r="Q230" i="1"/>
  <c r="R230" i="1" s="1"/>
  <c r="Q231" i="1"/>
  <c r="R231" i="1" s="1"/>
  <c r="Q232" i="1"/>
  <c r="R232" i="1" s="1"/>
  <c r="Q233" i="1"/>
  <c r="R233" i="1" s="1"/>
  <c r="Q234" i="1"/>
  <c r="R234" i="1" s="1"/>
  <c r="Q235" i="1"/>
  <c r="R235" i="1" s="1"/>
  <c r="Q236" i="1"/>
  <c r="R236" i="1" s="1"/>
  <c r="Q237" i="1"/>
  <c r="R237" i="1" s="1"/>
  <c r="Q238" i="1"/>
  <c r="R238" i="1" s="1"/>
  <c r="Q239" i="1"/>
  <c r="R239" i="1" s="1"/>
  <c r="Q240" i="1"/>
  <c r="R240" i="1" s="1"/>
  <c r="Q241" i="1"/>
  <c r="R241" i="1" s="1"/>
  <c r="Q242" i="1"/>
  <c r="R242" i="1" s="1"/>
  <c r="Q243" i="1"/>
  <c r="R243" i="1" s="1"/>
  <c r="Q244" i="1"/>
  <c r="R244" i="1" s="1"/>
  <c r="Q245" i="1"/>
  <c r="R245" i="1" s="1"/>
  <c r="Q246" i="1"/>
  <c r="R246" i="1" s="1"/>
  <c r="Q247" i="1"/>
  <c r="R247" i="1" s="1"/>
  <c r="Q248" i="1"/>
  <c r="R248" i="1" s="1"/>
  <c r="Q249" i="1"/>
  <c r="R249" i="1" s="1"/>
  <c r="Q250" i="1"/>
  <c r="R250" i="1" s="1"/>
  <c r="Q251" i="1"/>
  <c r="R251" i="1" s="1"/>
  <c r="Q252" i="1"/>
  <c r="R252" i="1" s="1"/>
  <c r="Q253" i="1"/>
  <c r="R253" i="1" s="1"/>
  <c r="Q254" i="1"/>
  <c r="R254" i="1" s="1"/>
  <c r="Q255" i="1"/>
  <c r="R255" i="1" s="1"/>
  <c r="Q256" i="1"/>
  <c r="R256" i="1" s="1"/>
  <c r="Q257" i="1"/>
  <c r="R257" i="1" s="1"/>
  <c r="Q258" i="1"/>
  <c r="R258" i="1" s="1"/>
  <c r="Q259" i="1"/>
  <c r="R259" i="1" s="1"/>
  <c r="Q260" i="1"/>
  <c r="R260" i="1" s="1"/>
  <c r="Q261" i="1"/>
  <c r="R261" i="1" s="1"/>
  <c r="Q262" i="1"/>
  <c r="R262" i="1" s="1"/>
  <c r="Q263" i="1"/>
  <c r="R263" i="1" s="1"/>
  <c r="Q264" i="1"/>
  <c r="R264" i="1" s="1"/>
  <c r="Q265" i="1"/>
  <c r="R265" i="1" s="1"/>
  <c r="Q266" i="1"/>
  <c r="R266" i="1" s="1"/>
  <c r="Q267" i="1"/>
  <c r="R267" i="1" s="1"/>
  <c r="Q268" i="1"/>
  <c r="R268" i="1" s="1"/>
  <c r="Q269" i="1"/>
  <c r="R269" i="1" s="1"/>
  <c r="Q270" i="1"/>
  <c r="R270" i="1" s="1"/>
  <c r="Q271" i="1"/>
  <c r="R271" i="1" s="1"/>
  <c r="Q272" i="1"/>
  <c r="R272" i="1" s="1"/>
  <c r="Q273" i="1"/>
  <c r="R273" i="1" s="1"/>
  <c r="Q274" i="1"/>
  <c r="R274" i="1" s="1"/>
  <c r="Q275" i="1"/>
  <c r="R275" i="1" s="1"/>
  <c r="Q276" i="1"/>
  <c r="R276" i="1" s="1"/>
  <c r="Q277" i="1"/>
  <c r="R277" i="1" s="1"/>
  <c r="Q278" i="1"/>
  <c r="R278" i="1" s="1"/>
  <c r="Q279" i="1"/>
  <c r="R279" i="1" s="1"/>
  <c r="Q280" i="1"/>
  <c r="R280" i="1" s="1"/>
  <c r="Q281" i="1"/>
  <c r="R281" i="1" s="1"/>
  <c r="Q282" i="1"/>
  <c r="R282" i="1" s="1"/>
  <c r="Q283" i="1"/>
  <c r="R283" i="1" s="1"/>
  <c r="Q284" i="1"/>
  <c r="R284" i="1" s="1"/>
  <c r="Q285" i="1"/>
  <c r="R285" i="1" s="1"/>
  <c r="Q286" i="1"/>
  <c r="R286" i="1" s="1"/>
  <c r="Q287" i="1"/>
  <c r="R287" i="1" s="1"/>
  <c r="Q288" i="1"/>
  <c r="R288" i="1" s="1"/>
  <c r="Q289" i="1"/>
  <c r="R289" i="1" s="1"/>
  <c r="Q290" i="1"/>
  <c r="R290" i="1" s="1"/>
  <c r="Q291" i="1"/>
  <c r="R291" i="1" s="1"/>
  <c r="Q292" i="1"/>
  <c r="R292" i="1" s="1"/>
  <c r="Q293" i="1"/>
  <c r="R293" i="1" s="1"/>
  <c r="Q294" i="1"/>
  <c r="R294" i="1" s="1"/>
  <c r="Q295" i="1"/>
  <c r="R295" i="1" s="1"/>
  <c r="Q296" i="1"/>
  <c r="R296" i="1" s="1"/>
  <c r="Q297" i="1"/>
  <c r="R297" i="1" s="1"/>
  <c r="Q298" i="1"/>
  <c r="R298" i="1" s="1"/>
  <c r="Q299" i="1"/>
  <c r="R299" i="1" s="1"/>
  <c r="Q300" i="1"/>
  <c r="R300" i="1" s="1"/>
  <c r="Q301" i="1"/>
  <c r="R301" i="1" s="1"/>
  <c r="Q302" i="1"/>
  <c r="R302" i="1" s="1"/>
  <c r="Q303" i="1"/>
  <c r="R303" i="1" s="1"/>
  <c r="Q304" i="1"/>
  <c r="R304" i="1" s="1"/>
  <c r="Q305" i="1"/>
  <c r="R305" i="1" s="1"/>
  <c r="Q306" i="1"/>
  <c r="R306" i="1" s="1"/>
  <c r="Q307" i="1"/>
  <c r="R307" i="1" s="1"/>
  <c r="Q308" i="1"/>
  <c r="R308" i="1" s="1"/>
  <c r="Q309" i="1"/>
  <c r="R309" i="1" s="1"/>
  <c r="Q310" i="1"/>
  <c r="R310" i="1" s="1"/>
  <c r="Q311" i="1"/>
  <c r="R311" i="1" s="1"/>
  <c r="Q312" i="1"/>
  <c r="R312" i="1" s="1"/>
  <c r="Q313" i="1"/>
  <c r="R313" i="1" s="1"/>
  <c r="Q314" i="1"/>
  <c r="R314" i="1" s="1"/>
  <c r="Q315" i="1"/>
  <c r="R315" i="1" s="1"/>
  <c r="Q316" i="1"/>
  <c r="R316" i="1" s="1"/>
  <c r="Q317" i="1"/>
  <c r="R317" i="1" s="1"/>
  <c r="Q318" i="1"/>
  <c r="R318" i="1" s="1"/>
  <c r="Q319" i="1"/>
  <c r="R319" i="1" s="1"/>
  <c r="Q320" i="1"/>
  <c r="R320" i="1" s="1"/>
  <c r="Q321" i="1"/>
  <c r="R321" i="1" s="1"/>
  <c r="Q322" i="1"/>
  <c r="R322" i="1" s="1"/>
  <c r="Q323" i="1"/>
  <c r="R323" i="1" s="1"/>
  <c r="Q324" i="1"/>
  <c r="R324" i="1" s="1"/>
  <c r="Q325" i="1"/>
  <c r="R325" i="1" s="1"/>
  <c r="Q326" i="1"/>
  <c r="R326" i="1" s="1"/>
  <c r="Q327" i="1"/>
  <c r="R327" i="1" s="1"/>
  <c r="Q328" i="1"/>
  <c r="R328" i="1" s="1"/>
  <c r="Q329" i="1"/>
  <c r="R329" i="1" s="1"/>
  <c r="Q330" i="1"/>
  <c r="R330" i="1" s="1"/>
  <c r="Q331" i="1"/>
  <c r="R331" i="1" s="1"/>
  <c r="Q332" i="1"/>
  <c r="R332" i="1" s="1"/>
  <c r="Q333" i="1"/>
  <c r="R333" i="1" s="1"/>
  <c r="Q334" i="1"/>
  <c r="R334" i="1" s="1"/>
  <c r="Q335" i="1"/>
  <c r="R335" i="1" s="1"/>
  <c r="Q336" i="1"/>
  <c r="R336" i="1" s="1"/>
  <c r="Q337" i="1"/>
  <c r="R337" i="1" s="1"/>
  <c r="Q338" i="1"/>
  <c r="R338" i="1" s="1"/>
  <c r="Q339" i="1"/>
  <c r="R339" i="1" s="1"/>
  <c r="Q340" i="1"/>
  <c r="R340" i="1" s="1"/>
  <c r="Q341" i="1"/>
  <c r="R341" i="1" s="1"/>
  <c r="Q342" i="1"/>
  <c r="R342" i="1" s="1"/>
  <c r="Q343" i="1"/>
  <c r="R343" i="1" s="1"/>
  <c r="Q344" i="1"/>
  <c r="R344" i="1" s="1"/>
  <c r="Q345" i="1"/>
  <c r="R345" i="1" s="1"/>
  <c r="Q346" i="1"/>
  <c r="R346" i="1" s="1"/>
  <c r="Q347" i="1"/>
  <c r="R347" i="1" s="1"/>
  <c r="Q348" i="1"/>
  <c r="R348" i="1" s="1"/>
  <c r="Q349" i="1"/>
  <c r="R349" i="1" s="1"/>
  <c r="Q350" i="1"/>
  <c r="R350" i="1" s="1"/>
  <c r="Q351" i="1"/>
  <c r="R351" i="1" s="1"/>
  <c r="Q352" i="1"/>
  <c r="R352" i="1" s="1"/>
  <c r="Q353" i="1"/>
  <c r="R353" i="1" s="1"/>
  <c r="Q354" i="1"/>
  <c r="R354" i="1" s="1"/>
  <c r="Q355" i="1"/>
  <c r="R355" i="1" s="1"/>
  <c r="Q356" i="1"/>
  <c r="R356" i="1" s="1"/>
  <c r="Q357" i="1"/>
  <c r="R357" i="1" s="1"/>
  <c r="Q358" i="1"/>
  <c r="R358" i="1" s="1"/>
  <c r="Q359" i="1"/>
  <c r="R359" i="1" s="1"/>
  <c r="Q360" i="1"/>
  <c r="R360" i="1" s="1"/>
  <c r="Q361" i="1"/>
  <c r="R361" i="1" s="1"/>
  <c r="Q362" i="1"/>
  <c r="R362" i="1" s="1"/>
  <c r="Q363" i="1"/>
  <c r="R363" i="1" s="1"/>
  <c r="Q364" i="1"/>
  <c r="R364" i="1" s="1"/>
  <c r="Q365" i="1"/>
  <c r="R365" i="1" s="1"/>
  <c r="Q366" i="1"/>
  <c r="R366" i="1" s="1"/>
  <c r="Q367" i="1"/>
  <c r="R367" i="1" s="1"/>
  <c r="Q368" i="1"/>
  <c r="R368" i="1" s="1"/>
  <c r="Q369" i="1"/>
  <c r="R369" i="1" s="1"/>
  <c r="Q370" i="1"/>
  <c r="R370" i="1" s="1"/>
  <c r="Q371" i="1"/>
  <c r="R371" i="1" s="1"/>
  <c r="Q372" i="1"/>
  <c r="R372" i="1" s="1"/>
  <c r="Q373" i="1"/>
  <c r="R373" i="1" s="1"/>
  <c r="Q374" i="1"/>
  <c r="R374" i="1" s="1"/>
  <c r="Q375" i="1"/>
  <c r="R375" i="1" s="1"/>
  <c r="Q376" i="1"/>
  <c r="R376" i="1" s="1"/>
  <c r="Q377" i="1"/>
  <c r="R377" i="1" s="1"/>
  <c r="Q378" i="1"/>
  <c r="R378" i="1" s="1"/>
  <c r="Q379" i="1"/>
  <c r="R379" i="1" s="1"/>
  <c r="Q380" i="1"/>
  <c r="R380" i="1" s="1"/>
  <c r="Q381" i="1"/>
  <c r="R381" i="1" s="1"/>
  <c r="Q382" i="1"/>
  <c r="R382" i="1" s="1"/>
  <c r="Q383" i="1"/>
  <c r="R383" i="1" s="1"/>
  <c r="Q384" i="1"/>
  <c r="R384" i="1" s="1"/>
  <c r="Q385" i="1"/>
  <c r="R385" i="1" s="1"/>
  <c r="Q386" i="1"/>
  <c r="R386" i="1" s="1"/>
  <c r="Q387" i="1"/>
  <c r="R387" i="1" s="1"/>
  <c r="Q388" i="1"/>
  <c r="R388" i="1" s="1"/>
  <c r="Q389" i="1"/>
  <c r="R389" i="1" s="1"/>
  <c r="Q390" i="1"/>
  <c r="R390" i="1" s="1"/>
  <c r="Q391" i="1"/>
  <c r="R391" i="1" s="1"/>
  <c r="Q392" i="1"/>
  <c r="R392" i="1" s="1"/>
  <c r="Q393" i="1"/>
  <c r="R393" i="1" s="1"/>
  <c r="Q394" i="1"/>
  <c r="R394" i="1" s="1"/>
  <c r="Q395" i="1"/>
  <c r="R395" i="1" s="1"/>
  <c r="Q396" i="1"/>
  <c r="R396" i="1" s="1"/>
  <c r="Q397" i="1"/>
  <c r="R397" i="1" s="1"/>
  <c r="Q398" i="1"/>
  <c r="R398" i="1" s="1"/>
  <c r="Q399" i="1"/>
  <c r="R399" i="1" s="1"/>
  <c r="Q400" i="1"/>
  <c r="R400" i="1" s="1"/>
  <c r="Q401" i="1"/>
  <c r="R401" i="1" s="1"/>
  <c r="Q402" i="1"/>
  <c r="R402" i="1" s="1"/>
  <c r="Q403" i="1"/>
  <c r="R403" i="1" s="1"/>
  <c r="Q404" i="1"/>
  <c r="R404" i="1" s="1"/>
  <c r="Q405" i="1"/>
  <c r="R405" i="1" s="1"/>
  <c r="Q406" i="1"/>
  <c r="R406" i="1" s="1"/>
  <c r="Q407" i="1"/>
  <c r="R407" i="1" s="1"/>
  <c r="Q408" i="1"/>
  <c r="R408" i="1" s="1"/>
  <c r="Q409" i="1"/>
  <c r="R409" i="1" s="1"/>
  <c r="Q410" i="1"/>
  <c r="R410" i="1" s="1"/>
  <c r="Q411" i="1"/>
  <c r="R411" i="1" s="1"/>
  <c r="Q412" i="1"/>
  <c r="R412" i="1" s="1"/>
  <c r="Q413" i="1"/>
  <c r="R413" i="1" s="1"/>
  <c r="Q414" i="1"/>
  <c r="R414" i="1" s="1"/>
  <c r="Q415" i="1"/>
  <c r="R415" i="1" s="1"/>
  <c r="Q416" i="1"/>
  <c r="R416" i="1" s="1"/>
  <c r="Q417" i="1"/>
  <c r="R417" i="1" s="1"/>
  <c r="Q418" i="1"/>
  <c r="R418" i="1" s="1"/>
  <c r="Q419" i="1"/>
  <c r="R419" i="1" s="1"/>
  <c r="Q420" i="1"/>
  <c r="R420" i="1" s="1"/>
  <c r="Q421" i="1"/>
  <c r="R421" i="1" s="1"/>
  <c r="Q422" i="1"/>
  <c r="R422" i="1" s="1"/>
  <c r="Q423" i="1"/>
  <c r="R423" i="1" s="1"/>
  <c r="Q424" i="1"/>
  <c r="R424" i="1" s="1"/>
  <c r="Q425" i="1"/>
  <c r="R425" i="1" s="1"/>
  <c r="Q426" i="1"/>
  <c r="R426" i="1" s="1"/>
  <c r="Q427" i="1"/>
  <c r="R427" i="1" s="1"/>
  <c r="Q428" i="1"/>
  <c r="R428" i="1" s="1"/>
  <c r="Q429" i="1"/>
  <c r="R429" i="1" s="1"/>
  <c r="Q430" i="1"/>
  <c r="R430" i="1" s="1"/>
  <c r="Q431" i="1"/>
  <c r="R431" i="1" s="1"/>
  <c r="Q432" i="1"/>
  <c r="R432" i="1" s="1"/>
  <c r="Q433" i="1"/>
  <c r="R433" i="1" s="1"/>
  <c r="Q434" i="1"/>
  <c r="R434" i="1" s="1"/>
  <c r="Q435" i="1"/>
  <c r="R435" i="1" s="1"/>
  <c r="Q436" i="1"/>
  <c r="R436" i="1" s="1"/>
  <c r="Q437" i="1"/>
  <c r="R437" i="1" s="1"/>
  <c r="Q438" i="1"/>
  <c r="R438" i="1" s="1"/>
  <c r="Q439" i="1"/>
  <c r="R439" i="1" s="1"/>
  <c r="Q440" i="1"/>
  <c r="R440" i="1" s="1"/>
  <c r="Q441" i="1"/>
  <c r="R441" i="1" s="1"/>
  <c r="Q442" i="1"/>
  <c r="R442" i="1" s="1"/>
  <c r="Q443" i="1"/>
  <c r="R443" i="1" s="1"/>
  <c r="Q444" i="1"/>
  <c r="R444" i="1" s="1"/>
  <c r="Q445" i="1"/>
  <c r="R445" i="1" s="1"/>
  <c r="Q446" i="1"/>
  <c r="R446" i="1" s="1"/>
  <c r="Q447" i="1"/>
  <c r="R447" i="1" s="1"/>
  <c r="Q448" i="1"/>
  <c r="R448" i="1" s="1"/>
  <c r="Q449" i="1"/>
  <c r="R449" i="1" s="1"/>
  <c r="Q450" i="1"/>
  <c r="R450" i="1" s="1"/>
  <c r="Q451" i="1"/>
  <c r="R451" i="1" s="1"/>
  <c r="Q452" i="1"/>
  <c r="R452" i="1" s="1"/>
  <c r="Q453" i="1"/>
  <c r="R453" i="1" s="1"/>
  <c r="Q454" i="1"/>
  <c r="R454" i="1" s="1"/>
  <c r="Q455" i="1"/>
  <c r="R455" i="1" s="1"/>
  <c r="Q456" i="1"/>
  <c r="R456" i="1" s="1"/>
  <c r="Q457" i="1"/>
  <c r="R457" i="1" s="1"/>
  <c r="Q458" i="1"/>
  <c r="R458" i="1" s="1"/>
  <c r="Q459" i="1"/>
  <c r="R459" i="1" s="1"/>
  <c r="Q460" i="1"/>
  <c r="R460" i="1" s="1"/>
  <c r="Q461" i="1"/>
  <c r="R461" i="1" s="1"/>
  <c r="Q462" i="1"/>
  <c r="R462" i="1" s="1"/>
  <c r="Q463" i="1"/>
  <c r="R463" i="1" s="1"/>
  <c r="Q464" i="1"/>
  <c r="R464" i="1" s="1"/>
  <c r="Q465" i="1"/>
  <c r="R465" i="1" s="1"/>
  <c r="Q466" i="1"/>
  <c r="R466" i="1" s="1"/>
  <c r="Q467" i="1"/>
  <c r="R467" i="1" s="1"/>
  <c r="Q468" i="1"/>
  <c r="R468" i="1" s="1"/>
  <c r="Q469" i="1"/>
  <c r="R469" i="1" s="1"/>
  <c r="Q470" i="1"/>
  <c r="R470" i="1" s="1"/>
  <c r="Q471" i="1"/>
  <c r="R471" i="1" s="1"/>
  <c r="Q472" i="1"/>
  <c r="R472" i="1" s="1"/>
  <c r="Q473" i="1"/>
  <c r="R473" i="1" s="1"/>
  <c r="Q474" i="1"/>
  <c r="R474" i="1" s="1"/>
  <c r="Q475" i="1"/>
  <c r="R475" i="1" s="1"/>
  <c r="Q476" i="1"/>
  <c r="R476" i="1" s="1"/>
  <c r="Q477" i="1"/>
  <c r="R477" i="1" s="1"/>
  <c r="Q478" i="1"/>
  <c r="R478" i="1" s="1"/>
  <c r="Q479" i="1"/>
  <c r="R479" i="1" s="1"/>
  <c r="Q480" i="1"/>
  <c r="R480" i="1" s="1"/>
  <c r="Q481" i="1"/>
  <c r="R481" i="1" s="1"/>
  <c r="Q482" i="1"/>
  <c r="R482" i="1" s="1"/>
  <c r="Q483" i="1"/>
  <c r="R483" i="1" s="1"/>
  <c r="Q484" i="1"/>
  <c r="R484" i="1" s="1"/>
  <c r="Q485" i="1"/>
  <c r="R485" i="1" s="1"/>
  <c r="Q486" i="1"/>
  <c r="R486" i="1" s="1"/>
  <c r="Q487" i="1"/>
  <c r="R487" i="1" s="1"/>
  <c r="Q488" i="1"/>
  <c r="R488" i="1" s="1"/>
  <c r="Q489" i="1"/>
  <c r="R489" i="1" s="1"/>
  <c r="Q490" i="1"/>
  <c r="R490" i="1" s="1"/>
  <c r="Q491" i="1"/>
  <c r="R491" i="1" s="1"/>
  <c r="Q492" i="1"/>
  <c r="R492" i="1" s="1"/>
  <c r="Q493" i="1"/>
  <c r="R493" i="1" s="1"/>
  <c r="Q494" i="1"/>
  <c r="R494" i="1" s="1"/>
  <c r="Q495" i="1"/>
  <c r="R495" i="1" s="1"/>
  <c r="Q496" i="1"/>
  <c r="R496" i="1" s="1"/>
  <c r="Q497" i="1"/>
  <c r="R497" i="1" s="1"/>
  <c r="Q498" i="1"/>
  <c r="R498" i="1" s="1"/>
  <c r="Q499" i="1"/>
  <c r="R499" i="1" s="1"/>
  <c r="Q500" i="1"/>
  <c r="R500" i="1" s="1"/>
  <c r="Q501" i="1"/>
  <c r="R501" i="1" s="1"/>
  <c r="Q502" i="1"/>
  <c r="R502" i="1" s="1"/>
  <c r="Q503" i="1"/>
  <c r="R503" i="1" s="1"/>
  <c r="Q4" i="1"/>
  <c r="K503" i="1"/>
  <c r="K502" i="1"/>
  <c r="K501" i="1"/>
  <c r="K500" i="1"/>
  <c r="K499" i="1"/>
  <c r="K498" i="1"/>
  <c r="K497" i="1"/>
  <c r="K496" i="1"/>
  <c r="K495" i="1"/>
  <c r="K494" i="1"/>
  <c r="K493" i="1"/>
  <c r="K492" i="1"/>
  <c r="K491" i="1"/>
  <c r="K490" i="1"/>
  <c r="K489" i="1"/>
  <c r="K488" i="1"/>
  <c r="K487" i="1"/>
  <c r="K486" i="1"/>
  <c r="K485" i="1"/>
  <c r="K484" i="1"/>
  <c r="K483" i="1"/>
  <c r="K482" i="1"/>
  <c r="K481" i="1"/>
  <c r="K480" i="1"/>
  <c r="K479" i="1"/>
  <c r="K478" i="1"/>
  <c r="K477" i="1"/>
  <c r="K476" i="1"/>
  <c r="K475" i="1"/>
  <c r="K474" i="1"/>
  <c r="K473" i="1"/>
  <c r="K472" i="1"/>
  <c r="K471" i="1"/>
  <c r="K470" i="1"/>
  <c r="K469" i="1"/>
  <c r="K468" i="1"/>
  <c r="K467" i="1"/>
  <c r="K466" i="1"/>
  <c r="K465" i="1"/>
  <c r="K464" i="1"/>
  <c r="K463" i="1"/>
  <c r="K462" i="1"/>
  <c r="K461" i="1"/>
  <c r="K460" i="1"/>
  <c r="K459" i="1"/>
  <c r="K458" i="1"/>
  <c r="K457" i="1"/>
  <c r="K456" i="1"/>
  <c r="K455" i="1"/>
  <c r="K454" i="1"/>
  <c r="K453" i="1"/>
  <c r="K452" i="1"/>
  <c r="K451" i="1"/>
  <c r="K450" i="1"/>
  <c r="K449" i="1"/>
  <c r="K448" i="1"/>
  <c r="K447" i="1"/>
  <c r="K446" i="1"/>
  <c r="K445" i="1"/>
  <c r="K444" i="1"/>
  <c r="K443" i="1"/>
  <c r="K442" i="1"/>
  <c r="K441" i="1"/>
  <c r="K440" i="1"/>
  <c r="K439" i="1"/>
  <c r="K438" i="1"/>
  <c r="K437" i="1"/>
  <c r="K436" i="1"/>
  <c r="K435" i="1"/>
  <c r="K434" i="1"/>
  <c r="K433" i="1"/>
  <c r="K432" i="1"/>
  <c r="K431" i="1"/>
  <c r="K430" i="1"/>
  <c r="K429" i="1"/>
  <c r="K428" i="1"/>
  <c r="K427" i="1"/>
  <c r="K426" i="1"/>
  <c r="K425" i="1"/>
  <c r="K424" i="1"/>
  <c r="K423" i="1"/>
  <c r="K422" i="1"/>
  <c r="K421" i="1"/>
  <c r="K420" i="1"/>
  <c r="K419" i="1"/>
  <c r="K418" i="1"/>
  <c r="K417" i="1"/>
  <c r="K416" i="1"/>
  <c r="K415" i="1"/>
  <c r="K414" i="1"/>
  <c r="K413" i="1"/>
  <c r="K412" i="1"/>
  <c r="K411" i="1"/>
  <c r="K410" i="1"/>
  <c r="K409" i="1"/>
  <c r="K408" i="1"/>
  <c r="K407" i="1"/>
  <c r="K406" i="1"/>
  <c r="K405" i="1"/>
  <c r="K404" i="1"/>
  <c r="K403" i="1"/>
  <c r="K402" i="1"/>
  <c r="K401" i="1"/>
  <c r="K400" i="1"/>
  <c r="K399" i="1"/>
  <c r="K398" i="1"/>
  <c r="K397" i="1"/>
  <c r="K396" i="1"/>
  <c r="K395" i="1"/>
  <c r="K394" i="1"/>
  <c r="K393" i="1"/>
  <c r="K392" i="1"/>
  <c r="K391" i="1"/>
  <c r="K390" i="1"/>
  <c r="K389" i="1"/>
  <c r="K388" i="1"/>
  <c r="K387" i="1"/>
  <c r="K386" i="1"/>
  <c r="K385" i="1"/>
  <c r="K384" i="1"/>
  <c r="K383" i="1"/>
  <c r="K382" i="1"/>
  <c r="K381" i="1"/>
  <c r="K380" i="1"/>
  <c r="K379" i="1"/>
  <c r="K378" i="1"/>
  <c r="K377" i="1"/>
  <c r="K376" i="1"/>
  <c r="K375" i="1"/>
  <c r="K374" i="1"/>
  <c r="K373" i="1"/>
  <c r="K372" i="1"/>
  <c r="K371" i="1"/>
  <c r="K370" i="1"/>
  <c r="K369" i="1"/>
  <c r="K368" i="1"/>
  <c r="K367" i="1"/>
  <c r="K366" i="1"/>
  <c r="K365" i="1"/>
  <c r="K364" i="1"/>
  <c r="K363" i="1"/>
  <c r="K362" i="1"/>
  <c r="K361" i="1"/>
  <c r="K360"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 r="K6" i="1"/>
  <c r="K5" i="1"/>
  <c r="K4" i="1"/>
  <c r="D25" i="4" l="1"/>
  <c r="R6" i="1"/>
  <c r="D21" i="4"/>
  <c r="R7" i="1"/>
  <c r="D22" i="4"/>
  <c r="C25" i="4"/>
  <c r="R5" i="1"/>
  <c r="C22" i="4"/>
  <c r="B22" i="4"/>
  <c r="R4" i="1"/>
  <c r="C21" i="4"/>
  <c r="B25" i="4"/>
  <c r="D20" i="4"/>
  <c r="B20" i="4"/>
  <c r="B21" i="4"/>
  <c r="C20"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<sst xmlns="http://schemas.openxmlformats.org/spreadsheetml/2006/main" count="7229" uniqueCount="232">
  <si>
    <t>Outil de segmentation des PME - Étape 5 de la boîte à outils : Outil d’analyse de portefeuille</t>
  </si>
  <si>
    <t xml:space="preserve">Nom de l'institution financiere </t>
  </si>
  <si>
    <t>Insérez le nom de votre organisation dans la cellule A2.</t>
  </si>
  <si>
    <t>Bienvenue dans l’outil d’analyse de portefeuille, qui fait partie de la boîte à outils de segmentation WSME. 
Cet outil est destiné aux intermédiaires financiers pour analyser les données clients et de prêts des PME, en mettant l’accent sur les PME détenues et dirigées par des femmes (PME). Il complète les outils antérieurs en passant des évaluations de marché et d’écosystème à des analyses au niveau du portefeuille, permettant aux institutions de
- Identifier les tendances et les lacunes dans le service aux PME par rapport aux autres PME ;
- Comprendre les caractéristiques des clients et les différences de performance à l’aide de données disagrégées par genre ;
- Soutenir la prise de décision basée sur les données pour la conception de produits, la sensibilisation et la gestion des risques.
Pour des conseils détaillés sur la segmentation et la manière dont cet outil s’inscrit dans le cadre plus large, consultez la boîte à outils complète de segmentation WSME à l’adresse suivante :</t>
  </si>
  <si>
    <t>WSME Segmentation Toolkit (link)</t>
  </si>
  <si>
    <t>SAISIE DE DONNÉES</t>
  </si>
  <si>
    <t>Accédez à la feuille « Saisir les données ici »</t>
  </si>
  <si>
    <t>Commencez par la colonne A et insérez les données de chaque client séparément. Si vous insérez des données provenant de plusieurs clients en même temps, assurez-vous que les valeurs de chaque ligne suivante sont ordonnées de la même manière et qu’elles se réfèrent au client depuis la cellule A de la ligne</t>
  </si>
  <si>
    <t>La ligne 2 comprend des informations sur le type de données qui doivent être insérées dans la colonne ci-dessous à partir de la ligne 4 de la colonne.</t>
  </si>
  <si>
    <t>Certaines lignes (par exemple D et E) contiennent une validation des données afin de s’assurer que les entrées sont dans un format pouvant être traité davantage par l’outil d’analyseur. Si vous copiez les valeurs de toute la ligne, assurez-vous que les entrées sont dans le même format que les options possibles. Pour voir les listes d’options possibles, allez sur la feuille « Config ».</t>
  </si>
  <si>
    <t>Certaines lignes (par exemple H) contiennent la validation des données basée sur des catogorisations couramment utilisées (classifications du nombre d’employés, bandes de revenus, etc.). Si votre organisation utilise des seuils différents de ceux déjà listés dans la feuille « Config », changez les valeurs actuelles avec celles applicables à votre organisation et à votre juridiction avant de procéder à la compilation des données.</t>
  </si>
  <si>
    <t>Certaines cellules de la ligne 2 contiennent le message « Formule - ne pas modifier
Écraser uniquement si des données sont déjà disponibles. » Pour clarifier, ces colonnes contiennent des formules dérivées des données des autres colonnes. Si votre organisation a déjà calculé cette métrique, vous pouvez insérer les données de vos calculs. Sinon, assurez-vous de faire glisser la formule vers la dernière ligne remplie pour vous assurer que toutes les données sont traitées.</t>
  </si>
  <si>
    <t>À partir de la colonne T, plusieurs services bancaires couramment utilisés sont listés dans chacune des colonnes. Si votre organisation suit ces services sous un autre nom, n’hésitez pas à changer le nom du service à la rangée 3. Si votre organisation suit plus de types de services que ceux déjà listés, affichez les colonnes entre AA et BR pour voir des colonnes supplémentaires où chacun de ces services peut être listé. Si le client utilise le service, entrez 1. Si le client n’utilise pas le service, entrez 0 ou laissez vide.</t>
  </si>
  <si>
    <t>ANALYSE</t>
  </si>
  <si>
    <t>Une fois la saisie des données terminée, passez à la feuille « Analyse du portefeuille ».</t>
  </si>
  <si>
    <t>Allez dans l’onglet « Données » et cliquez sur « Rafraîchir tout » pour que le fichier se mette à jour avec les données que vous avez saisies.</t>
  </si>
  <si>
    <t>Notez qu’après mise à jour, si vos données comportent plus de catégorisations que celles actuellement listées, certains graphiques peuvent être mis à jour hors champ de vision. Si la dernière ligne du tableau ne montre pas « Grand Total », cela signifie qu’il y a des lignes supplémentaires hors champ. Pour les voir, cliquez sur le signe + à gauche du numéro de ligne et cela s’agrandira pour afficher les lignes manquantes.</t>
  </si>
  <si>
    <t>À droite de chaque graphique, vous trouverez un segment sur lequel vous pouvez sélectionner parmi les valeurs si vous souhaitez afficher les données d'un sous-ensemble plus petit uniquement.</t>
  </si>
  <si>
    <t>Vous pouvez utiliser les liens en haut de la feuille pour aller directement à des sections séparées. Les liens de la rangée 5 vous mènent à des sujets généraux, ceux ci-dessous vous mènent directement aux thèmes individuels.</t>
  </si>
  <si>
    <t>Contenu</t>
  </si>
  <si>
    <t>Lien</t>
  </si>
  <si>
    <t>Commentaires sur sa fonction</t>
  </si>
  <si>
    <t>Saisir les données ici</t>
  </si>
  <si>
    <t>Aller en haut de la feuille</t>
  </si>
  <si>
    <t>Cette section vous permet de collecter les données de votre portefeuille dans un seul modèle structuré.</t>
  </si>
  <si>
    <t>Analyse du portefeuille</t>
  </si>
  <si>
    <t>Sur la base des données insérées dans la feuille précédente, cette feuille vous propose une variété de ventilations selon divers paramètres commerciaux qui vous permettent de comparer les différents segments de votre portefeuille et leurs performances.</t>
  </si>
  <si>
    <t>Configuration</t>
  </si>
  <si>
    <t xml:space="preserve">Cette feuille contient des listes pour la validation des données dans la première feuille. </t>
  </si>
  <si>
    <t>Assurez-vous que toutes les entrées pour les clients ont un identifiant unique</t>
  </si>
  <si>
    <t>Remplissez si vous suivez les données par région, ville ou autres marqueurs géographiques, laissez vide sinon</t>
  </si>
  <si>
    <t>Insérer le % de participation des femmes actionnaires.</t>
  </si>
  <si>
    <t>« Oui » s'il y a au moins une femme occupant un poste de direction comme PDG/COO/Président/Vice-président, « Non » sinon.</t>
  </si>
  <si>
    <t>« Oui » si la structure de l'entreprise comprend un conseil d'administration, « Non » si ce n'est pas le cas.</t>
  </si>
  <si>
    <t>Si l’entreprise a un conseil d’administration, inscrivez le pourcentage des membres qui sont des femmes. Si l’entreprise n’a pas de conseil d’administration, laissez le service vide.</t>
  </si>
  <si>
    <t>Formule - ne pas modifier
Écraser uniquement si des données sont déjà disponibles</t>
  </si>
  <si>
    <t>Insert the size of the enterprise based on number of employees. If data is not available, insert n/a. If different employee number thresholds are used, change in column B of "Data Validation sheet" to reflect catogries in use.</t>
  </si>
  <si>
    <t>Insérez la taille de l’entreprise en fonction du chiffre d’affaires annuel. Si les données ne sont pas disponibles, insérez n/d. Si des seuils de revenus différents sont utilisés, il faut modifier la colonne C de la « Fiche de validation des données » pour refléter les catégories utilisées</t>
  </si>
  <si>
    <t>Insérez la date de création de l'entreprise.</t>
  </si>
  <si>
    <t>Insérer la date à laquelle l'entreprise est devenue cliente de la banque.</t>
  </si>
  <si>
    <t>Saisissez la date de naissance du représentant de l'entreprise (propriétaire majoritaire ou représentant).</t>
  </si>
  <si>
    <t>Insérer le secteur dans lequel le client opère.</t>
  </si>
  <si>
    <t>1 si le client utilise ce service 0 si le client n’utilise pas ce service.</t>
  </si>
  <si>
    <t>1 si le client utilise ce service
0 si le client n’utilise pas ce service.</t>
  </si>
  <si>
    <t>S'il existe des services supplémentaires offerts aux clients non répertoriés dans les colonnes précédentes, affichez les colonnes masquées et utilisez-en autant que nécessaire pour répertorier tous les services.</t>
  </si>
  <si>
    <t>Saisissez les données si le client est considéré comme actif ou inactif par la banque.</t>
  </si>
  <si>
    <t>Saisissez la classification de la taille de l'entreprise selon la politique locale des MPME.</t>
  </si>
  <si>
    <t>Si plusieurs clients sont gérés par différents secteurs de la banque, indiquez le secteur responsable du traitement du client.</t>
  </si>
  <si>
    <t>« Oui » si les comptes clients sont bloqués depuis plus de 12 mois, « Non » sinon.</t>
  </si>
  <si>
    <t>Exposition totale aux prêts en monnaie locale. Si le client a des prêts en devises étrangères, calculez séparément les valeurs des devises locales en fonction des taux de change applicables avant l’entrée.</t>
  </si>
  <si>
    <t>Saisir le solde des comptes courants détenus par le client en monnaie locale. Si le client a des comptes en devises étrangères séparément, calculez les valeurs des devises locales en fonction des taux de change applicables avant d’entrer.</t>
  </si>
  <si>
    <t>Entrez le solde des autres dépôts détenus par le client en monnaie locale. Si le client a des dépôts en devises étrangères, calculez séparément les valeurs des devises locales en fonction des taux de change applicables avant l’entrée</t>
  </si>
  <si>
    <t>Entrez le type de prêt utilisé par le client</t>
  </si>
  <si>
    <t>Si l'un des prêts du client est garanti, indiquez le type de garantie utilisé.</t>
  </si>
  <si>
    <t>Saisir le nombre de contrats de prêt individuels avec le client</t>
  </si>
  <si>
    <t>Pour chaque client de prêt, il est d’entrer dans le statut de performance (PAR 30, PAR 90, etc. en cas de non-exécution), Exécution pour ceux qui réglent régulièrement des obligations, et n/a pour ceux sans prêt.</t>
  </si>
  <si>
    <t>ID de l'entreprise</t>
  </si>
  <si>
    <t>Région</t>
  </si>
  <si>
    <t>Part des femmes propriétaires</t>
  </si>
  <si>
    <t>Des femmes aux postes clés de direction</t>
  </si>
  <si>
    <t>Dispose d'un conseil d'administration</t>
  </si>
  <si>
    <t>% de femmes au conseil d'administration</t>
  </si>
  <si>
    <t>Entreprise appartenant à une femme</t>
  </si>
  <si>
    <t>Gamme de taille (nombre d'employés)</t>
  </si>
  <si>
    <t>Fourchette de taille (revenus)</t>
  </si>
  <si>
    <t>Création de l'entité</t>
  </si>
  <si>
    <t>Âge des affaires</t>
  </si>
  <si>
    <t>Durée de vie de l'entité</t>
  </si>
  <si>
    <t>Client depuis</t>
  </si>
  <si>
    <t>Durée de la relation client</t>
  </si>
  <si>
    <t>Catégorie de durée de la relation client</t>
  </si>
  <si>
    <t>Date de naissance de la personne clé</t>
  </si>
  <si>
    <t>Âge de la personne clé</t>
  </si>
  <si>
    <t>Tranche d’âge de la personne clé</t>
  </si>
  <si>
    <t>Industrie</t>
  </si>
  <si>
    <t>Prêt</t>
  </si>
  <si>
    <t>Services bancaires électroniques</t>
  </si>
  <si>
    <t>Compte d'épargne</t>
  </si>
  <si>
    <t>Garantie</t>
  </si>
  <si>
    <t>Services marchands</t>
  </si>
  <si>
    <t>Courtage</t>
  </si>
  <si>
    <t>Services d'assurance</t>
  </si>
  <si>
    <t>Autre prestation</t>
  </si>
  <si>
    <t>Nombre de services utilisés</t>
  </si>
  <si>
    <t>Statut d'emprunt</t>
  </si>
  <si>
    <t>Est un client actif</t>
  </si>
  <si>
    <t>Segment</t>
  </si>
  <si>
    <t>Portefeuille</t>
  </si>
  <si>
    <t>Bloqué plus de 12 mois</t>
  </si>
  <si>
    <t>Exposition aux prêts</t>
  </si>
  <si>
    <t>Plage d'exposition</t>
  </si>
  <si>
    <t>Compte courant</t>
  </si>
  <si>
    <t>Autres dépôts</t>
  </si>
  <si>
    <t>Total des dépôts</t>
  </si>
  <si>
    <t>Type de prêt</t>
  </si>
  <si>
    <t>Garantie de prêt</t>
  </si>
  <si>
    <t>Nombre de prêts</t>
  </si>
  <si>
    <t>Valeur moyenne par encours de crédit</t>
  </si>
  <si>
    <t>Exposition aux prêts en % des dépôts</t>
  </si>
  <si>
    <t>Prêts en % des dépôts (catégories)</t>
  </si>
  <si>
    <t>Statut NPL</t>
  </si>
  <si>
    <t>Région 1</t>
  </si>
  <si>
    <t>Oui</t>
  </si>
  <si>
    <t>Non</t>
  </si>
  <si>
    <t>n/a</t>
  </si>
  <si>
    <t>le commerce de gros et de détail ; Réparation de véhicules motorisés et de motos</t>
  </si>
  <si>
    <t>Active</t>
  </si>
  <si>
    <t>Petit</t>
  </si>
  <si>
    <t>Conseiller client commercial</t>
  </si>
  <si>
    <t/>
  </si>
  <si>
    <t xml:space="preserve"> &lt;=50</t>
  </si>
  <si>
    <t xml:space="preserve"> &gt;2 mil EUR</t>
  </si>
  <si>
    <t>Moyen</t>
  </si>
  <si>
    <t>Prêt d’investissement</t>
  </si>
  <si>
    <t>Prêt immobilier</t>
  </si>
  <si>
    <t>Productif</t>
  </si>
  <si>
    <t>Région 9</t>
  </si>
  <si>
    <t>Fabrication</t>
  </si>
  <si>
    <t>Région 5</t>
  </si>
  <si>
    <t xml:space="preserve"> &lt;= 10</t>
  </si>
  <si>
    <t xml:space="preserve"> &lt;=500k EUR</t>
  </si>
  <si>
    <t>Activités administratives et de services de soutien</t>
  </si>
  <si>
    <t>Fonds de roulement</t>
  </si>
  <si>
    <t>Région 4</t>
  </si>
  <si>
    <t>Activités professionnelles, scientifiques et techniques</t>
  </si>
  <si>
    <t>Très petit</t>
  </si>
  <si>
    <t>Unité très petite</t>
  </si>
  <si>
    <t xml:space="preserve"> &lt;=2 mil EUR</t>
  </si>
  <si>
    <t>Engagement sur les créances</t>
  </si>
  <si>
    <t>Construction</t>
  </si>
  <si>
    <t>Région 7</t>
  </si>
  <si>
    <t>Région 8</t>
  </si>
  <si>
    <t>Région 11</t>
  </si>
  <si>
    <t>Profil NN</t>
  </si>
  <si>
    <t>Hébergement et activités de restauration</t>
  </si>
  <si>
    <t>Activités en santé humaine et travail social</t>
  </si>
  <si>
    <t>Transport et stockage</t>
  </si>
  <si>
    <t>Branche en ligne</t>
  </si>
  <si>
    <t>PQMU</t>
  </si>
  <si>
    <t>Région 6</t>
  </si>
  <si>
    <t>Agriculture, foresterie et pêche</t>
  </si>
  <si>
    <t>Autres activités de service</t>
  </si>
  <si>
    <t>Région 15</t>
  </si>
  <si>
    <t>Non distribué</t>
  </si>
  <si>
    <t>Exploitation minière et carrière</t>
  </si>
  <si>
    <t>Région 2</t>
  </si>
  <si>
    <t>Région 3</t>
  </si>
  <si>
    <t xml:space="preserve"> &gt;250 </t>
  </si>
  <si>
    <t>Information et communication</t>
  </si>
  <si>
    <t>Région 10</t>
  </si>
  <si>
    <t>Activités immobilières</t>
  </si>
  <si>
    <t>Arts, divertissement et loisirs</t>
  </si>
  <si>
    <t>PAR30</t>
  </si>
  <si>
    <t xml:space="preserve"> &lt;=250</t>
  </si>
  <si>
    <t>Alimentation en électricité, gaz, vapeur et climatisation</t>
  </si>
  <si>
    <t>Région 13</t>
  </si>
  <si>
    <t>Activités financières et d’assurance</t>
  </si>
  <si>
    <t>Région 20</t>
  </si>
  <si>
    <t>PAR180+</t>
  </si>
  <si>
    <t>Approvisionnement en eau ; Activités d’assainissement, de gestion des déchets et de dépollution</t>
  </si>
  <si>
    <t>Région 18</t>
  </si>
  <si>
    <t>PAR90</t>
  </si>
  <si>
    <t>Éducation</t>
  </si>
  <si>
    <t>Région 14</t>
  </si>
  <si>
    <t>Région 12</t>
  </si>
  <si>
    <t>Région 23</t>
  </si>
  <si>
    <t>Région 19</t>
  </si>
  <si>
    <t>Région 17</t>
  </si>
  <si>
    <t>Région 21</t>
  </si>
  <si>
    <t>PAR180</t>
  </si>
  <si>
    <t>Région 16</t>
  </si>
  <si>
    <t>Cliquez pour naviguer dans les sections :</t>
  </si>
  <si>
    <t>TITULARES</t>
  </si>
  <si>
    <t>Total</t>
  </si>
  <si>
    <t>PME féminines</t>
  </si>
  <si>
    <t>PME masculines</t>
  </si>
  <si>
    <t>Nombre total de clients</t>
  </si>
  <si>
    <t>Nombre total d’emprunteurs</t>
  </si>
  <si>
    <t>Fréquence des emprunts</t>
  </si>
  <si>
    <t>Âge moyen de tous les clients</t>
  </si>
  <si>
    <t>Âge moyen de tous les emprunteurs</t>
  </si>
  <si>
    <t>Nombre moyen de produits utilisés</t>
  </si>
  <si>
    <t>Durée moyenne de la relation avec la banque</t>
  </si>
  <si>
    <t>Montant moyen des dépôts</t>
  </si>
  <si>
    <t>DIVISIONS PAR CATÉGORIE</t>
  </si>
  <si>
    <t>RÉPARTITION PAR SECTEUR</t>
  </si>
  <si>
    <t>Grand Total</t>
  </si>
  <si>
    <t>RÉPARTI PAR TAILLE (# des employés)</t>
  </si>
  <si>
    <t>RÉPARTITION PAR TAILLE (revenus)</t>
  </si>
  <si>
    <t>RÉPARTITION PAR ÂGE DE LA PERSONNE CLÉ</t>
  </si>
  <si>
    <t>25-34</t>
  </si>
  <si>
    <t>35-44</t>
  </si>
  <si>
    <t>45-54</t>
  </si>
  <si>
    <t>55-64</t>
  </si>
  <si>
    <t>RÉPARTITION PAR ÂGE D’ENTREPRISE</t>
  </si>
  <si>
    <t>&gt;20 ans</t>
  </si>
  <si>
    <t>1 à 3 ans</t>
  </si>
  <si>
    <t>10-20 ans</t>
  </si>
  <si>
    <t>3-5 ans</t>
  </si>
  <si>
    <t>5 à 10 ans</t>
  </si>
  <si>
    <t>RÉPARTITION PAR RÉGION</t>
  </si>
  <si>
    <t>RÉPARTITION DES PRÊTS</t>
  </si>
  <si>
    <t>RÉPARTITION PAR TYPE DE PRÊT</t>
  </si>
  <si>
    <t>DIVISÉ PAR TYPE DE GARANTIE</t>
  </si>
  <si>
    <t>CONVERSION DES CLIENTS EN EMPRUNTEURS</t>
  </si>
  <si>
    <t>PAR SECTEUR</t>
  </si>
  <si>
    <t>Non prêté</t>
  </si>
  <si>
    <t>PAR TAILLE (# des employés)</t>
  </si>
  <si>
    <t>PAR TAILLE (revenus)</t>
  </si>
  <si>
    <t>PAR ÂGE D’ENTREPRISE</t>
  </si>
  <si>
    <t>PAR RÉGION</t>
  </si>
  <si>
    <t>INFORMACIÓN SOBRE PATRONES DE CONCESIÓN DE PRÉSTAMOS</t>
  </si>
  <si>
    <t>Sum of ID de l'entreprise</t>
  </si>
  <si>
    <t>Average of Nombre de prêts</t>
  </si>
  <si>
    <t>Average of Exposition aux prêts</t>
  </si>
  <si>
    <t>Count of ID de l'entreprise</t>
  </si>
  <si>
    <t>INFORMACIÓN SOBRE RIESGOS</t>
  </si>
  <si>
    <t>`</t>
  </si>
  <si>
    <t>Oui/Non</t>
  </si>
  <si>
    <t>1/0</t>
  </si>
  <si>
    <t>Nombre d'employés</t>
  </si>
  <si>
    <t>Revenus</t>
  </si>
  <si>
    <t>Plages d'exposition</t>
  </si>
  <si>
    <t xml:space="preserve"> &gt;5 mil</t>
  </si>
  <si>
    <t>5-10 ans</t>
  </si>
  <si>
    <t xml:space="preserve"> &lt;=50k</t>
  </si>
  <si>
    <t xml:space="preserve"> 100k-250k</t>
  </si>
  <si>
    <t>&gt;500k EUR &lt;=2 mil EUR</t>
  </si>
  <si>
    <t xml:space="preserve"> 50k-100k</t>
  </si>
  <si>
    <t>1-3 ans</t>
  </si>
  <si>
    <t xml:space="preserve"> 250k-750k</t>
  </si>
  <si>
    <t xml:space="preserve"> 750k-5 mil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</si>
</sst>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00"/>
  </numFmts>
  <fonts count="27">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u/>
      <sz val="11"/>
      <color theme="10"/>
      <name val="Calibri"/>
      <family val="2"/>
      <scheme val="minor"/>
    </font>
    <font>
      <sz val="11"/>
      <name val="Calibri"/>
      <family val="2"/>
      <scheme val="minor"/>
    </font>
    <font>
      <sz val="11"/>
      <color theme="3"/>
      <name val="Calibri"/>
      <family val="2"/>
      <scheme val="minor"/>
    </font>
    <font>
      <sz val="11"/>
      <color theme="4" tint="-0.249977111117893"/>
      <name val="Calibri"/>
      <family val="2"/>
      <scheme val="minor"/>
    </font>
    <font>
      <sz val="12"/>
      <color theme="4" tint="-0.249977111117893"/>
      <name val="Calibri"/>
      <family val="2"/>
      <scheme val="minor"/>
    </font>
    <font>
      <sz val="12"/>
      <color theme="1"/>
      <name val="Calibri"/>
      <family val="2"/>
      <scheme val="minor"/>
    </font>
    <font>
      <i/>
      <sz val="11"/>
      <color rgb="FF11213F"/>
      <name val="Calibri"/>
      <family val="2"/>
      <scheme val="minor"/>
    </font>
    <font>
      <sz val="11"/>
      <color rgb="FF11213F"/>
      <name val="Calibri"/>
      <family val="2"/>
      <scheme val="minor"/>
    </font>
    <font>
      <b/>
      <sz val="12"/>
      <color rgb="FFFFB700"/>
      <name val="Calibri"/>
      <family val="2"/>
      <scheme val="minor"/>
    </font>
    <font>
      <sz val="9"/>
      <color rgb="FF11213F"/>
      <name val="Calibri"/>
      <family val="2"/>
      <scheme val="minor"/>
    </font>
    <font>
      <b/>
      <sz val="9"/>
      <color rgb="FF11213F"/>
      <name val="Calibri"/>
      <family val="2"/>
      <scheme val="minor"/>
    </font>
    <font>
      <sz val="11"/>
      <color rgb="FFFFB700"/>
      <name val="Calibri"/>
      <family val="2"/>
      <scheme val="minor"/>
    </font>
    <font>
      <b/>
      <sz val="11"/>
      <color rgb="FFFFB700"/>
      <name val="Calibri"/>
      <family val="2"/>
      <scheme val="minor"/>
    </font>
    <font>
      <b/>
      <sz val="11"/>
      <color rgb="FF11213F"/>
      <name val="Calibri"/>
      <family val="2"/>
      <scheme val="minor"/>
    </font>
    <font>
      <u/>
      <sz val="11"/>
      <color rgb="FF11213F"/>
      <name val="Calibri"/>
      <family val="2"/>
      <scheme val="minor"/>
    </font>
    <font>
      <u/>
      <sz val="8"/>
      <color rgb="FF11213F"/>
      <name val="Calibri"/>
      <family val="2"/>
      <scheme val="minor"/>
    </font>
    <font>
      <sz val="10"/>
      <color rgb="FFFFB700"/>
      <name val="Calibri"/>
      <family val="2"/>
      <scheme val="minor"/>
    </font>
    <font>
      <b/>
      <sz val="14"/>
      <color theme="0"/>
      <name val="Aptos Narrow"/>
      <family val="2"/>
    </font>
    <font>
      <sz val="11"/>
      <color rgb="FF11213F"/>
      <name val="Aptos Narrow"/>
      <family val="2"/>
    </font>
    <font>
      <i/>
      <sz val="14"/>
      <color rgb="FF11213F"/>
      <name val="Aptos Narrow"/>
      <family val="2"/>
    </font>
    <font>
      <sz val="12"/>
      <color theme="4"/>
      <name val="Calibri"/>
      <family val="2"/>
      <scheme val="minor"/>
    </font>
  </fonts>
  <fills count="8">
    <fill>
      <patternFill patternType="none"/>
    </fill>
    <fill>
      <patternFill patternType="gray125"/>
    </fill>
    <fill>
      <patternFill patternType="solid">
        <fgColor theme="0" tint="-0.14999847407452621"/>
        <bgColor theme="0" tint="-0.14999847407452621"/>
      </patternFill>
    </fill>
    <fill>
      <patternFill patternType="solid">
        <fgColor theme="0" tint="-0.34998626667073579"/>
        <bgColor indexed="64"/>
      </patternFill>
    </fill>
    <fill>
      <patternFill patternType="solid">
        <fgColor theme="0"/>
        <bgColor indexed="64"/>
      </patternFill>
    </fill>
    <fill>
      <patternFill patternType="solid">
        <fgColor rgb="FF11213F"/>
        <bgColor indexed="64"/>
      </patternFill>
    </fill>
    <fill>
      <patternFill patternType="solid">
        <fgColor rgb="FFFFB700"/>
        <bgColor indexed="64"/>
      </patternFill>
    </fill>
    <fill>
      <patternFill patternType="solid">
        <fgColor rgb="FFFFDC85"/>
        <bgColor indexed="64"/>
      </patternFill>
    </fill>
  </fills>
  <borders count="27">
    <border>
      <left/>
      <right/>
      <top/>
      <bottom/>
      <diagonal/>
    </border>
    <border>
      <left/>
      <right/>
      <top style="thin">
        <color theme="1"/>
      </top>
      <bottom style="thin">
        <color theme="1"/>
      </bottom>
      <diagonal/>
    </border>
    <border>
      <left style="double">
        <color theme="4" tint="-0.24994659260841701"/>
      </left>
      <right/>
      <top/>
      <bottom/>
      <diagonal/>
    </border>
    <border>
      <left/>
      <right style="double">
        <color theme="4" tint="-0.24994659260841701"/>
      </right>
      <top/>
      <bottom/>
      <diagonal/>
    </border>
    <border>
      <left style="double">
        <color theme="4" tint="-0.24994659260841701"/>
      </left>
      <right/>
      <top/>
      <bottom style="double">
        <color theme="4" tint="-0.24994659260841701"/>
      </bottom>
      <diagonal/>
    </border>
    <border>
      <left/>
      <right/>
      <top/>
      <bottom style="double">
        <color theme="4" tint="-0.24994659260841701"/>
      </bottom>
      <diagonal/>
    </border>
    <border>
      <left/>
      <right style="double">
        <color theme="4" tint="-0.24994659260841701"/>
      </right>
      <top/>
      <bottom style="double">
        <color theme="4" tint="-0.24994659260841701"/>
      </bottom>
      <diagonal/>
    </border>
    <border>
      <left style="double">
        <color theme="4" tint="-0.24994659260841701"/>
      </left>
      <right/>
      <top style="double">
        <color theme="4" tint="-0.24994659260841701"/>
      </top>
      <bottom style="double">
        <color theme="4" tint="-0.24994659260841701"/>
      </bottom>
      <diagonal/>
    </border>
    <border>
      <left/>
      <right/>
      <top style="double">
        <color theme="4" tint="-0.24994659260841701"/>
      </top>
      <bottom style="double">
        <color theme="4" tint="-0.24994659260841701"/>
      </bottom>
      <diagonal/>
    </border>
    <border>
      <left/>
      <right style="double">
        <color theme="4" tint="-0.24994659260841701"/>
      </right>
      <top style="double">
        <color theme="4" tint="-0.24994659260841701"/>
      </top>
      <bottom style="double">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double">
        <color theme="4"/>
      </left>
      <right style="thin">
        <color theme="4" tint="-0.24994659260841701"/>
      </right>
      <top style="double">
        <color theme="4"/>
      </top>
      <bottom style="thin">
        <color theme="4" tint="-0.24994659260841701"/>
      </bottom>
      <diagonal/>
    </border>
    <border>
      <left style="thin">
        <color theme="4" tint="-0.24994659260841701"/>
      </left>
      <right style="thin">
        <color theme="4" tint="-0.24994659260841701"/>
      </right>
      <top style="double">
        <color theme="4"/>
      </top>
      <bottom style="thin">
        <color theme="4" tint="-0.24994659260841701"/>
      </bottom>
      <diagonal/>
    </border>
    <border>
      <left style="thin">
        <color theme="4" tint="-0.24994659260841701"/>
      </left>
      <right style="double">
        <color theme="4"/>
      </right>
      <top style="double">
        <color theme="4"/>
      </top>
      <bottom style="thin">
        <color theme="4" tint="-0.24994659260841701"/>
      </bottom>
      <diagonal/>
    </border>
    <border>
      <left style="double">
        <color theme="4"/>
      </left>
      <right style="thin">
        <color theme="4" tint="-0.24994659260841701"/>
      </right>
      <top style="thin">
        <color theme="4" tint="-0.24994659260841701"/>
      </top>
      <bottom style="thin">
        <color theme="4" tint="-0.24994659260841701"/>
      </bottom>
      <diagonal/>
    </border>
    <border>
      <left style="thin">
        <color theme="4" tint="-0.24994659260841701"/>
      </left>
      <right style="double">
        <color theme="4"/>
      </right>
      <top style="thin">
        <color theme="4" tint="-0.24994659260841701"/>
      </top>
      <bottom style="thin">
        <color theme="4" tint="-0.24994659260841701"/>
      </bottom>
      <diagonal/>
    </border>
    <border>
      <left style="double">
        <color theme="4"/>
      </left>
      <right style="thin">
        <color theme="4" tint="-0.24994659260841701"/>
      </right>
      <top style="thin">
        <color theme="4" tint="-0.24994659260841701"/>
      </top>
      <bottom style="double">
        <color theme="4"/>
      </bottom>
      <diagonal/>
    </border>
    <border>
      <left style="thin">
        <color theme="4" tint="-0.24994659260841701"/>
      </left>
      <right style="thin">
        <color theme="4" tint="-0.24994659260841701"/>
      </right>
      <top style="thin">
        <color theme="4" tint="-0.24994659260841701"/>
      </top>
      <bottom style="double">
        <color theme="4"/>
      </bottom>
      <diagonal/>
    </border>
    <border>
      <left style="thin">
        <color theme="4" tint="-0.24994659260841701"/>
      </left>
      <right style="double">
        <color theme="4"/>
      </right>
      <top style="thin">
        <color theme="4" tint="-0.24994659260841701"/>
      </top>
      <bottom style="double">
        <color theme="4"/>
      </bottom>
      <diagonal/>
    </border>
    <border>
      <left style="medium">
        <color theme="3"/>
      </left>
      <right style="medium">
        <color theme="3"/>
      </right>
      <top style="medium">
        <color theme="3"/>
      </top>
      <bottom style="thin">
        <color theme="3"/>
      </bottom>
      <diagonal/>
    </border>
    <border>
      <left style="medium">
        <color theme="3"/>
      </left>
      <right style="medium">
        <color theme="3"/>
      </right>
      <top style="thin">
        <color theme="3"/>
      </top>
      <bottom style="thin">
        <color theme="3"/>
      </bottom>
      <diagonal/>
    </border>
    <border>
      <left style="medium">
        <color theme="3"/>
      </left>
      <right style="medium">
        <color theme="3"/>
      </right>
      <top style="thin">
        <color theme="3"/>
      </top>
      <bottom style="medium">
        <color theme="3"/>
      </bottom>
      <diagonal/>
    </border>
    <border>
      <left style="medium">
        <color indexed="64"/>
      </left>
      <right style="medium">
        <color indexed="64"/>
      </right>
      <top/>
      <bottom style="medium">
        <color indexed="64"/>
      </bottom>
      <diagonal/>
    </border>
    <border>
      <left style="medium">
        <color theme="3"/>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indexed="8"/>
      </left>
      <right style="medium">
        <color indexed="8"/>
      </right>
      <top style="medium">
        <color indexed="8"/>
      </top>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cellStyleXfs>
  <cellXfs count="123">
    <xf numFmtId="0" fontId="0" fillId="0" borderId="0" xfId="0"/>
    <xf numFmtId="0" fontId="2" fillId="0" borderId="1" xfId="0" applyFont="1" applyBorder="1" applyAlignment="1">
      <alignment horizontal="left"/>
    </xf>
    <xf numFmtId="14" fontId="2" fillId="0" borderId="1" xfId="0" applyNumberFormat="1" applyFont="1" applyBorder="1" applyAlignment="1">
      <alignment horizontal="left"/>
    </xf>
    <xf numFmtId="2" fontId="2" fillId="0" borderId="1" xfId="0" applyNumberFormat="1" applyFont="1" applyBorder="1" applyAlignment="1">
      <alignment horizontal="left"/>
    </xf>
    <xf numFmtId="3" fontId="2" fillId="0" borderId="1" xfId="0" applyNumberFormat="1" applyFont="1" applyBorder="1" applyAlignment="1">
      <alignment horizontal="left"/>
    </xf>
    <xf numFmtId="9" fontId="2" fillId="0" borderId="1" xfId="1" applyFont="1" applyBorder="1" applyAlignment="1">
      <alignment horizontal="left"/>
    </xf>
    <xf numFmtId="0" fontId="0" fillId="2" borderId="0" xfId="0" applyFill="1"/>
    <xf numFmtId="3" fontId="0" fillId="2" borderId="0" xfId="0" applyNumberFormat="1" applyFill="1"/>
    <xf numFmtId="14" fontId="0" fillId="2" borderId="0" xfId="0" applyNumberFormat="1" applyFill="1"/>
    <xf numFmtId="4" fontId="0" fillId="2" borderId="0" xfId="0" applyNumberFormat="1" applyFill="1"/>
    <xf numFmtId="2" fontId="0" fillId="2" borderId="0" xfId="0" applyNumberFormat="1" applyFill="1"/>
    <xf numFmtId="9" fontId="0" fillId="2" borderId="0" xfId="1" applyFont="1" applyFill="1" applyAlignment="1">
      <alignment horizontal="right"/>
    </xf>
    <xf numFmtId="3" fontId="0" fillId="0" borderId="0" xfId="0" applyNumberFormat="1"/>
    <xf numFmtId="14" fontId="0" fillId="0" borderId="0" xfId="0" applyNumberFormat="1"/>
    <xf numFmtId="4" fontId="0" fillId="0" borderId="0" xfId="0" applyNumberFormat="1"/>
    <xf numFmtId="2" fontId="0" fillId="0" borderId="0" xfId="0" applyNumberFormat="1"/>
    <xf numFmtId="9" fontId="0" fillId="0" borderId="0" xfId="1" applyFont="1" applyAlignment="1">
      <alignment horizontal="right"/>
    </xf>
    <xf numFmtId="9" fontId="0" fillId="0" borderId="0" xfId="1" applyFont="1"/>
    <xf numFmtId="9" fontId="0" fillId="2" borderId="0" xfId="1" applyFont="1" applyFill="1"/>
    <xf numFmtId="0" fontId="0" fillId="0" borderId="0" xfId="0" applyAlignment="1">
      <alignment horizontal="left"/>
    </xf>
    <xf numFmtId="0" fontId="0" fillId="0" borderId="0" xfId="0" applyAlignment="1">
      <alignment horizontal="left" indent="1"/>
    </xf>
    <xf numFmtId="10" fontId="0" fillId="0" borderId="0" xfId="0" applyNumberFormat="1"/>
    <xf numFmtId="10" fontId="4" fillId="0" borderId="0" xfId="0" applyNumberFormat="1" applyFont="1"/>
    <xf numFmtId="0" fontId="0" fillId="0" borderId="0" xfId="0" applyAlignment="1">
      <alignment wrapText="1"/>
    </xf>
    <xf numFmtId="10" fontId="7" fillId="0" borderId="0" xfId="0" applyNumberFormat="1" applyFont="1"/>
    <xf numFmtId="0" fontId="7" fillId="0" borderId="0" xfId="0" applyFont="1"/>
    <xf numFmtId="0" fontId="4" fillId="0" borderId="0" xfId="0" applyFont="1" applyAlignment="1">
      <alignment horizontal="left"/>
    </xf>
    <xf numFmtId="165" fontId="0" fillId="0" borderId="0" xfId="0" applyNumberFormat="1"/>
    <xf numFmtId="10" fontId="0" fillId="0" borderId="0" xfId="0" applyNumberFormat="1" applyAlignment="1">
      <alignment horizontal="right"/>
    </xf>
    <xf numFmtId="0" fontId="9" fillId="0" borderId="0" xfId="0" applyFont="1"/>
    <xf numFmtId="0" fontId="5" fillId="3" borderId="0" xfId="0" applyFont="1" applyFill="1" applyAlignment="1">
      <alignment vertical="center" wrapText="1"/>
    </xf>
    <xf numFmtId="0" fontId="5"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0" fillId="5" borderId="0" xfId="0" applyFill="1"/>
    <xf numFmtId="0" fontId="0" fillId="6" borderId="0" xfId="0" applyFill="1"/>
    <xf numFmtId="0" fontId="12" fillId="6" borderId="0" xfId="0" applyFont="1" applyFill="1"/>
    <xf numFmtId="0" fontId="13" fillId="6" borderId="0" xfId="0" applyFont="1" applyFill="1"/>
    <xf numFmtId="0" fontId="13" fillId="7" borderId="0" xfId="0" applyFont="1" applyFill="1"/>
    <xf numFmtId="0" fontId="14" fillId="5" borderId="19" xfId="0" applyFont="1" applyFill="1" applyBorder="1" applyAlignment="1">
      <alignment vertical="center"/>
    </xf>
    <xf numFmtId="0" fontId="14" fillId="5" borderId="20" xfId="0" applyFont="1" applyFill="1" applyBorder="1" applyAlignment="1">
      <alignment vertical="center"/>
    </xf>
    <xf numFmtId="0" fontId="13" fillId="0" borderId="20" xfId="0" applyFont="1" applyBorder="1" applyAlignment="1">
      <alignment wrapText="1"/>
    </xf>
    <xf numFmtId="0" fontId="13" fillId="0" borderId="21" xfId="0" applyFont="1" applyBorder="1" applyAlignment="1">
      <alignment wrapText="1"/>
    </xf>
    <xf numFmtId="0" fontId="9" fillId="5" borderId="0" xfId="0" applyFont="1" applyFill="1"/>
    <xf numFmtId="9" fontId="0" fillId="5" borderId="0" xfId="1" applyFont="1" applyFill="1"/>
    <xf numFmtId="14" fontId="0" fillId="5" borderId="0" xfId="0" applyNumberFormat="1" applyFill="1"/>
    <xf numFmtId="9" fontId="16" fillId="6" borderId="0" xfId="1" applyFont="1" applyFill="1" applyAlignment="1">
      <alignment vertical="center" wrapText="1"/>
    </xf>
    <xf numFmtId="0" fontId="17" fillId="5" borderId="0" xfId="0" applyFont="1" applyFill="1"/>
    <xf numFmtId="0" fontId="3" fillId="5" borderId="0" xfId="0" applyFont="1" applyFill="1" applyAlignment="1">
      <alignment horizontal="left" vertical="center"/>
    </xf>
    <xf numFmtId="0" fontId="0" fillId="5" borderId="0" xfId="0" applyFill="1" applyAlignment="1">
      <alignment horizontal="left" vertical="center"/>
    </xf>
    <xf numFmtId="0" fontId="18" fillId="5" borderId="0" xfId="0" applyFont="1" applyFill="1" applyAlignment="1">
      <alignment horizontal="left" vertical="center"/>
    </xf>
    <xf numFmtId="0" fontId="17" fillId="5" borderId="0" xfId="0" applyFont="1" applyFill="1" applyAlignment="1">
      <alignment horizontal="left" vertical="center"/>
    </xf>
    <xf numFmtId="0" fontId="13" fillId="6" borderId="11" xfId="0" applyFont="1" applyFill="1" applyBorder="1"/>
    <xf numFmtId="0" fontId="13" fillId="6" borderId="12" xfId="0" applyFont="1" applyFill="1" applyBorder="1"/>
    <xf numFmtId="0" fontId="13" fillId="6" borderId="13" xfId="0" applyFont="1" applyFill="1" applyBorder="1"/>
    <xf numFmtId="0" fontId="13" fillId="6" borderId="14" xfId="0" applyFont="1" applyFill="1" applyBorder="1"/>
    <xf numFmtId="0" fontId="13" fillId="6" borderId="10" xfId="0" applyFont="1" applyFill="1" applyBorder="1"/>
    <xf numFmtId="0" fontId="13" fillId="6" borderId="15" xfId="0" applyFont="1" applyFill="1" applyBorder="1"/>
    <xf numFmtId="4" fontId="13" fillId="6" borderId="14" xfId="0" applyNumberFormat="1" applyFont="1" applyFill="1" applyBorder="1"/>
    <xf numFmtId="4" fontId="13" fillId="6" borderId="10" xfId="0" applyNumberFormat="1" applyFont="1" applyFill="1" applyBorder="1"/>
    <xf numFmtId="4" fontId="13" fillId="6" borderId="15" xfId="0" applyNumberFormat="1" applyFont="1" applyFill="1" applyBorder="1"/>
    <xf numFmtId="4" fontId="13" fillId="6" borderId="16" xfId="0" applyNumberFormat="1" applyFont="1" applyFill="1" applyBorder="1"/>
    <xf numFmtId="4" fontId="13" fillId="6" borderId="17" xfId="0" applyNumberFormat="1" applyFont="1" applyFill="1" applyBorder="1"/>
    <xf numFmtId="4" fontId="13" fillId="6" borderId="18" xfId="0" applyNumberFormat="1" applyFont="1" applyFill="1" applyBorder="1"/>
    <xf numFmtId="0" fontId="13" fillId="0" borderId="0" xfId="0" applyFont="1"/>
    <xf numFmtId="1" fontId="19" fillId="4" borderId="0" xfId="2" applyNumberFormat="1" applyFont="1" applyFill="1" applyBorder="1" applyAlignment="1">
      <alignment horizontal="right" vertical="center"/>
    </xf>
    <xf numFmtId="0" fontId="20" fillId="0" borderId="7" xfId="3" applyFont="1" applyBorder="1" applyAlignment="1">
      <alignment horizontal="center" vertical="center"/>
    </xf>
    <xf numFmtId="0" fontId="20" fillId="0" borderId="8" xfId="3" applyFont="1" applyBorder="1" applyAlignment="1">
      <alignment horizontal="center" vertical="center"/>
    </xf>
    <xf numFmtId="0" fontId="20" fillId="0" borderId="8" xfId="3" applyFont="1" applyBorder="1" applyAlignment="1">
      <alignment horizontal="center" vertical="center" wrapText="1"/>
    </xf>
    <xf numFmtId="0" fontId="20" fillId="0" borderId="9" xfId="3" applyFont="1" applyBorder="1" applyAlignment="1">
      <alignment horizontal="center" vertical="center"/>
    </xf>
    <xf numFmtId="0" fontId="21" fillId="0" borderId="2" xfId="3" applyFont="1" applyBorder="1"/>
    <xf numFmtId="0" fontId="21" fillId="0" borderId="0" xfId="3" applyFont="1"/>
    <xf numFmtId="0" fontId="21" fillId="0" borderId="4" xfId="3" applyFont="1" applyBorder="1"/>
    <xf numFmtId="0" fontId="17" fillId="5" borderId="0" xfId="0" applyFont="1" applyFill="1" applyAlignment="1">
      <alignment horizontal="right"/>
    </xf>
    <xf numFmtId="0" fontId="17" fillId="5" borderId="0" xfId="0" applyFont="1" applyFill="1" applyAlignment="1">
      <alignment horizontal="left"/>
    </xf>
    <xf numFmtId="10" fontId="17" fillId="5" borderId="0" xfId="0" applyNumberFormat="1" applyFont="1" applyFill="1" applyAlignment="1">
      <alignment horizontal="right"/>
    </xf>
    <xf numFmtId="10" fontId="17" fillId="5" borderId="0" xfId="0" applyNumberFormat="1" applyFont="1" applyFill="1"/>
    <xf numFmtId="0" fontId="4" fillId="7" borderId="0" xfId="0" applyFont="1" applyFill="1" applyAlignment="1">
      <alignment horizontal="left"/>
    </xf>
    <xf numFmtId="10" fontId="4" fillId="7" borderId="0" xfId="0" applyNumberFormat="1" applyFont="1" applyFill="1" applyAlignment="1">
      <alignment horizontal="right"/>
    </xf>
    <xf numFmtId="0" fontId="13" fillId="7" borderId="0" xfId="0" applyFont="1" applyFill="1" applyAlignment="1">
      <alignment horizontal="left"/>
    </xf>
    <xf numFmtId="10" fontId="13" fillId="7" borderId="0" xfId="0" applyNumberFormat="1" applyFont="1" applyFill="1" applyAlignment="1">
      <alignment horizontal="right"/>
    </xf>
    <xf numFmtId="0" fontId="17" fillId="5" borderId="0" xfId="0" applyFont="1" applyFill="1" applyAlignment="1">
      <alignment horizontal="right" vertical="center"/>
    </xf>
    <xf numFmtId="0" fontId="17" fillId="5" borderId="0" xfId="0" applyFont="1" applyFill="1" applyAlignment="1">
      <alignment wrapText="1"/>
    </xf>
    <xf numFmtId="0" fontId="17" fillId="5" borderId="0" xfId="0" applyFont="1" applyFill="1" applyAlignment="1">
      <alignment horizontal="right" wrapText="1"/>
    </xf>
    <xf numFmtId="165" fontId="17" fillId="5" borderId="0" xfId="0" applyNumberFormat="1" applyFont="1" applyFill="1"/>
    <xf numFmtId="4" fontId="17" fillId="5" borderId="0" xfId="0" applyNumberFormat="1" applyFont="1" applyFill="1"/>
    <xf numFmtId="0" fontId="22" fillId="5" borderId="0" xfId="0" applyFont="1" applyFill="1" applyAlignment="1">
      <alignment horizontal="right"/>
    </xf>
    <xf numFmtId="10" fontId="4" fillId="7" borderId="0" xfId="0" applyNumberFormat="1" applyFont="1" applyFill="1"/>
    <xf numFmtId="165" fontId="4" fillId="7" borderId="0" xfId="0" applyNumberFormat="1" applyFont="1" applyFill="1"/>
    <xf numFmtId="4" fontId="4" fillId="7" borderId="0" xfId="0" applyNumberFormat="1" applyFont="1" applyFill="1"/>
    <xf numFmtId="0" fontId="8" fillId="7" borderId="0" xfId="0" applyFont="1" applyFill="1" applyAlignment="1">
      <alignment horizontal="left"/>
    </xf>
    <xf numFmtId="0" fontId="7" fillId="5" borderId="0" xfId="0" applyFont="1" applyFill="1"/>
    <xf numFmtId="9" fontId="0" fillId="6" borderId="0" xfId="1" applyFont="1" applyFill="1"/>
    <xf numFmtId="0" fontId="15" fillId="7" borderId="0" xfId="0" applyFont="1" applyFill="1" applyAlignment="1">
      <alignment vertical="center" wrapText="1"/>
    </xf>
    <xf numFmtId="9" fontId="15" fillId="7" borderId="0" xfId="1" applyFont="1" applyFill="1" applyAlignment="1">
      <alignment vertical="center" wrapText="1"/>
    </xf>
    <xf numFmtId="0" fontId="0" fillId="7" borderId="0" xfId="0" applyFill="1"/>
    <xf numFmtId="0" fontId="7" fillId="0" borderId="0" xfId="0" applyFont="1" applyAlignment="1">
      <alignment horizontal="left"/>
    </xf>
    <xf numFmtId="0" fontId="7" fillId="0" borderId="0" xfId="0" applyFont="1" applyAlignment="1">
      <alignment horizontal="left" indent="1"/>
    </xf>
    <xf numFmtId="165" fontId="7" fillId="0" borderId="0" xfId="0" applyNumberFormat="1" applyFont="1"/>
    <xf numFmtId="4" fontId="7" fillId="0" borderId="0" xfId="0" applyNumberFormat="1" applyFont="1"/>
    <xf numFmtId="0" fontId="7" fillId="0" borderId="0" xfId="0" applyFont="1" applyAlignment="1">
      <alignment horizontal="left" wrapText="1" indent="2"/>
    </xf>
    <xf numFmtId="0" fontId="7" fillId="0" borderId="0" xfId="0" applyFont="1" applyAlignment="1">
      <alignment horizontal="left" indent="2"/>
    </xf>
    <xf numFmtId="0" fontId="11" fillId="0" borderId="0" xfId="0" applyFont="1" applyAlignment="1">
      <alignment vertical="center" wrapText="1"/>
    </xf>
    <xf numFmtId="0" fontId="6" fillId="0" borderId="0" xfId="3" applyAlignment="1">
      <alignment vertical="center" wrapText="1"/>
    </xf>
    <xf numFmtId="0" fontId="6" fillId="0" borderId="22" xfId="3" applyBorder="1" applyAlignment="1">
      <alignment vertical="center" wrapText="1"/>
    </xf>
    <xf numFmtId="0" fontId="23" fillId="5" borderId="0" xfId="0" applyFont="1" applyFill="1"/>
    <xf numFmtId="0" fontId="24" fillId="7" borderId="0" xfId="0" applyFont="1" applyFill="1"/>
    <xf numFmtId="0" fontId="25" fillId="6" borderId="0" xfId="0" applyFont="1" applyFill="1"/>
    <xf numFmtId="0" fontId="18" fillId="5" borderId="0" xfId="0" applyFont="1" applyFill="1" applyAlignment="1">
      <alignment horizontal="center" vertical="center"/>
    </xf>
    <xf numFmtId="0" fontId="26" fillId="0" borderId="23" xfId="0" applyFont="1" applyBorder="1" applyAlignment="1">
      <alignment vertical="center"/>
    </xf>
    <xf numFmtId="0" fontId="6" fillId="0" borderId="24" xfId="3" applyBorder="1" applyAlignment="1">
      <alignment vertical="center"/>
    </xf>
    <xf numFmtId="0" fontId="26" fillId="0" borderId="25" xfId="0" applyFont="1" applyBorder="1" applyAlignment="1">
      <alignment vertical="center" wrapText="1"/>
    </xf>
    <xf numFmtId="49" fontId="0" fillId="4" borderId="26" xfId="0" applyNumberFormat="1" applyFill="1" applyBorder="1" applyAlignment="1">
      <alignment wrapText="1"/>
    </xf>
    <xf numFmtId="165" fontId="17" fillId="5" borderId="0" xfId="0" applyNumberFormat="1" applyFont="1" applyFill="1" applyAlignment="1">
      <alignment wrapText="1"/>
    </xf>
    <xf numFmtId="4" fontId="17" fillId="5" borderId="0" xfId="0" applyNumberFormat="1" applyFont="1" applyFill="1" applyAlignment="1">
      <alignment wrapText="1"/>
    </xf>
    <xf numFmtId="165" fontId="22" fillId="5" borderId="0" xfId="0" applyNumberFormat="1" applyFont="1" applyFill="1" applyAlignment="1">
      <alignment horizontal="right" wrapText="1"/>
    </xf>
    <xf numFmtId="4" fontId="22" fillId="5" borderId="0" xfId="0" applyNumberFormat="1" applyFont="1" applyFill="1" applyAlignment="1">
      <alignment horizontal="right" wrapText="1"/>
    </xf>
    <xf numFmtId="0" fontId="20" fillId="0" borderId="0" xfId="3" applyFont="1" applyBorder="1" applyAlignment="1">
      <alignment wrapText="1"/>
    </xf>
    <xf numFmtId="0" fontId="20" fillId="0" borderId="3" xfId="3" applyFont="1" applyBorder="1" applyAlignment="1">
      <alignment wrapText="1"/>
    </xf>
    <xf numFmtId="0" fontId="21" fillId="0" borderId="0" xfId="3" applyFont="1" applyBorder="1" applyAlignment="1">
      <alignment wrapText="1"/>
    </xf>
    <xf numFmtId="0" fontId="20" fillId="0" borderId="5" xfId="3" applyFont="1" applyBorder="1" applyAlignment="1">
      <alignment wrapText="1"/>
    </xf>
    <xf numFmtId="0" fontId="21" fillId="0" borderId="5" xfId="3" applyFont="1" applyBorder="1" applyAlignment="1">
      <alignment wrapText="1"/>
    </xf>
    <xf numFmtId="0" fontId="21" fillId="0" borderId="6" xfId="3" applyFont="1" applyBorder="1" applyAlignment="1">
      <alignment wrapText="1"/>
    </xf>
  </cellXfs>
  <cellStyles count="4">
    <cellStyle name="Comma" xfId="2" builtinId="3"/>
    <cellStyle name="Hyperlink" xfId="3" builtinId="8"/>
    <cellStyle name="Normal" xfId="0" builtinId="0"/>
    <cellStyle name="Per cent" xfId="1" builtinId="5"/>
  </cellStyles>
  <dxfs count="455">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alignment wrapText="1"/>
    </dxf>
    <dxf>
      <alignment wrapText="1"/>
    </dxf>
    <dxf>
      <alignment wrapText="1"/>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fill>
        <patternFill>
          <bgColor rgb="FF11213F"/>
        </patternFill>
      </fill>
    </dxf>
    <dxf>
      <fill>
        <patternFill>
          <bgColor rgb="FF11213F"/>
        </patternFill>
      </fill>
    </dxf>
    <dxf>
      <fill>
        <patternFill>
          <bgColor rgb="FF11213F"/>
        </patternFill>
      </fill>
    </dxf>
    <dxf>
      <font>
        <color rgb="FFFFB700"/>
      </font>
    </dxf>
    <dxf>
      <font>
        <color rgb="FFFFB700"/>
      </font>
    </dxf>
    <dxf>
      <font>
        <color rgb="FFFFB700"/>
      </font>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alignment wrapText="1"/>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numFmt numFmtId="14" formatCode="0.00%"/>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alignment horizontal="right"/>
    </dxf>
    <dxf>
      <fill>
        <patternFill patternType="solid">
          <fgColor indexed="64"/>
          <bgColor rgb="FF11213F"/>
        </patternFill>
      </fill>
    </dxf>
    <dxf>
      <fill>
        <patternFill patternType="solid">
          <fgColor indexed="64"/>
          <bgColor rgb="FF11213F"/>
        </patternFill>
      </fill>
    </dxf>
    <dxf>
      <font>
        <color rgb="FFFFB700"/>
      </font>
    </dxf>
    <dxf>
      <font>
        <color rgb="FFFFB700"/>
      </font>
    </dxf>
    <dxf>
      <fill>
        <patternFill patternType="solid">
          <fgColor indexed="64"/>
          <bgColor rgb="FF11213F"/>
        </patternFill>
      </fill>
    </dxf>
    <dxf>
      <font>
        <color rgb="FFFFB700"/>
      </font>
    </dxf>
    <dxf>
      <fill>
        <patternFill>
          <bgColor rgb="FF11213F"/>
        </patternFill>
      </fill>
    </dxf>
    <dxf>
      <fill>
        <patternFill>
          <bgColor rgb="FF11213F"/>
        </patternFill>
      </fill>
    </dxf>
    <dxf>
      <font>
        <color rgb="FFFFB700"/>
      </font>
    </dxf>
    <dxf>
      <font>
        <color rgb="FFFFB700"/>
      </font>
    </dxf>
    <dxf>
      <numFmt numFmtId="14" formatCode="0.00%"/>
    </dxf>
    <dxf>
      <font>
        <color theme="0"/>
      </font>
      <numFmt numFmtId="14" formatCode="0.00%"/>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ont>
        <color auto="1"/>
      </font>
    </dxf>
    <dxf>
      <fill>
        <patternFill patternType="none">
          <bgColor auto="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auto="1"/>
      </font>
    </dxf>
    <dxf>
      <font>
        <color theme="0"/>
      </font>
      <fill>
        <patternFill patternType="solid">
          <fgColor indexed="64"/>
          <bgColor theme="4" tint="0.39997558519241921"/>
        </patternFill>
      </fill>
    </dxf>
    <dxf>
      <fill>
        <patternFill patternType="none">
          <bgColor auto="1"/>
        </patternFill>
      </fill>
    </dxf>
    <dxf>
      <font>
        <color theme="0"/>
      </font>
      <fill>
        <patternFill patternType="solid">
          <fgColor indexed="64"/>
          <bgColor theme="4" tint="0.39997558519241921"/>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alignment wrapText="1"/>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numFmt numFmtId="14" formatCode="0.00%"/>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alignment wrapText="1"/>
    </dxf>
    <dxf>
      <font>
        <color theme="0"/>
      </font>
      <fill>
        <patternFill patternType="solid">
          <fgColor indexed="64"/>
          <bgColor theme="4" tint="0.39997558519241921"/>
        </patternFill>
      </fill>
      <alignment wrapText="1"/>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ont>
        <color rgb="FFFFB700"/>
      </font>
    </dxf>
    <dxf>
      <fill>
        <patternFill>
          <bgColor rgb="FF11213F"/>
        </patternFill>
      </fill>
    </dxf>
    <dxf>
      <fill>
        <patternFill>
          <bgColor rgb="FF11213F"/>
        </patternFill>
      </fill>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alignment wrapText="1"/>
    </dxf>
    <dxf>
      <alignment wrapText="1"/>
    </dxf>
    <dxf>
      <alignment wrapText="1"/>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ont>
        <color rgb="FFFFB700"/>
      </font>
    </dxf>
    <dxf>
      <fill>
        <patternFill>
          <bgColor rgb="FF11213F"/>
        </patternFill>
      </fill>
    </dxf>
    <dxf>
      <fill>
        <patternFill>
          <bgColor rgb="FF11213F"/>
        </patternFill>
      </fill>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alignment wrapText="1"/>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fill>
        <patternFill patternType="solid">
          <fgColor indexed="64"/>
          <bgColor rgb="FF11213F"/>
        </patternFill>
      </fill>
    </dxf>
    <dxf>
      <numFmt numFmtId="14" formatCode="0.00%"/>
    </dxf>
    <dxf>
      <fill>
        <patternFill patternType="solid">
          <fgColor indexed="64"/>
          <bgColor rgb="FFFFDC85"/>
        </patternFill>
      </fill>
    </dxf>
    <dxf>
      <fill>
        <patternFill patternType="solid">
          <fgColor indexed="64"/>
          <bgColor rgb="FFFFDC85"/>
        </patternFill>
      </fill>
    </dxf>
    <dxf>
      <fill>
        <patternFill patternType="solid">
          <fgColor indexed="64"/>
          <bgColor rgb="FFFFDC85"/>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font>
        <color theme="0"/>
      </font>
      <numFmt numFmtId="14" formatCode="0.00%"/>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ont>
        <color auto="1"/>
      </font>
    </dxf>
    <dxf>
      <fill>
        <patternFill patternType="none">
          <bgColor auto="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auto="1"/>
      </font>
    </dxf>
    <dxf>
      <font>
        <color theme="0"/>
      </font>
      <fill>
        <patternFill patternType="solid">
          <fgColor indexed="64"/>
          <bgColor theme="4" tint="0.39997558519241921"/>
        </patternFill>
      </fill>
    </dxf>
    <dxf>
      <fill>
        <patternFill patternType="none">
          <bgColor auto="1"/>
        </patternFill>
      </fill>
    </dxf>
    <dxf>
      <font>
        <color theme="0"/>
      </font>
      <fill>
        <patternFill patternType="solid">
          <fgColor indexed="64"/>
          <bgColor theme="4" tint="0.39997558519241921"/>
        </patternFill>
      </fill>
    </dxf>
    <dxf>
      <alignment wrapText="1"/>
    </dxf>
    <dxf>
      <alignment wrapText="1"/>
    </dxf>
    <dxf>
      <alignment wrapText="1"/>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fill>
        <patternFill>
          <bgColor rgb="FF11213F"/>
        </patternFill>
      </fill>
    </dxf>
    <dxf>
      <fill>
        <patternFill>
          <bgColor rgb="FF11213F"/>
        </patternFill>
      </fill>
    </dxf>
    <dxf>
      <font>
        <color rgb="FFFFB700"/>
      </font>
    </dxf>
    <dxf>
      <font>
        <color rgb="FFFFB700"/>
      </font>
    </dxf>
    <dxf>
      <numFmt numFmtId="14" formatCode="0.00%"/>
    </dxf>
    <dxf>
      <fill>
        <patternFill patternType="solid">
          <bgColor theme="7"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ont>
        <color theme="0"/>
      </font>
    </dxf>
    <dxf>
      <font>
        <color theme="0"/>
      </font>
    </dxf>
    <dxf>
      <font>
        <color theme="0"/>
      </font>
    </dxf>
    <dxf>
      <fill>
        <patternFill>
          <bgColor theme="4" tint="0.39997558519241921"/>
        </patternFill>
      </fill>
    </dxf>
    <dxf>
      <fill>
        <patternFill>
          <bgColor theme="4" tint="0.39997558519241921"/>
        </patternFill>
      </fill>
    </dxf>
    <dxf>
      <font>
        <color theme="0"/>
      </font>
    </dxf>
    <dxf>
      <font>
        <color theme="0"/>
      </font>
    </dxf>
    <dxf>
      <fill>
        <patternFill patternType="solid">
          <fgColor indexed="64"/>
          <bgColor rgb="FFFFB700"/>
        </patternFill>
      </fill>
    </dxf>
    <dxf>
      <fill>
        <patternFill patternType="solid">
          <fgColor indexed="64"/>
          <bgColor rgb="FFFFB700"/>
        </patternFill>
      </fill>
    </dxf>
    <dxf>
      <fill>
        <patternFill patternType="solid">
          <fgColor indexed="64"/>
          <bgColor rgb="FFFFB700"/>
        </patternFill>
      </fill>
    </dxf>
    <dxf>
      <font>
        <color rgb="FF11213F"/>
      </font>
    </dxf>
    <dxf>
      <font>
        <color rgb="FF11213F"/>
      </font>
    </dxf>
    <dxf>
      <font>
        <color rgb="FF11213F"/>
      </fon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fgColor theme="4" tint="0.39997558519241921"/>
        </patternFill>
      </fill>
      <alignment horizontal="general" vertical="bottom" textRotation="0" wrapText="0" indent="0" justifyLastLine="0" shrinkToFit="0" readingOrder="0"/>
    </dxf>
    <dxf>
      <fill>
        <patternFill>
          <fgColor theme="4" tint="0.39997558519241921"/>
        </patternFill>
      </fill>
      <alignment horizontal="general" vertical="bottom" textRotation="0" wrapText="0" indent="0" justifyLastLine="0" shrinkToFit="0" readingOrder="0"/>
    </dxf>
    <dxf>
      <fill>
        <patternFill>
          <fgColor theme="4" tint="0.39997558519241921"/>
        </patternFill>
      </fill>
      <alignment horizontal="general" vertical="bottom" textRotation="0" wrapText="0" indent="0" justifyLastLine="0" shrinkToFit="0" readingOrder="0"/>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numFmt numFmtId="14" formatCode="0.00%"/>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alignment wrapText="1"/>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alignment wrapText="1"/>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numFmt numFmtId="14" formatCode="0.00%"/>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alignment wrapText="1"/>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alignment wrapText="1"/>
    </dxf>
    <dxf>
      <alignment wrapText="1"/>
    </dxf>
    <dxf>
      <alignment wrapText="1"/>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fill>
        <patternFill>
          <bgColor rgb="FF11213F"/>
        </patternFill>
      </fill>
    </dxf>
    <dxf>
      <fill>
        <patternFill>
          <bgColor rgb="FF11213F"/>
        </patternFill>
      </fill>
    </dxf>
    <dxf>
      <fill>
        <patternFill>
          <bgColor rgb="FF11213F"/>
        </patternFill>
      </fill>
    </dxf>
    <dxf>
      <font>
        <color rgb="FFFFB700"/>
      </font>
    </dxf>
    <dxf>
      <font>
        <color rgb="FFFFB700"/>
      </font>
    </dxf>
    <dxf>
      <font>
        <color rgb="FFFFB700"/>
      </font>
    </dxf>
    <dxf>
      <numFmt numFmtId="14" formatCode="0.00%"/>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
      <alignment wrapText="1"/>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font>
        <color theme="0"/>
      </font>
      <fill>
        <patternFill patternType="solid">
          <fgColor indexed="64"/>
          <bgColor theme="4" tint="0.39997558519241921"/>
        </patternFill>
      </fill>
    </dxf>
    <dxf>
      <alignment horizontal="right"/>
    </dxf>
    <dxf>
      <alignment horizontal="right"/>
    </dxf>
    <dxf>
      <fill>
        <patternFill patternType="solid">
          <fgColor indexed="64"/>
          <bgColor rgb="FF11213F"/>
        </patternFill>
      </fill>
    </dxf>
    <dxf>
      <fill>
        <patternFill patternType="solid">
          <fgColor indexed="64"/>
          <bgColor rgb="FF11213F"/>
        </patternFill>
      </fill>
    </dxf>
    <dxf>
      <fill>
        <patternFill patternType="solid">
          <fgColor indexed="64"/>
          <bgColor rgb="FF11213F"/>
        </patternFill>
      </fill>
    </dxf>
    <dxf>
      <font>
        <color rgb="FFFFB700"/>
      </font>
    </dxf>
    <dxf>
      <font>
        <color rgb="FFFFB700"/>
      </font>
    </dxf>
    <dxf>
      <font>
        <color rgb="FFFFB700"/>
      </font>
    </dxf>
    <dxf>
      <fill>
        <patternFill patternType="solid">
          <fgColor indexed="64"/>
          <bgColor rgb="FF11213F"/>
        </patternFill>
      </fill>
    </dxf>
    <dxf>
      <fill>
        <patternFill patternType="solid">
          <fgColor indexed="64"/>
          <bgColor rgb="FF11213F"/>
        </patternFill>
      </fill>
    </dxf>
    <dxf>
      <font>
        <color rgb="FFFFB700"/>
      </font>
    </dxf>
    <dxf>
      <font>
        <color rgb="FFFFB700"/>
      </font>
    </dxf>
    <dxf>
      <numFmt numFmtId="14" formatCode="0.00%"/>
    </dxf>
  </dxfs>
  <tableStyles count="0" defaultTableStyle="TableStyleMedium2" defaultPivotStyle="PivotStyleLight16"/>
  <colors>
    <mruColors>
      <color rgb="FFFFDC85"/>
      <color rgb="FF11213F"/>
      <color rgb="FFFFB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schemas.microsoft.com/office/2007/relationships/slicerCache" Target="slicerCaches/slicerCache13.xml"/><Relationship Id="rId26" Type="http://schemas.openxmlformats.org/officeDocument/2006/relationships/sharedStrings" Target="sharedStrings.xml"/><Relationship Id="rId3" Type="http://schemas.openxmlformats.org/officeDocument/2006/relationships/worksheet" Target="worksheets/sheet3.xml"/><Relationship Id="rId21" Type="http://schemas.microsoft.com/office/2007/relationships/slicerCache" Target="slicerCaches/slicerCache16.xml"/><Relationship Id="rId7" Type="http://schemas.microsoft.com/office/2007/relationships/slicerCache" Target="slicerCaches/slicerCache2.xml"/><Relationship Id="rId12" Type="http://schemas.microsoft.com/office/2007/relationships/slicerCache" Target="slicerCaches/slicerCache7.xml"/><Relationship Id="rId17" Type="http://schemas.microsoft.com/office/2007/relationships/slicerCache" Target="slicerCaches/slicerCache12.xml"/><Relationship Id="rId25" Type="http://schemas.openxmlformats.org/officeDocument/2006/relationships/styles" Target="styles.xml"/><Relationship Id="rId2" Type="http://schemas.openxmlformats.org/officeDocument/2006/relationships/worksheet" Target="worksheets/sheet2.xml"/><Relationship Id="rId16" Type="http://schemas.microsoft.com/office/2007/relationships/slicerCache" Target="slicerCaches/slicerCache11.xml"/><Relationship Id="rId20" Type="http://schemas.microsoft.com/office/2007/relationships/slicerCache" Target="slicerCaches/slicerCache15.xml"/><Relationship Id="rId29" Type="http://schemas.openxmlformats.org/officeDocument/2006/relationships/customXml" Target="../customXml/item1.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24" Type="http://schemas.openxmlformats.org/officeDocument/2006/relationships/theme" Target="theme/theme1.xml"/><Relationship Id="rId5" Type="http://schemas.openxmlformats.org/officeDocument/2006/relationships/pivotCacheDefinition" Target="pivotCache/pivotCacheDefinition1.xml"/><Relationship Id="rId15" Type="http://schemas.microsoft.com/office/2007/relationships/slicerCache" Target="slicerCaches/slicerCache10.xml"/><Relationship Id="rId23" Type="http://schemas.microsoft.com/office/2007/relationships/slicerCache" Target="slicerCaches/slicerCache18.xml"/><Relationship Id="rId28" Type="http://schemas.openxmlformats.org/officeDocument/2006/relationships/calcChain" Target="calcChain.xml"/><Relationship Id="rId10" Type="http://schemas.microsoft.com/office/2007/relationships/slicerCache" Target="slicerCaches/slicerCache5.xml"/><Relationship Id="rId19" Type="http://schemas.microsoft.com/office/2007/relationships/slicerCache" Target="slicerCaches/slicerCache14.xml"/><Relationship Id="rId31" Type="http://schemas.openxmlformats.org/officeDocument/2006/relationships/customXml" Target="../customXml/item3.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07/relationships/slicerCache" Target="slicerCaches/slicerCache9.xml"/><Relationship Id="rId22" Type="http://schemas.microsoft.com/office/2007/relationships/slicerCache" Target="slicerCaches/slicerCache17.xml"/><Relationship Id="rId27" Type="http://schemas.openxmlformats.org/officeDocument/2006/relationships/sheetMetadata" Target="metadata.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114300</xdr:rowOff>
    </xdr:from>
    <xdr:to>
      <xdr:col>1</xdr:col>
      <xdr:colOff>800100</xdr:colOff>
      <xdr:row>1</xdr:row>
      <xdr:rowOff>28575</xdr:rowOff>
    </xdr:to>
    <xdr:pic>
      <xdr:nvPicPr>
        <xdr:cNvPr id="13" name="Picture 1">
          <a:extLst>
            <a:ext uri="{FF2B5EF4-FFF2-40B4-BE49-F238E27FC236}">
              <a16:creationId xmlns:a16="http://schemas.microsoft.com/office/drawing/2014/main" id="{E9FA3882-BDF8-4583-9387-3DD0039F81EC}"/>
            </a:ext>
            <a:ext uri="{147F2762-F138-4A5C-976F-8EAC2B608ADB}">
              <a16:predDERef xmlns:a16="http://schemas.microsoft.com/office/drawing/2014/main" pred="{D3656A10-3597-6445-9367-0A92C1D26772}"/>
            </a:ext>
          </a:extLst>
        </xdr:cNvPr>
        <xdr:cNvPicPr>
          <a:picLocks noChangeAspect="1"/>
        </xdr:cNvPicPr>
      </xdr:nvPicPr>
      <xdr:blipFill>
        <a:blip xmlns:r="http://schemas.openxmlformats.org/officeDocument/2006/relationships" r:embed="rId1"/>
        <a:stretch>
          <a:fillRect/>
        </a:stretch>
      </xdr:blipFill>
      <xdr:spPr>
        <a:xfrm>
          <a:off x="47625" y="114300"/>
          <a:ext cx="1143000" cy="1143000"/>
        </a:xfrm>
        <a:prstGeom prst="rect">
          <a:avLst/>
        </a:prstGeom>
      </xdr:spPr>
    </xdr:pic>
    <xdr:clientData/>
  </xdr:twoCellAnchor>
  <xdr:twoCellAnchor editAs="oneCell">
    <xdr:from>
      <xdr:col>1</xdr:col>
      <xdr:colOff>828675</xdr:colOff>
      <xdr:row>0</xdr:row>
      <xdr:rowOff>104775</xdr:rowOff>
    </xdr:from>
    <xdr:to>
      <xdr:col>1</xdr:col>
      <xdr:colOff>1981200</xdr:colOff>
      <xdr:row>1</xdr:row>
      <xdr:rowOff>28575</xdr:rowOff>
    </xdr:to>
    <xdr:pic>
      <xdr:nvPicPr>
        <xdr:cNvPr id="3" name="Picture 2">
          <a:extLst>
            <a:ext uri="{FF2B5EF4-FFF2-40B4-BE49-F238E27FC236}">
              <a16:creationId xmlns:a16="http://schemas.microsoft.com/office/drawing/2014/main" id="{F069DE08-B57E-420E-AC48-7A119BB07C32}"/>
            </a:ext>
            <a:ext uri="{147F2762-F138-4A5C-976F-8EAC2B608ADB}">
              <a16:predDERef xmlns:a16="http://schemas.microsoft.com/office/drawing/2014/main" pred="{E9FA3882-BDF8-4583-9387-3DD0039F81EC}"/>
            </a:ext>
          </a:extLst>
        </xdr:cNvPr>
        <xdr:cNvPicPr>
          <a:picLocks noChangeAspect="1"/>
        </xdr:cNvPicPr>
      </xdr:nvPicPr>
      <xdr:blipFill>
        <a:blip xmlns:r="http://schemas.openxmlformats.org/officeDocument/2006/relationships" r:embed="rId2"/>
        <a:stretch>
          <a:fillRect/>
        </a:stretch>
      </xdr:blipFill>
      <xdr:spPr>
        <a:xfrm>
          <a:off x="1219200" y="104775"/>
          <a:ext cx="1152525" cy="1152525"/>
        </a:xfrm>
        <a:prstGeom prst="rect">
          <a:avLst/>
        </a:prstGeom>
      </xdr:spPr>
    </xdr:pic>
    <xdr:clientData/>
  </xdr:twoCellAnchor>
  <xdr:twoCellAnchor editAs="oneCell">
    <xdr:from>
      <xdr:col>1</xdr:col>
      <xdr:colOff>2200275</xdr:colOff>
      <xdr:row>0</xdr:row>
      <xdr:rowOff>238125</xdr:rowOff>
    </xdr:from>
    <xdr:to>
      <xdr:col>1</xdr:col>
      <xdr:colOff>3048000</xdr:colOff>
      <xdr:row>0</xdr:row>
      <xdr:rowOff>1085850</xdr:rowOff>
    </xdr:to>
    <xdr:pic>
      <xdr:nvPicPr>
        <xdr:cNvPr id="4" name="Picture 3">
          <a:extLst>
            <a:ext uri="{FF2B5EF4-FFF2-40B4-BE49-F238E27FC236}">
              <a16:creationId xmlns:a16="http://schemas.microsoft.com/office/drawing/2014/main" id="{F1499340-2109-4230-ABDD-7CF3EF452DD6}"/>
            </a:ext>
            <a:ext uri="{147F2762-F138-4A5C-976F-8EAC2B608ADB}">
              <a16:predDERef xmlns:a16="http://schemas.microsoft.com/office/drawing/2014/main" pred="{F069DE08-B57E-420E-AC48-7A119BB07C32}"/>
            </a:ext>
          </a:extLst>
        </xdr:cNvPr>
        <xdr:cNvPicPr>
          <a:picLocks noChangeAspect="1"/>
        </xdr:cNvPicPr>
      </xdr:nvPicPr>
      <xdr:blipFill>
        <a:blip xmlns:r="http://schemas.openxmlformats.org/officeDocument/2006/relationships" r:embed="rId3"/>
        <a:stretch>
          <a:fillRect/>
        </a:stretch>
      </xdr:blipFill>
      <xdr:spPr>
        <a:xfrm>
          <a:off x="2590800" y="238125"/>
          <a:ext cx="847725" cy="847725"/>
        </a:xfrm>
        <a:prstGeom prst="rect">
          <a:avLst/>
        </a:prstGeom>
      </xdr:spPr>
    </xdr:pic>
    <xdr:clientData/>
  </xdr:twoCellAnchor>
  <xdr:twoCellAnchor editAs="oneCell">
    <xdr:from>
      <xdr:col>1</xdr:col>
      <xdr:colOff>2943225</xdr:colOff>
      <xdr:row>0</xdr:row>
      <xdr:rowOff>323850</xdr:rowOff>
    </xdr:from>
    <xdr:to>
      <xdr:col>1</xdr:col>
      <xdr:colOff>4895850</xdr:colOff>
      <xdr:row>0</xdr:row>
      <xdr:rowOff>1047750</xdr:rowOff>
    </xdr:to>
    <xdr:pic>
      <xdr:nvPicPr>
        <xdr:cNvPr id="14" name="Picture 8">
          <a:extLst>
            <a:ext uri="{FF2B5EF4-FFF2-40B4-BE49-F238E27FC236}">
              <a16:creationId xmlns:a16="http://schemas.microsoft.com/office/drawing/2014/main" id="{DD36FF0A-22F2-4931-AE46-9DF58296C15A}"/>
            </a:ext>
            <a:ext uri="{147F2762-F138-4A5C-976F-8EAC2B608ADB}">
              <a16:predDERef xmlns:a16="http://schemas.microsoft.com/office/drawing/2014/main" pred="{F1499340-2109-4230-ABDD-7CF3EF452DD6}"/>
            </a:ext>
          </a:extLst>
        </xdr:cNvPr>
        <xdr:cNvPicPr>
          <a:picLocks noChangeAspect="1"/>
        </xdr:cNvPicPr>
      </xdr:nvPicPr>
      <xdr:blipFill>
        <a:blip xmlns:r="http://schemas.openxmlformats.org/officeDocument/2006/relationships" r:embed="rId4"/>
        <a:stretch>
          <a:fillRect/>
        </a:stretch>
      </xdr:blipFill>
      <xdr:spPr>
        <a:xfrm>
          <a:off x="3333750" y="323850"/>
          <a:ext cx="195262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323850</xdr:colOff>
      <xdr:row>0</xdr:row>
      <xdr:rowOff>1143000</xdr:rowOff>
    </xdr:to>
    <xdr:pic>
      <xdr:nvPicPr>
        <xdr:cNvPr id="2" name="Picture 1">
          <a:extLst>
            <a:ext uri="{FF2B5EF4-FFF2-40B4-BE49-F238E27FC236}">
              <a16:creationId xmlns:a16="http://schemas.microsoft.com/office/drawing/2014/main" id="{52418375-8674-489A-A49E-EDFA490E9F0D}"/>
            </a:ext>
            <a:ext uri="{147F2762-F138-4A5C-976F-8EAC2B608ADB}">
              <a16:predDERef xmlns:a16="http://schemas.microsoft.com/office/drawing/2014/main" pred="{D3656A10-3597-6445-9367-0A92C1D26772}"/>
            </a:ext>
          </a:extLst>
        </xdr:cNvPr>
        <xdr:cNvPicPr>
          <a:picLocks noChangeAspect="1"/>
        </xdr:cNvPicPr>
      </xdr:nvPicPr>
      <xdr:blipFill>
        <a:blip xmlns:r="http://schemas.openxmlformats.org/officeDocument/2006/relationships" r:embed="rId1"/>
        <a:stretch>
          <a:fillRect/>
        </a:stretch>
      </xdr:blipFill>
      <xdr:spPr>
        <a:xfrm>
          <a:off x="0" y="0"/>
          <a:ext cx="1143000" cy="1143000"/>
        </a:xfrm>
        <a:prstGeom prst="rect">
          <a:avLst/>
        </a:prstGeom>
      </xdr:spPr>
    </xdr:pic>
    <xdr:clientData/>
  </xdr:twoCellAnchor>
  <xdr:twoCellAnchor editAs="oneCell">
    <xdr:from>
      <xdr:col>1</xdr:col>
      <xdr:colOff>342900</xdr:colOff>
      <xdr:row>0</xdr:row>
      <xdr:rowOff>9525</xdr:rowOff>
    </xdr:from>
    <xdr:to>
      <xdr:col>2</xdr:col>
      <xdr:colOff>809625</xdr:colOff>
      <xdr:row>0</xdr:row>
      <xdr:rowOff>1162050</xdr:rowOff>
    </xdr:to>
    <xdr:pic>
      <xdr:nvPicPr>
        <xdr:cNvPr id="4" name="Picture 3">
          <a:extLst>
            <a:ext uri="{FF2B5EF4-FFF2-40B4-BE49-F238E27FC236}">
              <a16:creationId xmlns:a16="http://schemas.microsoft.com/office/drawing/2014/main" id="{AA597483-6184-4BF1-AF5D-D17F9B9E815E}"/>
            </a:ext>
            <a:ext uri="{147F2762-F138-4A5C-976F-8EAC2B608ADB}">
              <a16:predDERef xmlns:a16="http://schemas.microsoft.com/office/drawing/2014/main" pred="{52418375-8674-489A-A49E-EDFA490E9F0D}"/>
            </a:ext>
          </a:extLst>
        </xdr:cNvPr>
        <xdr:cNvPicPr>
          <a:picLocks noChangeAspect="1"/>
        </xdr:cNvPicPr>
      </xdr:nvPicPr>
      <xdr:blipFill>
        <a:blip xmlns:r="http://schemas.openxmlformats.org/officeDocument/2006/relationships" r:embed="rId2"/>
        <a:stretch>
          <a:fillRect/>
        </a:stretch>
      </xdr:blipFill>
      <xdr:spPr>
        <a:xfrm>
          <a:off x="1162050" y="9525"/>
          <a:ext cx="1152525" cy="1152525"/>
        </a:xfrm>
        <a:prstGeom prst="rect">
          <a:avLst/>
        </a:prstGeom>
      </xdr:spPr>
    </xdr:pic>
    <xdr:clientData/>
  </xdr:twoCellAnchor>
  <xdr:twoCellAnchor editAs="oneCell">
    <xdr:from>
      <xdr:col>2</xdr:col>
      <xdr:colOff>971550</xdr:colOff>
      <xdr:row>0</xdr:row>
      <xdr:rowOff>171450</xdr:rowOff>
    </xdr:from>
    <xdr:to>
      <xdr:col>2</xdr:col>
      <xdr:colOff>1819275</xdr:colOff>
      <xdr:row>0</xdr:row>
      <xdr:rowOff>1019175</xdr:rowOff>
    </xdr:to>
    <xdr:pic>
      <xdr:nvPicPr>
        <xdr:cNvPr id="5" name="Picture 4">
          <a:extLst>
            <a:ext uri="{FF2B5EF4-FFF2-40B4-BE49-F238E27FC236}">
              <a16:creationId xmlns:a16="http://schemas.microsoft.com/office/drawing/2014/main" id="{C231508D-E2F1-4C6A-ACC2-0A42FC56BEE4}"/>
            </a:ext>
            <a:ext uri="{147F2762-F138-4A5C-976F-8EAC2B608ADB}">
              <a16:predDERef xmlns:a16="http://schemas.microsoft.com/office/drawing/2014/main" pred="{AA597483-6184-4BF1-AF5D-D17F9B9E815E}"/>
            </a:ext>
          </a:extLst>
        </xdr:cNvPr>
        <xdr:cNvPicPr>
          <a:picLocks noChangeAspect="1"/>
        </xdr:cNvPicPr>
      </xdr:nvPicPr>
      <xdr:blipFill>
        <a:blip xmlns:r="http://schemas.openxmlformats.org/officeDocument/2006/relationships" r:embed="rId3"/>
        <a:stretch>
          <a:fillRect/>
        </a:stretch>
      </xdr:blipFill>
      <xdr:spPr>
        <a:xfrm>
          <a:off x="2476500" y="171450"/>
          <a:ext cx="847725" cy="847725"/>
        </a:xfrm>
        <a:prstGeom prst="rect">
          <a:avLst/>
        </a:prstGeom>
      </xdr:spPr>
    </xdr:pic>
    <xdr:clientData/>
  </xdr:twoCellAnchor>
  <xdr:twoCellAnchor editAs="oneCell">
    <xdr:from>
      <xdr:col>2</xdr:col>
      <xdr:colOff>1809750</xdr:colOff>
      <xdr:row>0</xdr:row>
      <xdr:rowOff>257175</xdr:rowOff>
    </xdr:from>
    <xdr:to>
      <xdr:col>4</xdr:col>
      <xdr:colOff>19050</xdr:colOff>
      <xdr:row>0</xdr:row>
      <xdr:rowOff>981075</xdr:rowOff>
    </xdr:to>
    <xdr:pic>
      <xdr:nvPicPr>
        <xdr:cNvPr id="11" name="Picture 8">
          <a:extLst>
            <a:ext uri="{FF2B5EF4-FFF2-40B4-BE49-F238E27FC236}">
              <a16:creationId xmlns:a16="http://schemas.microsoft.com/office/drawing/2014/main" id="{0C06DA40-FC4E-4301-95AF-02A0A583BEBE}"/>
            </a:ext>
            <a:ext uri="{147F2762-F138-4A5C-976F-8EAC2B608ADB}">
              <a16:predDERef xmlns:a16="http://schemas.microsoft.com/office/drawing/2014/main" pred="{C231508D-E2F1-4C6A-ACC2-0A42FC56BEE4}"/>
            </a:ext>
          </a:extLst>
        </xdr:cNvPr>
        <xdr:cNvPicPr>
          <a:picLocks noChangeAspect="1"/>
        </xdr:cNvPicPr>
      </xdr:nvPicPr>
      <xdr:blipFill>
        <a:blip xmlns:r="http://schemas.openxmlformats.org/officeDocument/2006/relationships" r:embed="rId4"/>
        <a:stretch>
          <a:fillRect/>
        </a:stretch>
      </xdr:blipFill>
      <xdr:spPr>
        <a:xfrm>
          <a:off x="3314700" y="257175"/>
          <a:ext cx="1952625" cy="723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1143000</xdr:colOff>
      <xdr:row>1</xdr:row>
      <xdr:rowOff>104775</xdr:rowOff>
    </xdr:to>
    <xdr:pic>
      <xdr:nvPicPr>
        <xdr:cNvPr id="6" name="Picture 5">
          <a:extLst>
            <a:ext uri="{FF2B5EF4-FFF2-40B4-BE49-F238E27FC236}">
              <a16:creationId xmlns:a16="http://schemas.microsoft.com/office/drawing/2014/main" id="{FD5D6C5B-BCBC-4B92-B215-5148D7354138}"/>
            </a:ext>
            <a:ext uri="{147F2762-F138-4A5C-976F-8EAC2B608ADB}">
              <a16:predDERef xmlns:a16="http://schemas.microsoft.com/office/drawing/2014/main" pred="{3B7879CD-F666-89B4-B151-284DAE3B72E9}"/>
            </a:ext>
          </a:extLst>
        </xdr:cNvPr>
        <xdr:cNvPicPr>
          <a:picLocks noChangeAspect="1"/>
        </xdr:cNvPicPr>
      </xdr:nvPicPr>
      <xdr:blipFill>
        <a:blip xmlns:r="http://schemas.openxmlformats.org/officeDocument/2006/relationships" r:embed="rId1"/>
        <a:stretch>
          <a:fillRect/>
        </a:stretch>
      </xdr:blipFill>
      <xdr:spPr>
        <a:xfrm>
          <a:off x="0" y="0"/>
          <a:ext cx="1143000" cy="1143000"/>
        </a:xfrm>
        <a:prstGeom prst="rect">
          <a:avLst/>
        </a:prstGeom>
      </xdr:spPr>
    </xdr:pic>
    <xdr:clientData/>
  </xdr:twoCellAnchor>
  <xdr:twoCellAnchor editAs="oneCell">
    <xdr:from>
      <xdr:col>0</xdr:col>
      <xdr:colOff>1209675</xdr:colOff>
      <xdr:row>0</xdr:row>
      <xdr:rowOff>0</xdr:rowOff>
    </xdr:from>
    <xdr:to>
      <xdr:col>0</xdr:col>
      <xdr:colOff>2362200</xdr:colOff>
      <xdr:row>1</xdr:row>
      <xdr:rowOff>114300</xdr:rowOff>
    </xdr:to>
    <xdr:pic>
      <xdr:nvPicPr>
        <xdr:cNvPr id="11" name="Picture 10">
          <a:extLst>
            <a:ext uri="{FF2B5EF4-FFF2-40B4-BE49-F238E27FC236}">
              <a16:creationId xmlns:a16="http://schemas.microsoft.com/office/drawing/2014/main" id="{88F58723-2614-4C5D-ACFD-81F6A1BF4881}"/>
            </a:ext>
            <a:ext uri="{147F2762-F138-4A5C-976F-8EAC2B608ADB}">
              <a16:predDERef xmlns:a16="http://schemas.microsoft.com/office/drawing/2014/main" pred="{FD5D6C5B-BCBC-4B92-B215-5148D7354138}"/>
            </a:ext>
          </a:extLst>
        </xdr:cNvPr>
        <xdr:cNvPicPr>
          <a:picLocks noChangeAspect="1"/>
        </xdr:cNvPicPr>
      </xdr:nvPicPr>
      <xdr:blipFill>
        <a:blip xmlns:r="http://schemas.openxmlformats.org/officeDocument/2006/relationships" r:embed="rId2"/>
        <a:stretch>
          <a:fillRect/>
        </a:stretch>
      </xdr:blipFill>
      <xdr:spPr>
        <a:xfrm>
          <a:off x="1209675" y="0"/>
          <a:ext cx="1152525" cy="1152525"/>
        </a:xfrm>
        <a:prstGeom prst="rect">
          <a:avLst/>
        </a:prstGeom>
      </xdr:spPr>
    </xdr:pic>
    <xdr:clientData/>
  </xdr:twoCellAnchor>
  <xdr:twoCellAnchor editAs="oneCell">
    <xdr:from>
      <xdr:col>0</xdr:col>
      <xdr:colOff>2486025</xdr:colOff>
      <xdr:row>0</xdr:row>
      <xdr:rowOff>152400</xdr:rowOff>
    </xdr:from>
    <xdr:to>
      <xdr:col>0</xdr:col>
      <xdr:colOff>3333750</xdr:colOff>
      <xdr:row>0</xdr:row>
      <xdr:rowOff>1000125</xdr:rowOff>
    </xdr:to>
    <xdr:pic>
      <xdr:nvPicPr>
        <xdr:cNvPr id="12" name="Picture 11">
          <a:extLst>
            <a:ext uri="{FF2B5EF4-FFF2-40B4-BE49-F238E27FC236}">
              <a16:creationId xmlns:a16="http://schemas.microsoft.com/office/drawing/2014/main" id="{8A8ACB73-B406-4930-B867-26E31941A1A8}"/>
            </a:ext>
            <a:ext uri="{147F2762-F138-4A5C-976F-8EAC2B608ADB}">
              <a16:predDERef xmlns:a16="http://schemas.microsoft.com/office/drawing/2014/main" pred="{88F58723-2614-4C5D-ACFD-81F6A1BF4881}"/>
            </a:ext>
          </a:extLst>
        </xdr:cNvPr>
        <xdr:cNvPicPr>
          <a:picLocks noChangeAspect="1"/>
        </xdr:cNvPicPr>
      </xdr:nvPicPr>
      <xdr:blipFill>
        <a:blip xmlns:r="http://schemas.openxmlformats.org/officeDocument/2006/relationships" r:embed="rId3"/>
        <a:stretch>
          <a:fillRect/>
        </a:stretch>
      </xdr:blipFill>
      <xdr:spPr>
        <a:xfrm>
          <a:off x="2486025" y="152400"/>
          <a:ext cx="847725" cy="847725"/>
        </a:xfrm>
        <a:prstGeom prst="rect">
          <a:avLst/>
        </a:prstGeom>
      </xdr:spPr>
    </xdr:pic>
    <xdr:clientData/>
  </xdr:twoCellAnchor>
  <xdr:twoCellAnchor editAs="oneCell">
    <xdr:from>
      <xdr:col>0</xdr:col>
      <xdr:colOff>3267075</xdr:colOff>
      <xdr:row>0</xdr:row>
      <xdr:rowOff>257175</xdr:rowOff>
    </xdr:from>
    <xdr:to>
      <xdr:col>2</xdr:col>
      <xdr:colOff>495300</xdr:colOff>
      <xdr:row>0</xdr:row>
      <xdr:rowOff>981075</xdr:rowOff>
    </xdr:to>
    <xdr:pic>
      <xdr:nvPicPr>
        <xdr:cNvPr id="29" name="Picture 15">
          <a:extLst>
            <a:ext uri="{FF2B5EF4-FFF2-40B4-BE49-F238E27FC236}">
              <a16:creationId xmlns:a16="http://schemas.microsoft.com/office/drawing/2014/main" id="{7623EFD5-6255-4CEA-A529-278659F5C341}"/>
            </a:ext>
            <a:ext uri="{147F2762-F138-4A5C-976F-8EAC2B608ADB}">
              <a16:predDERef xmlns:a16="http://schemas.microsoft.com/office/drawing/2014/main" pred="{89982E67-1100-B649-1FE9-CA6866389A4B}"/>
            </a:ext>
          </a:extLst>
        </xdr:cNvPr>
        <xdr:cNvPicPr>
          <a:picLocks noChangeAspect="1"/>
        </xdr:cNvPicPr>
      </xdr:nvPicPr>
      <xdr:blipFill>
        <a:blip xmlns:r="http://schemas.openxmlformats.org/officeDocument/2006/relationships" r:embed="rId4"/>
        <a:stretch>
          <a:fillRect/>
        </a:stretch>
      </xdr:blipFill>
      <xdr:spPr>
        <a:xfrm>
          <a:off x="3267075" y="257175"/>
          <a:ext cx="1952625" cy="723900"/>
        </a:xfrm>
        <a:prstGeom prst="rect">
          <a:avLst/>
        </a:prstGeom>
      </xdr:spPr>
    </xdr:pic>
    <xdr:clientData/>
  </xdr:twoCellAnchor>
  <xdr:twoCellAnchor editAs="oneCell">
    <xdr:from>
      <xdr:col>4</xdr:col>
      <xdr:colOff>16668</xdr:colOff>
      <xdr:row>28</xdr:row>
      <xdr:rowOff>173831</xdr:rowOff>
    </xdr:from>
    <xdr:to>
      <xdr:col>5</xdr:col>
      <xdr:colOff>434578</xdr:colOff>
      <xdr:row>34</xdr:row>
      <xdr:rowOff>11907</xdr:rowOff>
    </xdr:to>
    <mc:AlternateContent xmlns:mc="http://schemas.openxmlformats.org/markup-compatibility/2006" xmlns:a14="http://schemas.microsoft.com/office/drawing/2010/main">
      <mc:Choice Requires="a14">
        <xdr:graphicFrame macro="">
          <xdr:nvGraphicFramePr>
            <xdr:cNvPr id="13" name="Entreprise appartenant à une femme">
              <a:extLst>
                <a:ext uri="{FF2B5EF4-FFF2-40B4-BE49-F238E27FC236}">
                  <a16:creationId xmlns:a16="http://schemas.microsoft.com/office/drawing/2014/main" id="{D8394055-F06E-AFBA-B659-8CE1D7961C35}"/>
                </a:ext>
              </a:extLst>
            </xdr:cNvPr>
            <xdr:cNvGraphicFramePr/>
          </xdr:nvGraphicFramePr>
          <xdr:xfrm>
            <a:off x="0" y="0"/>
            <a:ext cx="0" cy="0"/>
          </xdr:xfrm>
          <a:graphic>
            <a:graphicData uri="http://schemas.microsoft.com/office/drawing/2010/slicer">
              <sle:slicer xmlns:sle="http://schemas.microsoft.com/office/drawing/2010/slicer" name="Entreprise appartenant à une femme"/>
            </a:graphicData>
          </a:graphic>
        </xdr:graphicFrame>
      </mc:Choice>
      <mc:Fallback xmlns="">
        <xdr:sp macro="" textlink="">
          <xdr:nvSpPr>
            <xdr:cNvPr id="0" name=""/>
            <xdr:cNvSpPr>
              <a:spLocks noTextEdit="1"/>
            </xdr:cNvSpPr>
          </xdr:nvSpPr>
          <xdr:spPr>
            <a:xfrm>
              <a:off x="8083153" y="8073629"/>
              <a:ext cx="1828800" cy="90963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2381</xdr:colOff>
      <xdr:row>99</xdr:row>
      <xdr:rowOff>2381</xdr:rowOff>
    </xdr:from>
    <xdr:to>
      <xdr:col>5</xdr:col>
      <xdr:colOff>420291</xdr:colOff>
      <xdr:row>104</xdr:row>
      <xdr:rowOff>29766</xdr:rowOff>
    </xdr:to>
    <mc:AlternateContent xmlns:mc="http://schemas.openxmlformats.org/markup-compatibility/2006" xmlns:a14="http://schemas.microsoft.com/office/drawing/2010/main">
      <mc:Choice Requires="a14">
        <xdr:graphicFrame macro="">
          <xdr:nvGraphicFramePr>
            <xdr:cNvPr id="14" name="Entreprise appartenant à une femme 1">
              <a:extLst>
                <a:ext uri="{FF2B5EF4-FFF2-40B4-BE49-F238E27FC236}">
                  <a16:creationId xmlns:a16="http://schemas.microsoft.com/office/drawing/2014/main" id="{D7C578DE-3887-64AB-1A93-504044E3B613}"/>
                </a:ext>
              </a:extLst>
            </xdr:cNvPr>
            <xdr:cNvGraphicFramePr/>
          </xdr:nvGraphicFramePr>
          <xdr:xfrm>
            <a:off x="0" y="0"/>
            <a:ext cx="0" cy="0"/>
          </xdr:xfrm>
          <a:graphic>
            <a:graphicData uri="http://schemas.microsoft.com/office/drawing/2010/slicer">
              <sle:slicer xmlns:sle="http://schemas.microsoft.com/office/drawing/2010/slicer" name="Entreprise appartenant à une femme 1"/>
            </a:graphicData>
          </a:graphic>
        </xdr:graphicFrame>
      </mc:Choice>
      <mc:Fallback xmlns="">
        <xdr:sp macro="" textlink="">
          <xdr:nvSpPr>
            <xdr:cNvPr id="0" name=""/>
            <xdr:cNvSpPr>
              <a:spLocks noTextEdit="1"/>
            </xdr:cNvSpPr>
          </xdr:nvSpPr>
          <xdr:spPr>
            <a:xfrm>
              <a:off x="8068866" y="11652647"/>
              <a:ext cx="1828800" cy="9203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14286</xdr:colOff>
      <xdr:row>158</xdr:row>
      <xdr:rowOff>2382</xdr:rowOff>
    </xdr:from>
    <xdr:to>
      <xdr:col>5</xdr:col>
      <xdr:colOff>432196</xdr:colOff>
      <xdr:row>162</xdr:row>
      <xdr:rowOff>160735</xdr:rowOff>
    </xdr:to>
    <mc:AlternateContent xmlns:mc="http://schemas.openxmlformats.org/markup-compatibility/2006" xmlns:a14="http://schemas.microsoft.com/office/drawing/2010/main">
      <mc:Choice Requires="a14">
        <xdr:graphicFrame macro="">
          <xdr:nvGraphicFramePr>
            <xdr:cNvPr id="15" name="Entreprise appartenant à une femme 2">
              <a:extLst>
                <a:ext uri="{FF2B5EF4-FFF2-40B4-BE49-F238E27FC236}">
                  <a16:creationId xmlns:a16="http://schemas.microsoft.com/office/drawing/2014/main" id="{5D3ABFBB-3A7C-2246-4E06-7FA908A45DEB}"/>
                </a:ext>
              </a:extLst>
            </xdr:cNvPr>
            <xdr:cNvGraphicFramePr/>
          </xdr:nvGraphicFramePr>
          <xdr:xfrm>
            <a:off x="0" y="0"/>
            <a:ext cx="0" cy="0"/>
          </xdr:xfrm>
          <a:graphic>
            <a:graphicData uri="http://schemas.microsoft.com/office/drawing/2010/slicer">
              <sle:slicer xmlns:sle="http://schemas.microsoft.com/office/drawing/2010/slicer" name="Entreprise appartenant à une femme 2"/>
            </a:graphicData>
          </a:graphic>
        </xdr:graphicFrame>
      </mc:Choice>
      <mc:Fallback xmlns="">
        <xdr:sp macro="" textlink="">
          <xdr:nvSpPr>
            <xdr:cNvPr id="0" name=""/>
            <xdr:cNvSpPr>
              <a:spLocks noTextEdit="1"/>
            </xdr:cNvSpPr>
          </xdr:nvSpPr>
          <xdr:spPr>
            <a:xfrm>
              <a:off x="8080771" y="13259992"/>
              <a:ext cx="1828800" cy="87272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2380</xdr:colOff>
      <xdr:row>216</xdr:row>
      <xdr:rowOff>2380</xdr:rowOff>
    </xdr:from>
    <xdr:to>
      <xdr:col>5</xdr:col>
      <xdr:colOff>420290</xdr:colOff>
      <xdr:row>220</xdr:row>
      <xdr:rowOff>178592</xdr:rowOff>
    </xdr:to>
    <mc:AlternateContent xmlns:mc="http://schemas.openxmlformats.org/markup-compatibility/2006" xmlns:a14="http://schemas.microsoft.com/office/drawing/2010/main">
      <mc:Choice Requires="a14">
        <xdr:graphicFrame macro="">
          <xdr:nvGraphicFramePr>
            <xdr:cNvPr id="16" name="Entreprise appartenant à une femme 3">
              <a:extLst>
                <a:ext uri="{FF2B5EF4-FFF2-40B4-BE49-F238E27FC236}">
                  <a16:creationId xmlns:a16="http://schemas.microsoft.com/office/drawing/2014/main" id="{14329687-405B-AE53-C671-E928D25CC5D0}"/>
                </a:ext>
              </a:extLst>
            </xdr:cNvPr>
            <xdr:cNvGraphicFramePr/>
          </xdr:nvGraphicFramePr>
          <xdr:xfrm>
            <a:off x="0" y="0"/>
            <a:ext cx="0" cy="0"/>
          </xdr:xfrm>
          <a:graphic>
            <a:graphicData uri="http://schemas.microsoft.com/office/drawing/2010/slicer">
              <sle:slicer xmlns:sle="http://schemas.microsoft.com/office/drawing/2010/slicer" name="Entreprise appartenant à une femme 3"/>
            </a:graphicData>
          </a:graphic>
        </xdr:graphicFrame>
      </mc:Choice>
      <mc:Fallback xmlns="">
        <xdr:sp macro="" textlink="">
          <xdr:nvSpPr>
            <xdr:cNvPr id="0" name=""/>
            <xdr:cNvSpPr>
              <a:spLocks noTextEdit="1"/>
            </xdr:cNvSpPr>
          </xdr:nvSpPr>
          <xdr:spPr>
            <a:xfrm>
              <a:off x="8068865" y="14688740"/>
              <a:ext cx="1828800" cy="89058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2380</xdr:colOff>
      <xdr:row>273</xdr:row>
      <xdr:rowOff>175022</xdr:rowOff>
    </xdr:from>
    <xdr:to>
      <xdr:col>5</xdr:col>
      <xdr:colOff>420290</xdr:colOff>
      <xdr:row>278</xdr:row>
      <xdr:rowOff>130969</xdr:rowOff>
    </xdr:to>
    <mc:AlternateContent xmlns:mc="http://schemas.openxmlformats.org/markup-compatibility/2006" xmlns:a14="http://schemas.microsoft.com/office/drawing/2010/main">
      <mc:Choice Requires="a14">
        <xdr:graphicFrame macro="">
          <xdr:nvGraphicFramePr>
            <xdr:cNvPr id="17" name="Entreprise appartenant à une femme 4">
              <a:extLst>
                <a:ext uri="{FF2B5EF4-FFF2-40B4-BE49-F238E27FC236}">
                  <a16:creationId xmlns:a16="http://schemas.microsoft.com/office/drawing/2014/main" id="{245C697A-BCC4-BB09-512D-89305DFB4E54}"/>
                </a:ext>
              </a:extLst>
            </xdr:cNvPr>
            <xdr:cNvGraphicFramePr/>
          </xdr:nvGraphicFramePr>
          <xdr:xfrm>
            <a:off x="0" y="0"/>
            <a:ext cx="0" cy="0"/>
          </xdr:xfrm>
          <a:graphic>
            <a:graphicData uri="http://schemas.microsoft.com/office/drawing/2010/slicer">
              <sle:slicer xmlns:sle="http://schemas.microsoft.com/office/drawing/2010/slicer" name="Entreprise appartenant à une femme 4"/>
            </a:graphicData>
          </a:graphic>
        </xdr:graphicFrame>
      </mc:Choice>
      <mc:Fallback xmlns="">
        <xdr:sp macro="" textlink="">
          <xdr:nvSpPr>
            <xdr:cNvPr id="0" name=""/>
            <xdr:cNvSpPr>
              <a:spLocks noTextEdit="1"/>
            </xdr:cNvSpPr>
          </xdr:nvSpPr>
          <xdr:spPr>
            <a:xfrm>
              <a:off x="8068865" y="16111538"/>
              <a:ext cx="1828800" cy="84891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8333</xdr:colOff>
      <xdr:row>334</xdr:row>
      <xdr:rowOff>8335</xdr:rowOff>
    </xdr:from>
    <xdr:to>
      <xdr:col>5</xdr:col>
      <xdr:colOff>426243</xdr:colOff>
      <xdr:row>338</xdr:row>
      <xdr:rowOff>166688</xdr:rowOff>
    </xdr:to>
    <mc:AlternateContent xmlns:mc="http://schemas.openxmlformats.org/markup-compatibility/2006" xmlns:a14="http://schemas.microsoft.com/office/drawing/2010/main">
      <mc:Choice Requires="a14">
        <xdr:graphicFrame macro="">
          <xdr:nvGraphicFramePr>
            <xdr:cNvPr id="24" name="Entreprise appartenant à une femme 5">
              <a:extLst>
                <a:ext uri="{FF2B5EF4-FFF2-40B4-BE49-F238E27FC236}">
                  <a16:creationId xmlns:a16="http://schemas.microsoft.com/office/drawing/2014/main" id="{3D8CFF93-F15B-0039-133F-8B4E2337024D}"/>
                </a:ext>
              </a:extLst>
            </xdr:cNvPr>
            <xdr:cNvGraphicFramePr/>
          </xdr:nvGraphicFramePr>
          <xdr:xfrm>
            <a:off x="0" y="0"/>
            <a:ext cx="0" cy="0"/>
          </xdr:xfrm>
          <a:graphic>
            <a:graphicData uri="http://schemas.microsoft.com/office/drawing/2010/slicer">
              <sle:slicer xmlns:sle="http://schemas.microsoft.com/office/drawing/2010/slicer" name="Entreprise appartenant à une femme 5"/>
            </a:graphicData>
          </a:graphic>
        </xdr:graphicFrame>
      </mc:Choice>
      <mc:Fallback xmlns="">
        <xdr:sp macro="" textlink="">
          <xdr:nvSpPr>
            <xdr:cNvPr id="0" name=""/>
            <xdr:cNvSpPr>
              <a:spLocks noTextEdit="1"/>
            </xdr:cNvSpPr>
          </xdr:nvSpPr>
          <xdr:spPr>
            <a:xfrm>
              <a:off x="8074818" y="17909383"/>
              <a:ext cx="1828800" cy="87272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2380</xdr:colOff>
      <xdr:row>411</xdr:row>
      <xdr:rowOff>3573</xdr:rowOff>
    </xdr:from>
    <xdr:to>
      <xdr:col>5</xdr:col>
      <xdr:colOff>420290</xdr:colOff>
      <xdr:row>415</xdr:row>
      <xdr:rowOff>154782</xdr:rowOff>
    </xdr:to>
    <mc:AlternateContent xmlns:mc="http://schemas.openxmlformats.org/markup-compatibility/2006" xmlns:a14="http://schemas.microsoft.com/office/drawing/2010/main">
      <mc:Choice Requires="a14">
        <xdr:graphicFrame macro="">
          <xdr:nvGraphicFramePr>
            <xdr:cNvPr id="30" name="Entreprise appartenant à une femme 6">
              <a:extLst>
                <a:ext uri="{FF2B5EF4-FFF2-40B4-BE49-F238E27FC236}">
                  <a16:creationId xmlns:a16="http://schemas.microsoft.com/office/drawing/2014/main" id="{72C20CE4-9FB4-07DE-2423-03550A93BEDD}"/>
                </a:ext>
              </a:extLst>
            </xdr:cNvPr>
            <xdr:cNvGraphicFramePr/>
          </xdr:nvGraphicFramePr>
          <xdr:xfrm>
            <a:off x="0" y="0"/>
            <a:ext cx="0" cy="0"/>
          </xdr:xfrm>
          <a:graphic>
            <a:graphicData uri="http://schemas.microsoft.com/office/drawing/2010/slicer">
              <sle:slicer xmlns:sle="http://schemas.microsoft.com/office/drawing/2010/slicer" name="Entreprise appartenant à une femme 6"/>
            </a:graphicData>
          </a:graphic>
        </xdr:graphicFrame>
      </mc:Choice>
      <mc:Fallback xmlns="">
        <xdr:sp macro="" textlink="">
          <xdr:nvSpPr>
            <xdr:cNvPr id="0" name=""/>
            <xdr:cNvSpPr>
              <a:spLocks noTextEdit="1"/>
            </xdr:cNvSpPr>
          </xdr:nvSpPr>
          <xdr:spPr>
            <a:xfrm>
              <a:off x="8068865" y="22988589"/>
              <a:ext cx="1828800" cy="86558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8333</xdr:colOff>
      <xdr:row>468</xdr:row>
      <xdr:rowOff>1</xdr:rowOff>
    </xdr:from>
    <xdr:to>
      <xdr:col>5</xdr:col>
      <xdr:colOff>426243</xdr:colOff>
      <xdr:row>472</xdr:row>
      <xdr:rowOff>142876</xdr:rowOff>
    </xdr:to>
    <mc:AlternateContent xmlns:mc="http://schemas.openxmlformats.org/markup-compatibility/2006" xmlns:a14="http://schemas.microsoft.com/office/drawing/2010/main">
      <mc:Choice Requires="a14">
        <xdr:graphicFrame macro="">
          <xdr:nvGraphicFramePr>
            <xdr:cNvPr id="31" name="Entreprise appartenant à une femme 7">
              <a:extLst>
                <a:ext uri="{FF2B5EF4-FFF2-40B4-BE49-F238E27FC236}">
                  <a16:creationId xmlns:a16="http://schemas.microsoft.com/office/drawing/2014/main" id="{64134148-845B-3F38-9391-9381F103F25B}"/>
                </a:ext>
              </a:extLst>
            </xdr:cNvPr>
            <xdr:cNvGraphicFramePr/>
          </xdr:nvGraphicFramePr>
          <xdr:xfrm>
            <a:off x="0" y="0"/>
            <a:ext cx="0" cy="0"/>
          </xdr:xfrm>
          <a:graphic>
            <a:graphicData uri="http://schemas.microsoft.com/office/drawing/2010/slicer">
              <sle:slicer xmlns:sle="http://schemas.microsoft.com/office/drawing/2010/slicer" name="Entreprise appartenant à une femme 7"/>
            </a:graphicData>
          </a:graphic>
        </xdr:graphicFrame>
      </mc:Choice>
      <mc:Fallback xmlns="">
        <xdr:sp macro="" textlink="">
          <xdr:nvSpPr>
            <xdr:cNvPr id="0" name=""/>
            <xdr:cNvSpPr>
              <a:spLocks noTextEdit="1"/>
            </xdr:cNvSpPr>
          </xdr:nvSpPr>
          <xdr:spPr>
            <a:xfrm>
              <a:off x="8074818" y="24235174"/>
              <a:ext cx="1828800" cy="8572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8334</xdr:colOff>
      <xdr:row>586</xdr:row>
      <xdr:rowOff>171450</xdr:rowOff>
    </xdr:from>
    <xdr:to>
      <xdr:col>7</xdr:col>
      <xdr:colOff>205978</xdr:colOff>
      <xdr:row>592</xdr:row>
      <xdr:rowOff>35717</xdr:rowOff>
    </xdr:to>
    <mc:AlternateContent xmlns:mc="http://schemas.openxmlformats.org/markup-compatibility/2006" xmlns:a14="http://schemas.microsoft.com/office/drawing/2010/main">
      <mc:Choice Requires="a14">
        <xdr:graphicFrame macro="">
          <xdr:nvGraphicFramePr>
            <xdr:cNvPr id="33" name="Gamme de taille (nombre d'employés)">
              <a:extLst>
                <a:ext uri="{FF2B5EF4-FFF2-40B4-BE49-F238E27FC236}">
                  <a16:creationId xmlns:a16="http://schemas.microsoft.com/office/drawing/2014/main" id="{9226086C-499B-34D9-61CD-97DA0A3630FC}"/>
                </a:ext>
              </a:extLst>
            </xdr:cNvPr>
            <xdr:cNvGraphicFramePr/>
          </xdr:nvGraphicFramePr>
          <xdr:xfrm>
            <a:off x="0" y="0"/>
            <a:ext cx="0" cy="0"/>
          </xdr:xfrm>
          <a:graphic>
            <a:graphicData uri="http://schemas.microsoft.com/office/drawing/2010/slicer">
              <sle:slicer xmlns:sle="http://schemas.microsoft.com/office/drawing/2010/slicer" name="Gamme de taille (nombre d'employés)"/>
            </a:graphicData>
          </a:graphic>
        </xdr:graphicFrame>
      </mc:Choice>
      <mc:Fallback xmlns="">
        <xdr:sp macro="" textlink="">
          <xdr:nvSpPr>
            <xdr:cNvPr id="0" name=""/>
            <xdr:cNvSpPr>
              <a:spLocks noTextEdit="1"/>
            </xdr:cNvSpPr>
          </xdr:nvSpPr>
          <xdr:spPr>
            <a:xfrm>
              <a:off x="10616803" y="28615481"/>
              <a:ext cx="1828800" cy="93583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11905</xdr:colOff>
      <xdr:row>525</xdr:row>
      <xdr:rowOff>20239</xdr:rowOff>
    </xdr:from>
    <xdr:to>
      <xdr:col>21</xdr:col>
      <xdr:colOff>340517</xdr:colOff>
      <xdr:row>526</xdr:row>
      <xdr:rowOff>756046</xdr:rowOff>
    </xdr:to>
    <mc:AlternateContent xmlns:mc="http://schemas.openxmlformats.org/markup-compatibility/2006" xmlns:a14="http://schemas.microsoft.com/office/drawing/2010/main">
      <mc:Choice Requires="a14">
        <xdr:graphicFrame macro="">
          <xdr:nvGraphicFramePr>
            <xdr:cNvPr id="34" name="Industrie">
              <a:extLst>
                <a:ext uri="{FF2B5EF4-FFF2-40B4-BE49-F238E27FC236}">
                  <a16:creationId xmlns:a16="http://schemas.microsoft.com/office/drawing/2014/main" id="{303EEDB4-EC55-07D6-A8B8-F163DA99481C}"/>
                </a:ext>
              </a:extLst>
            </xdr:cNvPr>
            <xdr:cNvGraphicFramePr/>
          </xdr:nvGraphicFramePr>
          <xdr:xfrm>
            <a:off x="0" y="0"/>
            <a:ext cx="0" cy="0"/>
          </xdr:xfrm>
          <a:graphic>
            <a:graphicData uri="http://schemas.microsoft.com/office/drawing/2010/slicer">
              <sle:slicer xmlns:sle="http://schemas.microsoft.com/office/drawing/2010/slicer" name="Industrie"/>
            </a:graphicData>
          </a:graphic>
        </xdr:graphicFrame>
      </mc:Choice>
      <mc:Fallback xmlns="">
        <xdr:sp macro="" textlink="">
          <xdr:nvSpPr>
            <xdr:cNvPr id="0" name=""/>
            <xdr:cNvSpPr>
              <a:spLocks noTextEdit="1"/>
            </xdr:cNvSpPr>
          </xdr:nvSpPr>
          <xdr:spPr>
            <a:xfrm>
              <a:off x="30968155" y="25767505"/>
              <a:ext cx="1828800" cy="91440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8333</xdr:colOff>
      <xdr:row>646</xdr:row>
      <xdr:rowOff>178593</xdr:rowOff>
    </xdr:from>
    <xdr:to>
      <xdr:col>7</xdr:col>
      <xdr:colOff>205977</xdr:colOff>
      <xdr:row>651</xdr:row>
      <xdr:rowOff>148827</xdr:rowOff>
    </xdr:to>
    <mc:AlternateContent xmlns:mc="http://schemas.openxmlformats.org/markup-compatibility/2006" xmlns:a14="http://schemas.microsoft.com/office/drawing/2010/main">
      <mc:Choice Requires="a14">
        <xdr:graphicFrame macro="">
          <xdr:nvGraphicFramePr>
            <xdr:cNvPr id="35" name="Fourchette de taille (revenus)">
              <a:extLst>
                <a:ext uri="{FF2B5EF4-FFF2-40B4-BE49-F238E27FC236}">
                  <a16:creationId xmlns:a16="http://schemas.microsoft.com/office/drawing/2014/main" id="{8AD51CF1-440E-4CE6-5F98-3870540A6A09}"/>
                </a:ext>
              </a:extLst>
            </xdr:cNvPr>
            <xdr:cNvGraphicFramePr/>
          </xdr:nvGraphicFramePr>
          <xdr:xfrm>
            <a:off x="0" y="0"/>
            <a:ext cx="0" cy="0"/>
          </xdr:xfrm>
          <a:graphic>
            <a:graphicData uri="http://schemas.microsoft.com/office/drawing/2010/slicer">
              <sle:slicer xmlns:sle="http://schemas.microsoft.com/office/drawing/2010/slicer" name="Fourchette de taille (revenus)"/>
            </a:graphicData>
          </a:graphic>
        </xdr:graphicFrame>
      </mc:Choice>
      <mc:Fallback xmlns="">
        <xdr:sp macro="" textlink="">
          <xdr:nvSpPr>
            <xdr:cNvPr id="0" name=""/>
            <xdr:cNvSpPr>
              <a:spLocks noTextEdit="1"/>
            </xdr:cNvSpPr>
          </xdr:nvSpPr>
          <xdr:spPr>
            <a:xfrm>
              <a:off x="10616802" y="30408562"/>
              <a:ext cx="1828800" cy="86320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8333</xdr:colOff>
      <xdr:row>706</xdr:row>
      <xdr:rowOff>175021</xdr:rowOff>
    </xdr:from>
    <xdr:to>
      <xdr:col>8</xdr:col>
      <xdr:colOff>1122758</xdr:colOff>
      <xdr:row>711</xdr:row>
      <xdr:rowOff>172639</xdr:rowOff>
    </xdr:to>
    <mc:AlternateContent xmlns:mc="http://schemas.openxmlformats.org/markup-compatibility/2006" xmlns:a14="http://schemas.microsoft.com/office/drawing/2010/main">
      <mc:Choice Requires="a14">
        <xdr:graphicFrame macro="">
          <xdr:nvGraphicFramePr>
            <xdr:cNvPr id="36" name="Durée de vie de l'entité">
              <a:extLst>
                <a:ext uri="{FF2B5EF4-FFF2-40B4-BE49-F238E27FC236}">
                  <a16:creationId xmlns:a16="http://schemas.microsoft.com/office/drawing/2014/main" id="{5272DF7A-2983-4DA9-A0ED-59064A8AE63E}"/>
                </a:ext>
              </a:extLst>
            </xdr:cNvPr>
            <xdr:cNvGraphicFramePr/>
          </xdr:nvGraphicFramePr>
          <xdr:xfrm>
            <a:off x="0" y="0"/>
            <a:ext cx="0" cy="0"/>
          </xdr:xfrm>
          <a:graphic>
            <a:graphicData uri="http://schemas.microsoft.com/office/drawing/2010/slicer">
              <sle:slicer xmlns:sle="http://schemas.microsoft.com/office/drawing/2010/slicer" name="Durée de vie de l'entité"/>
            </a:graphicData>
          </a:graphic>
        </xdr:graphicFrame>
      </mc:Choice>
      <mc:Fallback xmlns="">
        <xdr:sp macro="" textlink="">
          <xdr:nvSpPr>
            <xdr:cNvPr id="0" name=""/>
            <xdr:cNvSpPr>
              <a:spLocks noTextEdit="1"/>
            </xdr:cNvSpPr>
          </xdr:nvSpPr>
          <xdr:spPr>
            <a:xfrm>
              <a:off x="12247958" y="32190927"/>
              <a:ext cx="1828800" cy="89058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24</xdr:col>
      <xdr:colOff>11906</xdr:colOff>
      <xdr:row>767</xdr:row>
      <xdr:rowOff>14287</xdr:rowOff>
    </xdr:from>
    <xdr:to>
      <xdr:col>25</xdr:col>
      <xdr:colOff>340518</xdr:colOff>
      <xdr:row>772</xdr:row>
      <xdr:rowOff>0</xdr:rowOff>
    </xdr:to>
    <mc:AlternateContent xmlns:mc="http://schemas.openxmlformats.org/markup-compatibility/2006" xmlns:a14="http://schemas.microsoft.com/office/drawing/2010/main">
      <mc:Choice Requires="a14">
        <xdr:graphicFrame macro="">
          <xdr:nvGraphicFramePr>
            <xdr:cNvPr id="37" name="Région">
              <a:extLst>
                <a:ext uri="{FF2B5EF4-FFF2-40B4-BE49-F238E27FC236}">
                  <a16:creationId xmlns:a16="http://schemas.microsoft.com/office/drawing/2014/main" id="{AB02FA61-A7AA-AB57-C7E0-41B6EE95642E}"/>
                </a:ext>
              </a:extLst>
            </xdr:cNvPr>
            <xdr:cNvGraphicFramePr/>
          </xdr:nvGraphicFramePr>
          <xdr:xfrm>
            <a:off x="0" y="0"/>
            <a:ext cx="0" cy="0"/>
          </xdr:xfrm>
          <a:graphic>
            <a:graphicData uri="http://schemas.microsoft.com/office/drawing/2010/slicer">
              <sle:slicer xmlns:sle="http://schemas.microsoft.com/office/drawing/2010/slicer" name="Région"/>
            </a:graphicData>
          </a:graphic>
        </xdr:graphicFrame>
      </mc:Choice>
      <mc:Fallback xmlns="">
        <xdr:sp macro="" textlink="">
          <xdr:nvSpPr>
            <xdr:cNvPr id="0" name=""/>
            <xdr:cNvSpPr>
              <a:spLocks noTextEdit="1"/>
            </xdr:cNvSpPr>
          </xdr:nvSpPr>
          <xdr:spPr>
            <a:xfrm>
              <a:off x="36968906" y="33994725"/>
              <a:ext cx="1828800" cy="87868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2380</xdr:colOff>
      <xdr:row>826</xdr:row>
      <xdr:rowOff>434578</xdr:rowOff>
    </xdr:from>
    <xdr:to>
      <xdr:col>5</xdr:col>
      <xdr:colOff>420290</xdr:colOff>
      <xdr:row>831</xdr:row>
      <xdr:rowOff>41670</xdr:rowOff>
    </xdr:to>
    <mc:AlternateContent xmlns:mc="http://schemas.openxmlformats.org/markup-compatibility/2006" xmlns:a14="http://schemas.microsoft.com/office/drawing/2010/main">
      <mc:Choice Requires="a14">
        <xdr:graphicFrame macro="">
          <xdr:nvGraphicFramePr>
            <xdr:cNvPr id="38" name="Statut d'emprunt">
              <a:extLst>
                <a:ext uri="{FF2B5EF4-FFF2-40B4-BE49-F238E27FC236}">
                  <a16:creationId xmlns:a16="http://schemas.microsoft.com/office/drawing/2014/main" id="{E0D53CE8-41E1-F20F-8758-A26ED4FD2EC2}"/>
                </a:ext>
              </a:extLst>
            </xdr:cNvPr>
            <xdr:cNvGraphicFramePr/>
          </xdr:nvGraphicFramePr>
          <xdr:xfrm>
            <a:off x="0" y="0"/>
            <a:ext cx="0" cy="0"/>
          </xdr:xfrm>
          <a:graphic>
            <a:graphicData uri="http://schemas.microsoft.com/office/drawing/2010/slicer">
              <sle:slicer xmlns:sle="http://schemas.microsoft.com/office/drawing/2010/slicer" name="Statut d'emprunt"/>
            </a:graphicData>
          </a:graphic>
        </xdr:graphicFrame>
      </mc:Choice>
      <mc:Fallback xmlns="">
        <xdr:sp macro="" textlink="">
          <xdr:nvSpPr>
            <xdr:cNvPr id="0" name=""/>
            <xdr:cNvSpPr>
              <a:spLocks noTextEdit="1"/>
            </xdr:cNvSpPr>
          </xdr:nvSpPr>
          <xdr:spPr>
            <a:xfrm>
              <a:off x="8068865" y="36022359"/>
              <a:ext cx="1828800" cy="94654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8333</xdr:colOff>
      <xdr:row>860</xdr:row>
      <xdr:rowOff>1189</xdr:rowOff>
    </xdr:from>
    <xdr:to>
      <xdr:col>5</xdr:col>
      <xdr:colOff>426243</xdr:colOff>
      <xdr:row>914</xdr:row>
      <xdr:rowOff>41670</xdr:rowOff>
    </xdr:to>
    <mc:AlternateContent xmlns:mc="http://schemas.openxmlformats.org/markup-compatibility/2006" xmlns:a14="http://schemas.microsoft.com/office/drawing/2010/main">
      <mc:Choice Requires="a14">
        <xdr:graphicFrame macro="">
          <xdr:nvGraphicFramePr>
            <xdr:cNvPr id="39" name="Statut d'emprunt 1">
              <a:extLst>
                <a:ext uri="{FF2B5EF4-FFF2-40B4-BE49-F238E27FC236}">
                  <a16:creationId xmlns:a16="http://schemas.microsoft.com/office/drawing/2014/main" id="{B46AEB11-2B61-D438-3BBA-86F304B0BD16}"/>
                </a:ext>
              </a:extLst>
            </xdr:cNvPr>
            <xdr:cNvGraphicFramePr/>
          </xdr:nvGraphicFramePr>
          <xdr:xfrm>
            <a:off x="0" y="0"/>
            <a:ext cx="0" cy="0"/>
          </xdr:xfrm>
          <a:graphic>
            <a:graphicData uri="http://schemas.microsoft.com/office/drawing/2010/slicer">
              <sle:slicer xmlns:sle="http://schemas.microsoft.com/office/drawing/2010/slicer" name="Statut d'emprunt 1"/>
            </a:graphicData>
          </a:graphic>
        </xdr:graphicFrame>
      </mc:Choice>
      <mc:Fallback xmlns="">
        <xdr:sp macro="" textlink="">
          <xdr:nvSpPr>
            <xdr:cNvPr id="0" name=""/>
            <xdr:cNvSpPr>
              <a:spLocks noTextEdit="1"/>
            </xdr:cNvSpPr>
          </xdr:nvSpPr>
          <xdr:spPr>
            <a:xfrm>
              <a:off x="8074818" y="42660094"/>
              <a:ext cx="1828800" cy="91678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8333</xdr:colOff>
      <xdr:row>976</xdr:row>
      <xdr:rowOff>173831</xdr:rowOff>
    </xdr:from>
    <xdr:to>
      <xdr:col>5</xdr:col>
      <xdr:colOff>426243</xdr:colOff>
      <xdr:row>981</xdr:row>
      <xdr:rowOff>1</xdr:rowOff>
    </xdr:to>
    <mc:AlternateContent xmlns:mc="http://schemas.openxmlformats.org/markup-compatibility/2006" xmlns:a14="http://schemas.microsoft.com/office/drawing/2010/main">
      <mc:Choice Requires="a14">
        <xdr:graphicFrame macro="">
          <xdr:nvGraphicFramePr>
            <xdr:cNvPr id="40" name="Statut d'emprunt 2">
              <a:extLst>
                <a:ext uri="{FF2B5EF4-FFF2-40B4-BE49-F238E27FC236}">
                  <a16:creationId xmlns:a16="http://schemas.microsoft.com/office/drawing/2014/main" id="{7C37E333-D412-3CB1-8DAE-76A7135A6D74}"/>
                </a:ext>
              </a:extLst>
            </xdr:cNvPr>
            <xdr:cNvGraphicFramePr/>
          </xdr:nvGraphicFramePr>
          <xdr:xfrm>
            <a:off x="0" y="0"/>
            <a:ext cx="0" cy="0"/>
          </xdr:xfrm>
          <a:graphic>
            <a:graphicData uri="http://schemas.microsoft.com/office/drawing/2010/slicer">
              <sle:slicer xmlns:sle="http://schemas.microsoft.com/office/drawing/2010/slicer" name="Statut d'emprunt 2"/>
            </a:graphicData>
          </a:graphic>
        </xdr:graphicFrame>
      </mc:Choice>
      <mc:Fallback xmlns="">
        <xdr:sp macro="" textlink="">
          <xdr:nvSpPr>
            <xdr:cNvPr id="0" name=""/>
            <xdr:cNvSpPr>
              <a:spLocks noTextEdit="1"/>
            </xdr:cNvSpPr>
          </xdr:nvSpPr>
          <xdr:spPr>
            <a:xfrm>
              <a:off x="8074818" y="45852160"/>
              <a:ext cx="1828800" cy="8798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14287</xdr:colOff>
      <xdr:row>1042</xdr:row>
      <xdr:rowOff>5951</xdr:rowOff>
    </xdr:from>
    <xdr:to>
      <xdr:col>5</xdr:col>
      <xdr:colOff>432197</xdr:colOff>
      <xdr:row>1046</xdr:row>
      <xdr:rowOff>113107</xdr:rowOff>
    </xdr:to>
    <mc:AlternateContent xmlns:mc="http://schemas.openxmlformats.org/markup-compatibility/2006" xmlns:a14="http://schemas.microsoft.com/office/drawing/2010/main">
      <mc:Choice Requires="a14">
        <xdr:graphicFrame macro="">
          <xdr:nvGraphicFramePr>
            <xdr:cNvPr id="41" name="Statut d'emprunt 3">
              <a:extLst>
                <a:ext uri="{FF2B5EF4-FFF2-40B4-BE49-F238E27FC236}">
                  <a16:creationId xmlns:a16="http://schemas.microsoft.com/office/drawing/2014/main" id="{362FD505-338C-6B61-88D6-25FAC9D157A8}"/>
                </a:ext>
              </a:extLst>
            </xdr:cNvPr>
            <xdr:cNvGraphicFramePr/>
          </xdr:nvGraphicFramePr>
          <xdr:xfrm>
            <a:off x="0" y="0"/>
            <a:ext cx="0" cy="0"/>
          </xdr:xfrm>
          <a:graphic>
            <a:graphicData uri="http://schemas.microsoft.com/office/drawing/2010/slicer">
              <sle:slicer xmlns:sle="http://schemas.microsoft.com/office/drawing/2010/slicer" name="Statut d'emprunt 3"/>
            </a:graphicData>
          </a:graphic>
        </xdr:graphicFrame>
      </mc:Choice>
      <mc:Fallback xmlns="">
        <xdr:sp macro="" textlink="">
          <xdr:nvSpPr>
            <xdr:cNvPr id="0" name=""/>
            <xdr:cNvSpPr>
              <a:spLocks noTextEdit="1"/>
            </xdr:cNvSpPr>
          </xdr:nvSpPr>
          <xdr:spPr>
            <a:xfrm>
              <a:off x="8080772" y="48702514"/>
              <a:ext cx="1828800" cy="98226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8333</xdr:colOff>
      <xdr:row>1110</xdr:row>
      <xdr:rowOff>177402</xdr:rowOff>
    </xdr:from>
    <xdr:to>
      <xdr:col>5</xdr:col>
      <xdr:colOff>426243</xdr:colOff>
      <xdr:row>1115</xdr:row>
      <xdr:rowOff>95248</xdr:rowOff>
    </xdr:to>
    <mc:AlternateContent xmlns:mc="http://schemas.openxmlformats.org/markup-compatibility/2006" xmlns:a14="http://schemas.microsoft.com/office/drawing/2010/main">
      <mc:Choice Requires="a14">
        <xdr:graphicFrame macro="">
          <xdr:nvGraphicFramePr>
            <xdr:cNvPr id="42" name="Statut d'emprunt 4">
              <a:extLst>
                <a:ext uri="{FF2B5EF4-FFF2-40B4-BE49-F238E27FC236}">
                  <a16:creationId xmlns:a16="http://schemas.microsoft.com/office/drawing/2014/main" id="{5DF7C78C-9E5F-49D1-C96F-D04E933A1251}"/>
                </a:ext>
              </a:extLst>
            </xdr:cNvPr>
            <xdr:cNvGraphicFramePr/>
          </xdr:nvGraphicFramePr>
          <xdr:xfrm>
            <a:off x="0" y="0"/>
            <a:ext cx="0" cy="0"/>
          </xdr:xfrm>
          <a:graphic>
            <a:graphicData uri="http://schemas.microsoft.com/office/drawing/2010/slicer">
              <sle:slicer xmlns:sle="http://schemas.microsoft.com/office/drawing/2010/slicer" name="Statut d'emprunt 4"/>
            </a:graphicData>
          </a:graphic>
        </xdr:graphicFrame>
      </mc:Choice>
      <mc:Fallback xmlns="">
        <xdr:sp macro="" textlink="">
          <xdr:nvSpPr>
            <xdr:cNvPr id="0" name=""/>
            <xdr:cNvSpPr>
              <a:spLocks noTextEdit="1"/>
            </xdr:cNvSpPr>
          </xdr:nvSpPr>
          <xdr:spPr>
            <a:xfrm>
              <a:off x="8074818" y="52249387"/>
              <a:ext cx="1828800" cy="9715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1143000</xdr:colOff>
      <xdr:row>1</xdr:row>
      <xdr:rowOff>66675</xdr:rowOff>
    </xdr:to>
    <xdr:pic>
      <xdr:nvPicPr>
        <xdr:cNvPr id="2" name="Picture 1">
          <a:extLst>
            <a:ext uri="{FF2B5EF4-FFF2-40B4-BE49-F238E27FC236}">
              <a16:creationId xmlns:a16="http://schemas.microsoft.com/office/drawing/2014/main" id="{F764AB09-74AB-459E-9604-1B2A55305E2A}"/>
            </a:ext>
            <a:ext uri="{147F2762-F138-4A5C-976F-8EAC2B608ADB}">
              <a16:predDERef xmlns:a16="http://schemas.microsoft.com/office/drawing/2014/main" pred="{3B7879CD-F666-89B4-B151-284DAE3B72E9}"/>
            </a:ext>
          </a:extLst>
        </xdr:cNvPr>
        <xdr:cNvPicPr>
          <a:picLocks noChangeAspect="1"/>
        </xdr:cNvPicPr>
      </xdr:nvPicPr>
      <xdr:blipFill>
        <a:blip xmlns:r="http://schemas.openxmlformats.org/officeDocument/2006/relationships" r:embed="rId1"/>
        <a:stretch>
          <a:fillRect/>
        </a:stretch>
      </xdr:blipFill>
      <xdr:spPr>
        <a:xfrm>
          <a:off x="0" y="0"/>
          <a:ext cx="1143000" cy="1143000"/>
        </a:xfrm>
        <a:prstGeom prst="rect">
          <a:avLst/>
        </a:prstGeom>
      </xdr:spPr>
    </xdr:pic>
    <xdr:clientData/>
  </xdr:twoCellAnchor>
  <xdr:twoCellAnchor editAs="oneCell">
    <xdr:from>
      <xdr:col>0</xdr:col>
      <xdr:colOff>1238250</xdr:colOff>
      <xdr:row>0</xdr:row>
      <xdr:rowOff>0</xdr:rowOff>
    </xdr:from>
    <xdr:to>
      <xdr:col>1</xdr:col>
      <xdr:colOff>714375</xdr:colOff>
      <xdr:row>1</xdr:row>
      <xdr:rowOff>76200</xdr:rowOff>
    </xdr:to>
    <xdr:pic>
      <xdr:nvPicPr>
        <xdr:cNvPr id="4" name="Picture 3">
          <a:extLst>
            <a:ext uri="{FF2B5EF4-FFF2-40B4-BE49-F238E27FC236}">
              <a16:creationId xmlns:a16="http://schemas.microsoft.com/office/drawing/2014/main" id="{2019CAF6-BAAC-43F5-A964-FC6557B185B7}"/>
            </a:ext>
            <a:ext uri="{147F2762-F138-4A5C-976F-8EAC2B608ADB}">
              <a16:predDERef xmlns:a16="http://schemas.microsoft.com/office/drawing/2014/main" pred="{F764AB09-74AB-459E-9604-1B2A55305E2A}"/>
            </a:ext>
          </a:extLst>
        </xdr:cNvPr>
        <xdr:cNvPicPr>
          <a:picLocks noChangeAspect="1"/>
        </xdr:cNvPicPr>
      </xdr:nvPicPr>
      <xdr:blipFill>
        <a:blip xmlns:r="http://schemas.openxmlformats.org/officeDocument/2006/relationships" r:embed="rId2"/>
        <a:stretch>
          <a:fillRect/>
        </a:stretch>
      </xdr:blipFill>
      <xdr:spPr>
        <a:xfrm>
          <a:off x="1238250" y="0"/>
          <a:ext cx="1152525" cy="1152525"/>
        </a:xfrm>
        <a:prstGeom prst="rect">
          <a:avLst/>
        </a:prstGeom>
      </xdr:spPr>
    </xdr:pic>
    <xdr:clientData/>
  </xdr:twoCellAnchor>
  <xdr:twoCellAnchor editAs="oneCell">
    <xdr:from>
      <xdr:col>1</xdr:col>
      <xdr:colOff>876300</xdr:colOff>
      <xdr:row>0</xdr:row>
      <xdr:rowOff>161925</xdr:rowOff>
    </xdr:from>
    <xdr:to>
      <xdr:col>2</xdr:col>
      <xdr:colOff>47625</xdr:colOff>
      <xdr:row>0</xdr:row>
      <xdr:rowOff>1009650</xdr:rowOff>
    </xdr:to>
    <xdr:pic>
      <xdr:nvPicPr>
        <xdr:cNvPr id="5" name="Picture 4">
          <a:extLst>
            <a:ext uri="{FF2B5EF4-FFF2-40B4-BE49-F238E27FC236}">
              <a16:creationId xmlns:a16="http://schemas.microsoft.com/office/drawing/2014/main" id="{FC4828AB-CC7A-450A-BA83-17450BA932AC}"/>
            </a:ext>
            <a:ext uri="{147F2762-F138-4A5C-976F-8EAC2B608ADB}">
              <a16:predDERef xmlns:a16="http://schemas.microsoft.com/office/drawing/2014/main" pred="{2019CAF6-BAAC-43F5-A964-FC6557B185B7}"/>
            </a:ext>
          </a:extLst>
        </xdr:cNvPr>
        <xdr:cNvPicPr>
          <a:picLocks noChangeAspect="1"/>
        </xdr:cNvPicPr>
      </xdr:nvPicPr>
      <xdr:blipFill>
        <a:blip xmlns:r="http://schemas.openxmlformats.org/officeDocument/2006/relationships" r:embed="rId3"/>
        <a:stretch>
          <a:fillRect/>
        </a:stretch>
      </xdr:blipFill>
      <xdr:spPr>
        <a:xfrm>
          <a:off x="2552700" y="161925"/>
          <a:ext cx="847725" cy="847725"/>
        </a:xfrm>
        <a:prstGeom prst="rect">
          <a:avLst/>
        </a:prstGeom>
      </xdr:spPr>
    </xdr:pic>
    <xdr:clientData/>
  </xdr:twoCellAnchor>
  <xdr:twoCellAnchor editAs="oneCell">
    <xdr:from>
      <xdr:col>1</xdr:col>
      <xdr:colOff>1628775</xdr:colOff>
      <xdr:row>0</xdr:row>
      <xdr:rowOff>257175</xdr:rowOff>
    </xdr:from>
    <xdr:to>
      <xdr:col>3</xdr:col>
      <xdr:colOff>228600</xdr:colOff>
      <xdr:row>0</xdr:row>
      <xdr:rowOff>981075</xdr:rowOff>
    </xdr:to>
    <xdr:pic>
      <xdr:nvPicPr>
        <xdr:cNvPr id="11" name="Picture 8">
          <a:extLst>
            <a:ext uri="{FF2B5EF4-FFF2-40B4-BE49-F238E27FC236}">
              <a16:creationId xmlns:a16="http://schemas.microsoft.com/office/drawing/2014/main" id="{98D823D5-2D3D-4ED7-8980-F3FDCA604972}"/>
            </a:ext>
            <a:ext uri="{147F2762-F138-4A5C-976F-8EAC2B608ADB}">
              <a16:predDERef xmlns:a16="http://schemas.microsoft.com/office/drawing/2014/main" pred="{FC4828AB-CC7A-450A-BA83-17450BA932AC}"/>
            </a:ext>
          </a:extLst>
        </xdr:cNvPr>
        <xdr:cNvPicPr>
          <a:picLocks noChangeAspect="1"/>
        </xdr:cNvPicPr>
      </xdr:nvPicPr>
      <xdr:blipFill>
        <a:blip xmlns:r="http://schemas.openxmlformats.org/officeDocument/2006/relationships" r:embed="rId4"/>
        <a:stretch>
          <a:fillRect/>
        </a:stretch>
      </xdr:blipFill>
      <xdr:spPr>
        <a:xfrm>
          <a:off x="3305175" y="257175"/>
          <a:ext cx="1952625" cy="7239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van Ognjanovic" refreshedDate="46094.564787731484" createdVersion="8" refreshedVersion="8" minRefreshableVersion="3" recordCount="501" xr:uid="{631D753F-A604-49C7-B1EA-2AF3E32F9051}">
  <cacheSource type="worksheet">
    <worksheetSource ref="A3:CI1048576" sheet="Saisir les données ici"/>
  </cacheSource>
  <cacheFields count="87">
    <cacheField name="ID de l'entreprise" numFmtId="0">
      <sharedItems containsString="0" containsBlank="1" containsNumber="1" containsInteger="1" minValue="11111" maxValue="11610"/>
    </cacheField>
    <cacheField name="Région" numFmtId="0">
      <sharedItems containsBlank="1" count="23">
        <s v="Région 1"/>
        <s v="Région 9"/>
        <s v="Région 5"/>
        <s v="Région 4"/>
        <s v="Région 7"/>
        <s v="Région 8"/>
        <s v="Région 11"/>
        <s v="Région 6"/>
        <s v="Région 15"/>
        <s v="Région 2"/>
        <s v="Région 3"/>
        <s v="Région 10"/>
        <s v="Région 13"/>
        <s v="Région 20"/>
        <s v="Région 18"/>
        <s v="Région 14"/>
        <s v="Région 12"/>
        <s v="Région 23"/>
        <s v="Région 19"/>
        <s v="Région 17"/>
        <s v="Région 21"/>
        <s v="Région 16"/>
        <m/>
      </sharedItems>
    </cacheField>
    <cacheField name="Part des femmes propriétaires" numFmtId="9">
      <sharedItems containsString="0" containsBlank="1" containsNumber="1" minValue="0" maxValue="1"/>
    </cacheField>
    <cacheField name="Des femmes aux postes clés de direction" numFmtId="0">
      <sharedItems containsBlank="1"/>
    </cacheField>
    <cacheField name="Dispose d'un conseil d'administration" numFmtId="0">
      <sharedItems containsBlank="1"/>
    </cacheField>
    <cacheField name="% de femmes au conseil d'administration" numFmtId="9">
      <sharedItems containsString="0" containsBlank="1" containsNumber="1" minValue="0.15" maxValue="0.75"/>
    </cacheField>
    <cacheField name="Entreprise appartenant à une femme" numFmtId="9">
      <sharedItems containsBlank="1" count="3">
        <s v="Oui"/>
        <s v="Non"/>
        <m/>
      </sharedItems>
    </cacheField>
    <cacheField name="Gamme de taille (nombre d'employés)" numFmtId="0">
      <sharedItems containsBlank="1" count="6">
        <s v="n/a"/>
        <s v=" &lt;=50"/>
        <s v=" &lt;= 10"/>
        <s v=" &gt;250 "/>
        <s v=" &lt;=250"/>
        <m/>
      </sharedItems>
    </cacheField>
    <cacheField name="Fourchette de taille (revenus)" numFmtId="0">
      <sharedItems containsBlank="1" count="5">
        <s v="n/a"/>
        <s v=" &gt;2 mil EUR"/>
        <s v=" &lt;=500k EUR"/>
        <s v=" &lt;=2 mil EUR"/>
        <m/>
      </sharedItems>
    </cacheField>
    <cacheField name="Création de l'entité" numFmtId="14">
      <sharedItems containsNonDate="0" containsDate="1" containsString="0" containsBlank="1" minDate="1999-01-01T00:00:00" maxDate="2025-01-02T00:00:00"/>
    </cacheField>
    <cacheField name="Âge des affaires" numFmtId="0">
      <sharedItems containsString="0" containsBlank="1" containsNumber="1" containsInteger="1" minValue="1" maxValue="27"/>
    </cacheField>
    <cacheField name="Durée de vie de l'entité" numFmtId="0">
      <sharedItems containsBlank="1" count="6">
        <s v="1 à 3 ans"/>
        <s v="3-5 ans"/>
        <s v="5 à 10 ans"/>
        <s v="10-20 ans"/>
        <s v="&gt;20 ans"/>
        <m/>
      </sharedItems>
    </cacheField>
    <cacheField name="Client depuis" numFmtId="14">
      <sharedItems containsNonDate="0" containsDate="1" containsString="0" containsBlank="1" minDate="1999-01-01T00:00:00" maxDate="2025-01-02T00:00:00"/>
    </cacheField>
    <cacheField name="Durée de la relation client" numFmtId="0">
      <sharedItems containsString="0" containsBlank="1" containsNumber="1" containsInteger="1" minValue="1" maxValue="27"/>
    </cacheField>
    <cacheField name="Catégorie de durée de la relation client" numFmtId="0">
      <sharedItems containsBlank="1"/>
    </cacheField>
    <cacheField name="Date de naissance de la personne clé" numFmtId="0">
      <sharedItems containsNonDate="0" containsDate="1" containsString="0" containsBlank="1" minDate="1965-01-01T00:00:00" maxDate="2000-01-02T00:00:00"/>
    </cacheField>
    <cacheField name="Âge de la personne clé" numFmtId="0">
      <sharedItems containsString="0" containsBlank="1" containsNumber="1" containsInteger="1" minValue="26" maxValue="61"/>
    </cacheField>
    <cacheField name="Tranche d’âge de la personne clé" numFmtId="0">
      <sharedItems containsBlank="1" count="5">
        <s v="25-34"/>
        <s v="35-44"/>
        <s v="45-54"/>
        <s v="55-64"/>
        <m/>
      </sharedItems>
    </cacheField>
    <cacheField name="Industrie" numFmtId="0">
      <sharedItems containsBlank="1" count="19">
        <s v="le commerce de gros et de détail ; Réparation de véhicules motorisés et de motos"/>
        <s v="Fabrication"/>
        <s v="Activités administratives et de services de soutien"/>
        <s v="Activités professionnelles, scientifiques et techniques"/>
        <s v="Construction"/>
        <s v="Hébergement et activités de restauration"/>
        <s v="Activités en santé humaine et travail social"/>
        <s v="Transport et stockage"/>
        <s v="Agriculture, foresterie et pêche"/>
        <s v="Autres activités de service"/>
        <s v="Exploitation minière et carrière"/>
        <s v="Information et communication"/>
        <s v="Activités immobilières"/>
        <s v="Arts, divertissement et loisirs"/>
        <s v="Alimentation en électricité, gaz, vapeur et climatisation"/>
        <s v="Activités financières et d’assurance"/>
        <s v="Approvisionnement en eau ; Activités d’assainissement, de gestion des déchets et de dépollution"/>
        <s v="Éducation"/>
        <m/>
      </sharedItems>
    </cacheField>
    <cacheField name="Prêt" numFmtId="0">
      <sharedItems containsString="0" containsBlank="1" containsNumber="1" containsInteger="1" minValue="1" maxValue="1"/>
    </cacheField>
    <cacheField name="Services bancaires électroniques" numFmtId="0">
      <sharedItems containsString="0" containsBlank="1" containsNumber="1" containsInteger="1" minValue="1" maxValue="1"/>
    </cacheField>
    <cacheField name="Compte d'épargne" numFmtId="0">
      <sharedItems containsString="0" containsBlank="1" containsNumber="1" containsInteger="1" minValue="1" maxValue="1"/>
    </cacheField>
    <cacheField name="Garantie" numFmtId="0">
      <sharedItems containsString="0" containsBlank="1" containsNumber="1" containsInteger="1" minValue="1" maxValue="1"/>
    </cacheField>
    <cacheField name="Services marchands" numFmtId="0">
      <sharedItems containsString="0" containsBlank="1" containsNumber="1" containsInteger="1" minValue="1" maxValue="1"/>
    </cacheField>
    <cacheField name="Courtage" numFmtId="0">
      <sharedItems containsString="0" containsBlank="1" containsNumber="1" containsInteger="1" minValue="1" maxValue="1"/>
    </cacheField>
    <cacheField name="Services d'assurance" numFmtId="0">
      <sharedItems containsString="0" containsBlank="1" containsNumber="1" containsInteger="1" minValue="1" maxValue="1"/>
    </cacheField>
    <cacheField name="Autre prestation" numFmtId="0">
      <sharedItems containsNonDate="0" containsString="0" containsBlank="1"/>
    </cacheField>
    <cacheField name="Autre prestation2" numFmtId="0">
      <sharedItems containsNonDate="0" containsString="0" containsBlank="1"/>
    </cacheField>
    <cacheField name="Autre prestation3" numFmtId="0">
      <sharedItems containsNonDate="0" containsString="0" containsBlank="1"/>
    </cacheField>
    <cacheField name="Autre prestation4" numFmtId="0">
      <sharedItems containsNonDate="0" containsString="0" containsBlank="1"/>
    </cacheField>
    <cacheField name="Autre prestation5" numFmtId="0">
      <sharedItems containsNonDate="0" containsString="0" containsBlank="1"/>
    </cacheField>
    <cacheField name="Autre prestation6" numFmtId="0">
      <sharedItems containsNonDate="0" containsString="0" containsBlank="1"/>
    </cacheField>
    <cacheField name="Autre prestation7" numFmtId="0">
      <sharedItems containsNonDate="0" containsString="0" containsBlank="1"/>
    </cacheField>
    <cacheField name="Autre prestation8" numFmtId="0">
      <sharedItems containsNonDate="0" containsString="0" containsBlank="1"/>
    </cacheField>
    <cacheField name="Autre prestation9" numFmtId="0">
      <sharedItems containsNonDate="0" containsString="0" containsBlank="1"/>
    </cacheField>
    <cacheField name="Autre prestation10" numFmtId="0">
      <sharedItems containsNonDate="0" containsString="0" containsBlank="1"/>
    </cacheField>
    <cacheField name="Autre prestation11" numFmtId="0">
      <sharedItems containsNonDate="0" containsString="0" containsBlank="1"/>
    </cacheField>
    <cacheField name="Autre prestation12" numFmtId="0">
      <sharedItems containsNonDate="0" containsString="0" containsBlank="1"/>
    </cacheField>
    <cacheField name="Autre prestation13" numFmtId="0">
      <sharedItems containsNonDate="0" containsString="0" containsBlank="1"/>
    </cacheField>
    <cacheField name="Autre prestation14" numFmtId="0">
      <sharedItems containsNonDate="0" containsString="0" containsBlank="1"/>
    </cacheField>
    <cacheField name="Autre prestation15" numFmtId="0">
      <sharedItems containsNonDate="0" containsString="0" containsBlank="1"/>
    </cacheField>
    <cacheField name="Autre prestation16" numFmtId="0">
      <sharedItems containsNonDate="0" containsString="0" containsBlank="1"/>
    </cacheField>
    <cacheField name="Autre prestation17" numFmtId="0">
      <sharedItems containsNonDate="0" containsString="0" containsBlank="1"/>
    </cacheField>
    <cacheField name="Autre prestation18" numFmtId="0">
      <sharedItems containsNonDate="0" containsString="0" containsBlank="1"/>
    </cacheField>
    <cacheField name="Autre prestation19" numFmtId="0">
      <sharedItems containsNonDate="0" containsString="0" containsBlank="1"/>
    </cacheField>
    <cacheField name="Autre prestation20" numFmtId="0">
      <sharedItems containsNonDate="0" containsString="0" containsBlank="1"/>
    </cacheField>
    <cacheField name="Autre prestation21" numFmtId="0">
      <sharedItems containsNonDate="0" containsString="0" containsBlank="1"/>
    </cacheField>
    <cacheField name="Autre prestation22" numFmtId="0">
      <sharedItems containsNonDate="0" containsString="0" containsBlank="1"/>
    </cacheField>
    <cacheField name="Autre prestation23" numFmtId="0">
      <sharedItems containsNonDate="0" containsString="0" containsBlank="1"/>
    </cacheField>
    <cacheField name="Autre prestation24" numFmtId="0">
      <sharedItems containsNonDate="0" containsString="0" containsBlank="1"/>
    </cacheField>
    <cacheField name="Autre prestation25" numFmtId="0">
      <sharedItems containsNonDate="0" containsString="0" containsBlank="1"/>
    </cacheField>
    <cacheField name="Autre prestation26" numFmtId="0">
      <sharedItems containsNonDate="0" containsString="0" containsBlank="1"/>
    </cacheField>
    <cacheField name="Autre prestation27" numFmtId="0">
      <sharedItems containsNonDate="0" containsString="0" containsBlank="1"/>
    </cacheField>
    <cacheField name="Autre prestation28" numFmtId="0">
      <sharedItems containsNonDate="0" containsString="0" containsBlank="1"/>
    </cacheField>
    <cacheField name="Autre prestation29" numFmtId="0">
      <sharedItems containsNonDate="0" containsString="0" containsBlank="1"/>
    </cacheField>
    <cacheField name="Autre prestation30" numFmtId="0">
      <sharedItems containsNonDate="0" containsString="0" containsBlank="1"/>
    </cacheField>
    <cacheField name="Autre prestation31" numFmtId="0">
      <sharedItems containsNonDate="0" containsString="0" containsBlank="1"/>
    </cacheField>
    <cacheField name="Autre prestation32" numFmtId="0">
      <sharedItems containsNonDate="0" containsString="0" containsBlank="1"/>
    </cacheField>
    <cacheField name="Autre prestation33" numFmtId="0">
      <sharedItems containsNonDate="0" containsString="0" containsBlank="1"/>
    </cacheField>
    <cacheField name="Autre prestation34" numFmtId="0">
      <sharedItems containsNonDate="0" containsString="0" containsBlank="1"/>
    </cacheField>
    <cacheField name="Autre prestation35" numFmtId="0">
      <sharedItems containsNonDate="0" containsString="0" containsBlank="1"/>
    </cacheField>
    <cacheField name="Autre prestation36" numFmtId="0">
      <sharedItems containsNonDate="0" containsString="0" containsBlank="1"/>
    </cacheField>
    <cacheField name="Autre prestation37" numFmtId="0">
      <sharedItems containsNonDate="0" containsString="0" containsBlank="1"/>
    </cacheField>
    <cacheField name="Autre prestation38" numFmtId="0">
      <sharedItems containsNonDate="0" containsString="0" containsBlank="1"/>
    </cacheField>
    <cacheField name="Autre prestation39" numFmtId="0">
      <sharedItems containsNonDate="0" containsString="0" containsBlank="1"/>
    </cacheField>
    <cacheField name="Autre prestation40" numFmtId="0">
      <sharedItems containsNonDate="0" containsString="0" containsBlank="1"/>
    </cacheField>
    <cacheField name="Autre prestation41" numFmtId="0">
      <sharedItems containsNonDate="0" containsString="0" containsBlank="1"/>
    </cacheField>
    <cacheField name="Autre prestation42" numFmtId="0">
      <sharedItems containsNonDate="0" containsString="0" containsBlank="1"/>
    </cacheField>
    <cacheField name="Autre prestation43" numFmtId="0">
      <sharedItems containsNonDate="0" containsString="0" containsBlank="1"/>
    </cacheField>
    <cacheField name="Nombre de services utilisés" numFmtId="0">
      <sharedItems containsString="0" containsBlank="1" containsNumber="1" containsInteger="1" minValue="3" maxValue="7"/>
    </cacheField>
    <cacheField name="Statut d'emprunt" numFmtId="0">
      <sharedItems containsBlank="1" count="3">
        <s v="Non prêté"/>
        <s v="Prêt"/>
        <m/>
      </sharedItems>
    </cacheField>
    <cacheField name="Est un client actif" numFmtId="0">
      <sharedItems containsBlank="1"/>
    </cacheField>
    <cacheField name="Segment" numFmtId="0">
      <sharedItems containsBlank="1"/>
    </cacheField>
    <cacheField name="Portefeuille" numFmtId="0">
      <sharedItems containsBlank="1"/>
    </cacheField>
    <cacheField name="Bloqué plus de 12 mois" numFmtId="0">
      <sharedItems containsBlank="1"/>
    </cacheField>
    <cacheField name="Exposition aux prêts" numFmtId="0">
      <sharedItems containsBlank="1" containsMixedTypes="1" containsNumber="1" containsInteger="1" minValue="30237" maxValue="4915310"/>
    </cacheField>
    <cacheField name="Plage d'exposition" numFmtId="0">
      <sharedItems containsBlank="1"/>
    </cacheField>
    <cacheField name="Compte courant" numFmtId="0">
      <sharedItems containsString="0" containsBlank="1" containsNumber="1" containsInteger="1" minValue="5180" maxValue="1992903"/>
    </cacheField>
    <cacheField name="Autres dépôts" numFmtId="0">
      <sharedItems containsNonDate="0" containsString="0" containsBlank="1"/>
    </cacheField>
    <cacheField name="Total des dépôts" numFmtId="0">
      <sharedItems containsString="0" containsBlank="1" containsNumber="1" containsInteger="1" minValue="5180" maxValue="1992903"/>
    </cacheField>
    <cacheField name="Type de prêt" numFmtId="0">
      <sharedItems containsBlank="1" count="4">
        <s v=""/>
        <s v="Prêt d’investissement"/>
        <s v="Fonds de roulement"/>
        <m/>
      </sharedItems>
    </cacheField>
    <cacheField name="Garantie de prêt" numFmtId="0">
      <sharedItems containsBlank="1" count="4">
        <s v=""/>
        <s v="Prêt immobilier"/>
        <s v="Engagement sur les créances"/>
        <m/>
      </sharedItems>
    </cacheField>
    <cacheField name="Nombre de prêts" numFmtId="0">
      <sharedItems containsBlank="1" containsMixedTypes="1" containsNumber="1" containsInteger="1" minValue="1" maxValue="10" count="12">
        <s v=""/>
        <n v="5"/>
        <n v="8"/>
        <n v="10"/>
        <n v="7"/>
        <n v="2"/>
        <n v="6"/>
        <n v="1"/>
        <n v="9"/>
        <n v="3"/>
        <n v="4"/>
        <m/>
      </sharedItems>
    </cacheField>
    <cacheField name="Valeur moyenne par encours de crédit" numFmtId="0">
      <sharedItems containsBlank="1" containsMixedTypes="1" containsNumber="1" minValue="5039.5" maxValue="4596192"/>
    </cacheField>
    <cacheField name="Exposition aux prêts en % des dépôts" numFmtId="0">
      <sharedItems containsBlank="1" containsMixedTypes="1" containsNumber="1" minValue="0.10287975120043667" maxValue="253.8901111363121"/>
    </cacheField>
    <cacheField name="Prêts en % des dépôts (catégories)" numFmtId="0">
      <sharedItems containsBlank="1"/>
    </cacheField>
    <cacheField name="Statut NPL" numFmtId="0">
      <sharedItems containsBlank="1" count="7">
        <s v="n/a"/>
        <s v="Productif"/>
        <s v="PAR30"/>
        <s v="PAR180+"/>
        <s v="PAR90"/>
        <s v="PAR180"/>
        <m/>
      </sharedItems>
    </cacheField>
  </cacheFields>
  <extLst>
    <ext xmlns:x14="http://schemas.microsoft.com/office/spreadsheetml/2009/9/main" uri="{725AE2AE-9491-48be-B2B4-4EB974FC3084}">
      <x14:pivotCacheDefinition pivotCacheId="39702558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1">
  <r>
    <n v="11111"/>
    <x v="0"/>
    <n v="0.2"/>
    <s v="Oui"/>
    <s v="Non"/>
    <m/>
    <x v="0"/>
    <x v="0"/>
    <x v="0"/>
    <d v="2025-01-01T00:00:00"/>
    <n v="1"/>
    <x v="0"/>
    <d v="2025-01-01T00:00:00"/>
    <n v="1"/>
    <s v="1 à 3 ans"/>
    <d v="2000-01-01T00:00:00"/>
    <n v="26"/>
    <x v="0"/>
    <x v="0"/>
    <m/>
    <n v="1"/>
    <n v="1"/>
    <n v="1"/>
    <n v="1"/>
    <m/>
    <m/>
    <m/>
    <m/>
    <m/>
    <m/>
    <m/>
    <m/>
    <m/>
    <m/>
    <m/>
    <m/>
    <m/>
    <m/>
    <m/>
    <m/>
    <m/>
    <m/>
    <m/>
    <m/>
    <m/>
    <m/>
    <m/>
    <m/>
    <m/>
    <m/>
    <m/>
    <m/>
    <m/>
    <m/>
    <m/>
    <m/>
    <m/>
    <m/>
    <m/>
    <m/>
    <m/>
    <m/>
    <m/>
    <m/>
    <m/>
    <m/>
    <m/>
    <m/>
    <m/>
    <n v="4"/>
    <x v="0"/>
    <s v="Active"/>
    <s v="Petit"/>
    <s v="Conseiller client commercial"/>
    <s v="Non"/>
    <s v=""/>
    <s v=""/>
    <n v="352293"/>
    <m/>
    <n v="352293"/>
    <x v="0"/>
    <x v="0"/>
    <x v="0"/>
    <s v=""/>
    <s v=""/>
    <s v=""/>
    <x v="0"/>
  </r>
  <r>
    <n v="11112"/>
    <x v="0"/>
    <n v="1"/>
    <s v="Non"/>
    <s v="Non"/>
    <m/>
    <x v="0"/>
    <x v="1"/>
    <x v="1"/>
    <d v="2024-06-30T00:00:00"/>
    <n v="1"/>
    <x v="0"/>
    <d v="2024-06-30T00:00:00"/>
    <n v="1"/>
    <s v="1 à 3 ans"/>
    <d v="1995-01-01T00:00:00"/>
    <n v="31"/>
    <x v="0"/>
    <x v="0"/>
    <n v="1"/>
    <m/>
    <n v="1"/>
    <m/>
    <n v="1"/>
    <m/>
    <n v="1"/>
    <m/>
    <m/>
    <m/>
    <m/>
    <m/>
    <m/>
    <m/>
    <m/>
    <m/>
    <m/>
    <m/>
    <m/>
    <m/>
    <m/>
    <m/>
    <m/>
    <m/>
    <m/>
    <m/>
    <m/>
    <m/>
    <m/>
    <m/>
    <m/>
    <m/>
    <m/>
    <m/>
    <m/>
    <m/>
    <m/>
    <m/>
    <m/>
    <m/>
    <m/>
    <m/>
    <m/>
    <m/>
    <m/>
    <m/>
    <m/>
    <m/>
    <m/>
    <m/>
    <n v="4"/>
    <x v="1"/>
    <s v="Active"/>
    <s v="Moyen"/>
    <s v="Conseiller client commercial"/>
    <s v="Non"/>
    <n v="877892"/>
    <s v="750k-5 mil"/>
    <n v="1912533"/>
    <m/>
    <n v="1912533"/>
    <x v="1"/>
    <x v="1"/>
    <x v="1"/>
    <n v="175578.4"/>
    <n v="0.45902057637698279"/>
    <s v="1x"/>
    <x v="1"/>
  </r>
  <r>
    <n v="11113"/>
    <x v="1"/>
    <n v="0"/>
    <s v="Oui"/>
    <s v="Oui"/>
    <n v="0.15"/>
    <x v="1"/>
    <x v="0"/>
    <x v="0"/>
    <d v="2024-01-01T00:00:00"/>
    <n v="2"/>
    <x v="0"/>
    <d v="2024-01-01T00:00:00"/>
    <n v="2"/>
    <s v="1 à 3 ans"/>
    <d v="1990-01-01T00:00:00"/>
    <n v="36"/>
    <x v="1"/>
    <x v="1"/>
    <m/>
    <n v="1"/>
    <m/>
    <n v="1"/>
    <m/>
    <n v="1"/>
    <m/>
    <m/>
    <m/>
    <m/>
    <m/>
    <m/>
    <m/>
    <m/>
    <m/>
    <m/>
    <m/>
    <m/>
    <m/>
    <m/>
    <m/>
    <m/>
    <m/>
    <m/>
    <m/>
    <m/>
    <m/>
    <m/>
    <m/>
    <m/>
    <m/>
    <m/>
    <m/>
    <m/>
    <m/>
    <m/>
    <m/>
    <m/>
    <m/>
    <m/>
    <m/>
    <m/>
    <m/>
    <m/>
    <m/>
    <m/>
    <m/>
    <m/>
    <m/>
    <m/>
    <n v="3"/>
    <x v="0"/>
    <s v="Active"/>
    <s v="Moyen"/>
    <s v="Conseiller client commercial"/>
    <s v="Non"/>
    <s v=""/>
    <s v=""/>
    <n v="8859"/>
    <m/>
    <n v="8859"/>
    <x v="0"/>
    <x v="0"/>
    <x v="0"/>
    <s v=""/>
    <s v=""/>
    <s v=""/>
    <x v="0"/>
  </r>
  <r>
    <n v="11114"/>
    <x v="2"/>
    <n v="0.4"/>
    <s v="Non"/>
    <s v="Oui"/>
    <n v="0.5"/>
    <x v="1"/>
    <x v="2"/>
    <x v="2"/>
    <d v="2023-06-30T00:00:00"/>
    <n v="2"/>
    <x v="0"/>
    <d v="2023-06-30T00:00:00"/>
    <n v="2"/>
    <s v="1 à 3 ans"/>
    <d v="1985-01-01T00:00:00"/>
    <n v="41"/>
    <x v="1"/>
    <x v="2"/>
    <n v="1"/>
    <m/>
    <n v="1"/>
    <m/>
    <n v="1"/>
    <m/>
    <n v="1"/>
    <m/>
    <m/>
    <m/>
    <m/>
    <m/>
    <m/>
    <m/>
    <m/>
    <m/>
    <m/>
    <m/>
    <m/>
    <m/>
    <m/>
    <m/>
    <m/>
    <m/>
    <m/>
    <m/>
    <m/>
    <m/>
    <m/>
    <m/>
    <m/>
    <m/>
    <m/>
    <m/>
    <m/>
    <m/>
    <m/>
    <m/>
    <m/>
    <m/>
    <m/>
    <m/>
    <m/>
    <m/>
    <m/>
    <m/>
    <m/>
    <m/>
    <m/>
    <m/>
    <n v="4"/>
    <x v="1"/>
    <s v="Active"/>
    <s v="Petit"/>
    <s v="Conseiller client commercial"/>
    <s v="Non"/>
    <n v="1792218"/>
    <s v="750k-5 mil"/>
    <n v="986834"/>
    <m/>
    <n v="986834"/>
    <x v="2"/>
    <x v="1"/>
    <x v="2"/>
    <n v="224027.25"/>
    <n v="1.8161291564741384"/>
    <s v="1-5x"/>
    <x v="1"/>
  </r>
  <r>
    <n v="11115"/>
    <x v="3"/>
    <n v="0.15"/>
    <s v="Oui"/>
    <s v="Non"/>
    <m/>
    <x v="1"/>
    <x v="0"/>
    <x v="0"/>
    <d v="2023-01-01T00:00:00"/>
    <n v="3"/>
    <x v="1"/>
    <d v="2023-01-01T00:00:00"/>
    <n v="3"/>
    <s v="3-5 ans"/>
    <d v="1980-01-01T00:00:00"/>
    <n v="46"/>
    <x v="2"/>
    <x v="3"/>
    <m/>
    <n v="1"/>
    <n v="1"/>
    <n v="1"/>
    <n v="1"/>
    <n v="1"/>
    <n v="1"/>
    <m/>
    <m/>
    <m/>
    <m/>
    <m/>
    <m/>
    <m/>
    <m/>
    <m/>
    <m/>
    <m/>
    <m/>
    <m/>
    <m/>
    <m/>
    <m/>
    <m/>
    <m/>
    <m/>
    <m/>
    <m/>
    <m/>
    <m/>
    <m/>
    <m/>
    <m/>
    <m/>
    <m/>
    <m/>
    <m/>
    <m/>
    <m/>
    <m/>
    <m/>
    <m/>
    <m/>
    <m/>
    <m/>
    <m/>
    <m/>
    <m/>
    <m/>
    <m/>
    <n v="6"/>
    <x v="0"/>
    <s v="Active"/>
    <s v="Très petit"/>
    <s v="Unité très petite"/>
    <s v="Non"/>
    <s v=""/>
    <s v=""/>
    <n v="1096042"/>
    <m/>
    <n v="1096042"/>
    <x v="0"/>
    <x v="0"/>
    <x v="0"/>
    <s v=""/>
    <s v=""/>
    <s v=""/>
    <x v="0"/>
  </r>
  <r>
    <n v="11116"/>
    <x v="0"/>
    <n v="0.2"/>
    <s v="Non"/>
    <s v="Non"/>
    <m/>
    <x v="1"/>
    <x v="0"/>
    <x v="1"/>
    <d v="2022-06-30T00:00:00"/>
    <n v="3"/>
    <x v="1"/>
    <d v="2022-06-30T00:00:00"/>
    <n v="3"/>
    <s v="3-5 ans"/>
    <d v="1975-01-01T00:00:00"/>
    <n v="51"/>
    <x v="2"/>
    <x v="0"/>
    <m/>
    <m/>
    <n v="1"/>
    <m/>
    <n v="1"/>
    <m/>
    <n v="1"/>
    <m/>
    <m/>
    <m/>
    <m/>
    <m/>
    <m/>
    <m/>
    <m/>
    <m/>
    <m/>
    <m/>
    <m/>
    <m/>
    <m/>
    <m/>
    <m/>
    <m/>
    <m/>
    <m/>
    <m/>
    <m/>
    <m/>
    <m/>
    <m/>
    <m/>
    <m/>
    <m/>
    <m/>
    <m/>
    <m/>
    <m/>
    <m/>
    <m/>
    <m/>
    <m/>
    <m/>
    <m/>
    <m/>
    <m/>
    <m/>
    <m/>
    <m/>
    <m/>
    <n v="3"/>
    <x v="0"/>
    <s v="Active"/>
    <s v="Très petit"/>
    <s v="Unité très petite"/>
    <s v="Non"/>
    <s v=""/>
    <s v=""/>
    <n v="1639646"/>
    <m/>
    <n v="1639646"/>
    <x v="0"/>
    <x v="0"/>
    <x v="0"/>
    <s v=""/>
    <s v=""/>
    <s v=""/>
    <x v="0"/>
  </r>
  <r>
    <n v="11117"/>
    <x v="0"/>
    <n v="0.3"/>
    <s v="Oui"/>
    <s v="Oui"/>
    <n v="0.15"/>
    <x v="1"/>
    <x v="1"/>
    <x v="3"/>
    <d v="2022-01-01T00:00:00"/>
    <n v="4"/>
    <x v="1"/>
    <d v="2022-01-01T00:00:00"/>
    <n v="4"/>
    <s v="3-5 ans"/>
    <d v="1970-01-01T00:00:00"/>
    <n v="56"/>
    <x v="3"/>
    <x v="3"/>
    <n v="1"/>
    <n v="1"/>
    <n v="1"/>
    <n v="1"/>
    <n v="1"/>
    <m/>
    <m/>
    <m/>
    <m/>
    <m/>
    <m/>
    <m/>
    <m/>
    <m/>
    <m/>
    <m/>
    <m/>
    <m/>
    <m/>
    <m/>
    <m/>
    <m/>
    <m/>
    <m/>
    <m/>
    <m/>
    <m/>
    <m/>
    <m/>
    <m/>
    <m/>
    <m/>
    <m/>
    <m/>
    <m/>
    <m/>
    <m/>
    <m/>
    <m/>
    <m/>
    <m/>
    <m/>
    <m/>
    <m/>
    <m/>
    <m/>
    <m/>
    <m/>
    <m/>
    <m/>
    <n v="5"/>
    <x v="1"/>
    <s v="Active"/>
    <s v="Petit"/>
    <s v="Conseiller client commercial"/>
    <s v="Non"/>
    <n v="2760352"/>
    <s v="750k-5 mil"/>
    <n v="1618031"/>
    <m/>
    <n v="1618031"/>
    <x v="2"/>
    <x v="2"/>
    <x v="1"/>
    <n v="552070.40000000002"/>
    <n v="1.7059945081398318"/>
    <s v="1-5x"/>
    <x v="1"/>
  </r>
  <r>
    <n v="11118"/>
    <x v="0"/>
    <n v="0.4"/>
    <s v="Non"/>
    <s v="Oui"/>
    <n v="0.3"/>
    <x v="1"/>
    <x v="0"/>
    <x v="0"/>
    <d v="2021-06-30T00:00:00"/>
    <n v="4"/>
    <x v="1"/>
    <d v="2021-06-30T00:00:00"/>
    <n v="4"/>
    <s v="3-5 ans"/>
    <d v="1965-01-01T00:00:00"/>
    <n v="61"/>
    <x v="3"/>
    <x v="0"/>
    <m/>
    <m/>
    <n v="1"/>
    <m/>
    <n v="1"/>
    <m/>
    <n v="1"/>
    <m/>
    <m/>
    <m/>
    <m/>
    <m/>
    <m/>
    <m/>
    <m/>
    <m/>
    <m/>
    <m/>
    <m/>
    <m/>
    <m/>
    <m/>
    <m/>
    <m/>
    <m/>
    <m/>
    <m/>
    <m/>
    <m/>
    <m/>
    <m/>
    <m/>
    <m/>
    <m/>
    <m/>
    <m/>
    <m/>
    <m/>
    <m/>
    <m/>
    <m/>
    <m/>
    <m/>
    <m/>
    <m/>
    <m/>
    <m/>
    <m/>
    <m/>
    <m/>
    <n v="3"/>
    <x v="0"/>
    <s v="Active"/>
    <s v="Petit"/>
    <s v="Conseiller client commercial"/>
    <s v="Non"/>
    <s v=""/>
    <s v=""/>
    <n v="1626200"/>
    <m/>
    <n v="1626200"/>
    <x v="0"/>
    <x v="0"/>
    <x v="0"/>
    <s v=""/>
    <s v=""/>
    <s v=""/>
    <x v="0"/>
  </r>
  <r>
    <n v="11119"/>
    <x v="2"/>
    <n v="0.5"/>
    <s v="Oui"/>
    <s v="Non"/>
    <m/>
    <x v="0"/>
    <x v="0"/>
    <x v="0"/>
    <d v="2021-01-01T00:00:00"/>
    <n v="5"/>
    <x v="2"/>
    <d v="2021-01-01T00:00:00"/>
    <n v="5"/>
    <s v="5 à 10 ans"/>
    <d v="2000-01-01T00:00:00"/>
    <n v="26"/>
    <x v="0"/>
    <x v="3"/>
    <m/>
    <n v="1"/>
    <m/>
    <n v="1"/>
    <m/>
    <n v="1"/>
    <m/>
    <m/>
    <m/>
    <m/>
    <m/>
    <m/>
    <m/>
    <m/>
    <m/>
    <m/>
    <m/>
    <m/>
    <m/>
    <m/>
    <m/>
    <m/>
    <m/>
    <m/>
    <m/>
    <m/>
    <m/>
    <m/>
    <m/>
    <m/>
    <m/>
    <m/>
    <m/>
    <m/>
    <m/>
    <m/>
    <m/>
    <m/>
    <m/>
    <m/>
    <m/>
    <m/>
    <m/>
    <m/>
    <m/>
    <m/>
    <m/>
    <m/>
    <m/>
    <m/>
    <n v="3"/>
    <x v="0"/>
    <s v="Active"/>
    <s v="Très petit"/>
    <s v="Unité très petite"/>
    <s v="Non"/>
    <s v=""/>
    <s v=""/>
    <n v="799903"/>
    <m/>
    <n v="799903"/>
    <x v="0"/>
    <x v="0"/>
    <x v="0"/>
    <s v=""/>
    <s v=""/>
    <s v=""/>
    <x v="0"/>
  </r>
  <r>
    <n v="11120"/>
    <x v="0"/>
    <n v="0.6"/>
    <s v="Non"/>
    <s v="Non"/>
    <m/>
    <x v="0"/>
    <x v="0"/>
    <x v="2"/>
    <d v="2020-06-30T00:00:00"/>
    <n v="5"/>
    <x v="2"/>
    <d v="2020-06-30T00:00:00"/>
    <n v="5"/>
    <s v="5 à 10 ans"/>
    <d v="1995-01-01T00:00:00"/>
    <n v="31"/>
    <x v="0"/>
    <x v="4"/>
    <m/>
    <m/>
    <n v="1"/>
    <m/>
    <n v="1"/>
    <m/>
    <n v="1"/>
    <m/>
    <m/>
    <m/>
    <m/>
    <m/>
    <m/>
    <m/>
    <m/>
    <m/>
    <m/>
    <m/>
    <m/>
    <m/>
    <m/>
    <m/>
    <m/>
    <m/>
    <m/>
    <m/>
    <m/>
    <m/>
    <m/>
    <m/>
    <m/>
    <m/>
    <m/>
    <m/>
    <m/>
    <m/>
    <m/>
    <m/>
    <m/>
    <m/>
    <m/>
    <m/>
    <m/>
    <m/>
    <m/>
    <m/>
    <m/>
    <m/>
    <m/>
    <m/>
    <n v="3"/>
    <x v="0"/>
    <s v="Active"/>
    <s v="Très petit"/>
    <s v="Unité très petite"/>
    <s v="Non"/>
    <s v=""/>
    <s v=""/>
    <n v="1189023"/>
    <m/>
    <n v="1189023"/>
    <x v="0"/>
    <x v="0"/>
    <x v="0"/>
    <s v=""/>
    <s v=""/>
    <s v=""/>
    <x v="0"/>
  </r>
  <r>
    <n v="11121"/>
    <x v="0"/>
    <n v="0.7"/>
    <s v="Oui"/>
    <s v="Oui"/>
    <n v="0.4"/>
    <x v="0"/>
    <x v="0"/>
    <x v="2"/>
    <d v="2020-01-01T00:00:00"/>
    <n v="6"/>
    <x v="2"/>
    <d v="2020-01-01T00:00:00"/>
    <n v="6"/>
    <s v="5 à 10 ans"/>
    <d v="1990-01-01T00:00:00"/>
    <n v="36"/>
    <x v="1"/>
    <x v="3"/>
    <m/>
    <n v="1"/>
    <n v="1"/>
    <n v="1"/>
    <n v="1"/>
    <n v="1"/>
    <n v="1"/>
    <m/>
    <m/>
    <m/>
    <m/>
    <m/>
    <m/>
    <m/>
    <m/>
    <m/>
    <m/>
    <m/>
    <m/>
    <m/>
    <m/>
    <m/>
    <m/>
    <m/>
    <m/>
    <m/>
    <m/>
    <m/>
    <m/>
    <m/>
    <m/>
    <m/>
    <m/>
    <m/>
    <m/>
    <m/>
    <m/>
    <m/>
    <m/>
    <m/>
    <m/>
    <m/>
    <m/>
    <m/>
    <m/>
    <m/>
    <m/>
    <m/>
    <m/>
    <m/>
    <n v="6"/>
    <x v="0"/>
    <s v="Active"/>
    <s v="Très petit"/>
    <s v="Unité très petite"/>
    <s v="Non"/>
    <s v=""/>
    <s v=""/>
    <n v="1349988"/>
    <m/>
    <n v="1349988"/>
    <x v="0"/>
    <x v="0"/>
    <x v="0"/>
    <s v=""/>
    <s v=""/>
    <s v=""/>
    <x v="0"/>
  </r>
  <r>
    <n v="11122"/>
    <x v="4"/>
    <n v="0.8"/>
    <s v="Non"/>
    <s v="Oui"/>
    <n v="0.75"/>
    <x v="0"/>
    <x v="0"/>
    <x v="0"/>
    <d v="2019-06-30T00:00:00"/>
    <n v="6"/>
    <x v="2"/>
    <d v="2019-06-30T00:00:00"/>
    <n v="6"/>
    <s v="5 à 10 ans"/>
    <d v="1985-01-01T00:00:00"/>
    <n v="41"/>
    <x v="1"/>
    <x v="1"/>
    <m/>
    <m/>
    <n v="1"/>
    <m/>
    <n v="1"/>
    <m/>
    <n v="1"/>
    <m/>
    <m/>
    <m/>
    <m/>
    <m/>
    <m/>
    <m/>
    <m/>
    <m/>
    <m/>
    <m/>
    <m/>
    <m/>
    <m/>
    <m/>
    <m/>
    <m/>
    <m/>
    <m/>
    <m/>
    <m/>
    <m/>
    <m/>
    <m/>
    <m/>
    <m/>
    <m/>
    <m/>
    <m/>
    <m/>
    <m/>
    <m/>
    <m/>
    <m/>
    <m/>
    <m/>
    <m/>
    <m/>
    <m/>
    <m/>
    <m/>
    <m/>
    <m/>
    <n v="3"/>
    <x v="0"/>
    <s v="Active"/>
    <s v="Petit"/>
    <s v="Conseiller client commercial"/>
    <s v="Non"/>
    <s v=""/>
    <s v=""/>
    <n v="599355"/>
    <m/>
    <n v="599355"/>
    <x v="0"/>
    <x v="0"/>
    <x v="0"/>
    <s v=""/>
    <s v=""/>
    <s v=""/>
    <x v="0"/>
  </r>
  <r>
    <n v="11123"/>
    <x v="5"/>
    <n v="0.75"/>
    <s v="Oui"/>
    <s v="Non"/>
    <m/>
    <x v="0"/>
    <x v="0"/>
    <x v="2"/>
    <d v="2019-01-01T00:00:00"/>
    <n v="7"/>
    <x v="2"/>
    <d v="2019-01-01T00:00:00"/>
    <n v="7"/>
    <s v="5 à 10 ans"/>
    <d v="1980-01-01T00:00:00"/>
    <n v="46"/>
    <x v="2"/>
    <x v="0"/>
    <m/>
    <n v="1"/>
    <n v="1"/>
    <n v="1"/>
    <n v="1"/>
    <m/>
    <m/>
    <m/>
    <m/>
    <m/>
    <m/>
    <m/>
    <m/>
    <m/>
    <m/>
    <m/>
    <m/>
    <m/>
    <m/>
    <m/>
    <m/>
    <m/>
    <m/>
    <m/>
    <m/>
    <m/>
    <m/>
    <m/>
    <m/>
    <m/>
    <m/>
    <m/>
    <m/>
    <m/>
    <m/>
    <m/>
    <m/>
    <m/>
    <m/>
    <m/>
    <m/>
    <m/>
    <m/>
    <m/>
    <m/>
    <m/>
    <m/>
    <m/>
    <m/>
    <m/>
    <n v="4"/>
    <x v="0"/>
    <s v="Active"/>
    <s v="Très petit"/>
    <s v="Unité très petite"/>
    <s v="Non"/>
    <s v=""/>
    <s v=""/>
    <n v="1412155"/>
    <m/>
    <n v="1412155"/>
    <x v="0"/>
    <x v="0"/>
    <x v="0"/>
    <s v=""/>
    <s v=""/>
    <s v=""/>
    <x v="0"/>
  </r>
  <r>
    <n v="11124"/>
    <x v="6"/>
    <n v="1"/>
    <s v="Non"/>
    <s v="Non"/>
    <m/>
    <x v="0"/>
    <x v="0"/>
    <x v="0"/>
    <d v="2018-06-30T00:00:00"/>
    <n v="7"/>
    <x v="2"/>
    <d v="2018-06-30T00:00:00"/>
    <n v="7"/>
    <s v="5 à 10 ans"/>
    <d v="1975-01-01T00:00:00"/>
    <n v="51"/>
    <x v="2"/>
    <x v="0"/>
    <m/>
    <m/>
    <n v="1"/>
    <m/>
    <n v="1"/>
    <m/>
    <n v="1"/>
    <m/>
    <m/>
    <m/>
    <m/>
    <m/>
    <m/>
    <m/>
    <m/>
    <m/>
    <m/>
    <m/>
    <m/>
    <m/>
    <m/>
    <m/>
    <m/>
    <m/>
    <m/>
    <m/>
    <m/>
    <m/>
    <m/>
    <m/>
    <m/>
    <m/>
    <m/>
    <m/>
    <m/>
    <m/>
    <m/>
    <m/>
    <m/>
    <m/>
    <m/>
    <m/>
    <m/>
    <m/>
    <m/>
    <m/>
    <m/>
    <m/>
    <m/>
    <m/>
    <n v="3"/>
    <x v="0"/>
    <s v="Active"/>
    <s v="Très petit"/>
    <s v="Profil NN"/>
    <s v="Non"/>
    <s v=""/>
    <s v=""/>
    <n v="107877"/>
    <m/>
    <n v="107877"/>
    <x v="0"/>
    <x v="0"/>
    <x v="0"/>
    <s v=""/>
    <s v=""/>
    <s v=""/>
    <x v="0"/>
  </r>
  <r>
    <n v="11125"/>
    <x v="3"/>
    <n v="0"/>
    <s v="Oui"/>
    <s v="Oui"/>
    <n v="0.15"/>
    <x v="1"/>
    <x v="0"/>
    <x v="3"/>
    <d v="2018-01-01T00:00:00"/>
    <n v="8"/>
    <x v="2"/>
    <d v="2018-01-01T00:00:00"/>
    <n v="8"/>
    <s v="5 à 10 ans"/>
    <d v="1970-01-01T00:00:00"/>
    <n v="56"/>
    <x v="3"/>
    <x v="0"/>
    <m/>
    <n v="1"/>
    <m/>
    <n v="1"/>
    <m/>
    <n v="1"/>
    <m/>
    <m/>
    <m/>
    <m/>
    <m/>
    <m/>
    <m/>
    <m/>
    <m/>
    <m/>
    <m/>
    <m/>
    <m/>
    <m/>
    <m/>
    <m/>
    <m/>
    <m/>
    <m/>
    <m/>
    <m/>
    <m/>
    <m/>
    <m/>
    <m/>
    <m/>
    <m/>
    <m/>
    <m/>
    <m/>
    <m/>
    <m/>
    <m/>
    <m/>
    <m/>
    <m/>
    <m/>
    <m/>
    <m/>
    <m/>
    <m/>
    <m/>
    <m/>
    <m/>
    <n v="3"/>
    <x v="0"/>
    <s v="Active"/>
    <s v="Très petit"/>
    <s v="Unité très petite"/>
    <s v="Non"/>
    <s v=""/>
    <s v=""/>
    <n v="901866"/>
    <m/>
    <n v="901866"/>
    <x v="0"/>
    <x v="0"/>
    <x v="0"/>
    <s v=""/>
    <s v=""/>
    <s v=""/>
    <x v="0"/>
  </r>
  <r>
    <n v="11126"/>
    <x v="0"/>
    <n v="0.4"/>
    <s v="Non"/>
    <s v="Oui"/>
    <n v="0.5"/>
    <x v="1"/>
    <x v="0"/>
    <x v="2"/>
    <d v="2017-06-30T00:00:00"/>
    <n v="8"/>
    <x v="2"/>
    <d v="2017-06-30T00:00:00"/>
    <n v="8"/>
    <s v="5 à 10 ans"/>
    <d v="1965-01-01T00:00:00"/>
    <n v="61"/>
    <x v="3"/>
    <x v="5"/>
    <m/>
    <m/>
    <n v="1"/>
    <m/>
    <n v="1"/>
    <m/>
    <n v="1"/>
    <m/>
    <m/>
    <m/>
    <m/>
    <m/>
    <m/>
    <m/>
    <m/>
    <m/>
    <m/>
    <m/>
    <m/>
    <m/>
    <m/>
    <m/>
    <m/>
    <m/>
    <m/>
    <m/>
    <m/>
    <m/>
    <m/>
    <m/>
    <m/>
    <m/>
    <m/>
    <m/>
    <m/>
    <m/>
    <m/>
    <m/>
    <m/>
    <m/>
    <m/>
    <m/>
    <m/>
    <m/>
    <m/>
    <m/>
    <m/>
    <m/>
    <m/>
    <m/>
    <n v="3"/>
    <x v="0"/>
    <s v="Active"/>
    <s v="Très petit"/>
    <s v="Unité très petite"/>
    <s v="Non"/>
    <s v=""/>
    <s v=""/>
    <n v="1174279"/>
    <m/>
    <n v="1174279"/>
    <x v="0"/>
    <x v="0"/>
    <x v="0"/>
    <s v=""/>
    <s v=""/>
    <s v=""/>
    <x v="0"/>
  </r>
  <r>
    <n v="11127"/>
    <x v="0"/>
    <n v="0.15"/>
    <s v="Oui"/>
    <s v="Non"/>
    <m/>
    <x v="1"/>
    <x v="0"/>
    <x v="2"/>
    <d v="2017-01-01T00:00:00"/>
    <n v="9"/>
    <x v="2"/>
    <d v="2017-01-01T00:00:00"/>
    <n v="9"/>
    <s v="5 à 10 ans"/>
    <d v="2000-01-01T00:00:00"/>
    <n v="26"/>
    <x v="0"/>
    <x v="6"/>
    <m/>
    <n v="1"/>
    <n v="1"/>
    <n v="1"/>
    <n v="1"/>
    <n v="1"/>
    <n v="1"/>
    <m/>
    <m/>
    <m/>
    <m/>
    <m/>
    <m/>
    <m/>
    <m/>
    <m/>
    <m/>
    <m/>
    <m/>
    <m/>
    <m/>
    <m/>
    <m/>
    <m/>
    <m/>
    <m/>
    <m/>
    <m/>
    <m/>
    <m/>
    <m/>
    <m/>
    <m/>
    <m/>
    <m/>
    <m/>
    <m/>
    <m/>
    <m/>
    <m/>
    <m/>
    <m/>
    <m/>
    <m/>
    <m/>
    <m/>
    <m/>
    <m/>
    <m/>
    <m/>
    <n v="6"/>
    <x v="0"/>
    <s v="Active"/>
    <s v="Très petit"/>
    <s v="Unité très petite"/>
    <s v="Non"/>
    <s v=""/>
    <s v=""/>
    <n v="694611"/>
    <m/>
    <n v="694611"/>
    <x v="0"/>
    <x v="0"/>
    <x v="0"/>
    <s v=""/>
    <s v=""/>
    <s v=""/>
    <x v="0"/>
  </r>
  <r>
    <n v="11128"/>
    <x v="5"/>
    <n v="0.2"/>
    <s v="Non"/>
    <s v="Non"/>
    <m/>
    <x v="1"/>
    <x v="2"/>
    <x v="3"/>
    <d v="2016-06-30T00:00:00"/>
    <n v="9"/>
    <x v="2"/>
    <d v="2016-06-30T00:00:00"/>
    <n v="9"/>
    <s v="5 à 10 ans"/>
    <d v="1995-01-01T00:00:00"/>
    <n v="31"/>
    <x v="0"/>
    <x v="4"/>
    <n v="1"/>
    <m/>
    <n v="1"/>
    <m/>
    <n v="1"/>
    <m/>
    <n v="1"/>
    <m/>
    <m/>
    <m/>
    <m/>
    <m/>
    <m/>
    <m/>
    <m/>
    <m/>
    <m/>
    <m/>
    <m/>
    <m/>
    <m/>
    <m/>
    <m/>
    <m/>
    <m/>
    <m/>
    <m/>
    <m/>
    <m/>
    <m/>
    <m/>
    <m/>
    <m/>
    <m/>
    <m/>
    <m/>
    <m/>
    <m/>
    <m/>
    <m/>
    <m/>
    <m/>
    <m/>
    <m/>
    <m/>
    <m/>
    <m/>
    <m/>
    <m/>
    <m/>
    <n v="4"/>
    <x v="1"/>
    <s v="Active"/>
    <s v="Moyen"/>
    <s v="Conseiller client commercial"/>
    <s v="Non"/>
    <n v="265558"/>
    <s v="250k-750k"/>
    <n v="1481474"/>
    <m/>
    <n v="1481474"/>
    <x v="1"/>
    <x v="1"/>
    <x v="3"/>
    <n v="26555.8"/>
    <n v="0.1792525552254039"/>
    <s v="1x"/>
    <x v="1"/>
  </r>
  <r>
    <n v="11129"/>
    <x v="0"/>
    <n v="0.3"/>
    <s v="Oui"/>
    <s v="Oui"/>
    <n v="0.15"/>
    <x v="1"/>
    <x v="0"/>
    <x v="2"/>
    <d v="2016-01-01T00:00:00"/>
    <n v="10"/>
    <x v="3"/>
    <d v="2016-01-01T00:00:00"/>
    <n v="10"/>
    <s v="10-20 ans"/>
    <d v="1990-01-01T00:00:00"/>
    <n v="36"/>
    <x v="1"/>
    <x v="3"/>
    <m/>
    <n v="1"/>
    <n v="1"/>
    <n v="1"/>
    <n v="1"/>
    <m/>
    <m/>
    <m/>
    <m/>
    <m/>
    <m/>
    <m/>
    <m/>
    <m/>
    <m/>
    <m/>
    <m/>
    <m/>
    <m/>
    <m/>
    <m/>
    <m/>
    <m/>
    <m/>
    <m/>
    <m/>
    <m/>
    <m/>
    <m/>
    <m/>
    <m/>
    <m/>
    <m/>
    <m/>
    <m/>
    <m/>
    <m/>
    <m/>
    <m/>
    <m/>
    <m/>
    <m/>
    <m/>
    <m/>
    <m/>
    <m/>
    <m/>
    <m/>
    <m/>
    <m/>
    <n v="4"/>
    <x v="0"/>
    <s v="Active"/>
    <s v="Très petit"/>
    <s v="Unité très petite"/>
    <s v="Non"/>
    <s v=""/>
    <s v=""/>
    <n v="65527"/>
    <m/>
    <n v="65527"/>
    <x v="0"/>
    <x v="0"/>
    <x v="0"/>
    <s v=""/>
    <s v=""/>
    <s v=""/>
    <x v="0"/>
  </r>
  <r>
    <n v="11130"/>
    <x v="0"/>
    <n v="0.4"/>
    <s v="Non"/>
    <s v="Oui"/>
    <n v="0.3"/>
    <x v="1"/>
    <x v="0"/>
    <x v="0"/>
    <d v="2015-06-30T00:00:00"/>
    <n v="10"/>
    <x v="3"/>
    <d v="2015-06-30T00:00:00"/>
    <n v="10"/>
    <s v="10-20 ans"/>
    <d v="1985-01-01T00:00:00"/>
    <n v="41"/>
    <x v="1"/>
    <x v="4"/>
    <m/>
    <m/>
    <n v="1"/>
    <m/>
    <n v="1"/>
    <m/>
    <n v="1"/>
    <m/>
    <m/>
    <m/>
    <m/>
    <m/>
    <m/>
    <m/>
    <m/>
    <m/>
    <m/>
    <m/>
    <m/>
    <m/>
    <m/>
    <m/>
    <m/>
    <m/>
    <m/>
    <m/>
    <m/>
    <m/>
    <m/>
    <m/>
    <m/>
    <m/>
    <m/>
    <m/>
    <m/>
    <m/>
    <m/>
    <m/>
    <m/>
    <m/>
    <m/>
    <m/>
    <m/>
    <m/>
    <m/>
    <m/>
    <m/>
    <m/>
    <m/>
    <m/>
    <n v="3"/>
    <x v="0"/>
    <s v="Active"/>
    <s v="Moyen"/>
    <s v="Conseiller client commercial"/>
    <s v="Non"/>
    <s v=""/>
    <s v=""/>
    <n v="531791"/>
    <m/>
    <n v="531791"/>
    <x v="0"/>
    <x v="0"/>
    <x v="0"/>
    <s v=""/>
    <s v=""/>
    <s v=""/>
    <x v="0"/>
  </r>
  <r>
    <n v="11131"/>
    <x v="0"/>
    <n v="0.5"/>
    <s v="Oui"/>
    <s v="Non"/>
    <m/>
    <x v="0"/>
    <x v="0"/>
    <x v="0"/>
    <d v="2015-01-01T00:00:00"/>
    <n v="11"/>
    <x v="3"/>
    <d v="2015-01-01T00:00:00"/>
    <n v="11"/>
    <s v="10-20 ans"/>
    <d v="1980-01-01T00:00:00"/>
    <n v="46"/>
    <x v="2"/>
    <x v="0"/>
    <m/>
    <n v="1"/>
    <m/>
    <n v="1"/>
    <m/>
    <n v="1"/>
    <m/>
    <m/>
    <m/>
    <m/>
    <m/>
    <m/>
    <m/>
    <m/>
    <m/>
    <m/>
    <m/>
    <m/>
    <m/>
    <m/>
    <m/>
    <m/>
    <m/>
    <m/>
    <m/>
    <m/>
    <m/>
    <m/>
    <m/>
    <m/>
    <m/>
    <m/>
    <m/>
    <m/>
    <m/>
    <m/>
    <m/>
    <m/>
    <m/>
    <m/>
    <m/>
    <m/>
    <m/>
    <m/>
    <m/>
    <m/>
    <m/>
    <m/>
    <m/>
    <m/>
    <n v="3"/>
    <x v="0"/>
    <s v="Active"/>
    <s v="Petit"/>
    <s v="Conseiller client commercial"/>
    <s v="Non"/>
    <s v=""/>
    <s v=""/>
    <n v="451961"/>
    <m/>
    <n v="451961"/>
    <x v="0"/>
    <x v="0"/>
    <x v="0"/>
    <s v=""/>
    <s v=""/>
    <s v=""/>
    <x v="0"/>
  </r>
  <r>
    <n v="11132"/>
    <x v="0"/>
    <n v="0.6"/>
    <s v="Non"/>
    <s v="Non"/>
    <m/>
    <x v="0"/>
    <x v="0"/>
    <x v="2"/>
    <d v="2014-01-01T00:00:00"/>
    <n v="12"/>
    <x v="3"/>
    <d v="2014-01-01T00:00:00"/>
    <n v="12"/>
    <s v="10-20 ans"/>
    <d v="1975-01-01T00:00:00"/>
    <n v="51"/>
    <x v="2"/>
    <x v="7"/>
    <m/>
    <m/>
    <n v="1"/>
    <m/>
    <n v="1"/>
    <m/>
    <n v="1"/>
    <m/>
    <m/>
    <m/>
    <m/>
    <m/>
    <m/>
    <m/>
    <m/>
    <m/>
    <m/>
    <m/>
    <m/>
    <m/>
    <m/>
    <m/>
    <m/>
    <m/>
    <m/>
    <m/>
    <m/>
    <m/>
    <m/>
    <m/>
    <m/>
    <m/>
    <m/>
    <m/>
    <m/>
    <m/>
    <m/>
    <m/>
    <m/>
    <m/>
    <m/>
    <m/>
    <m/>
    <m/>
    <m/>
    <m/>
    <m/>
    <m/>
    <m/>
    <m/>
    <n v="3"/>
    <x v="0"/>
    <s v="Active"/>
    <s v="Très petit"/>
    <s v="Branche en ligne"/>
    <s v="Non"/>
    <s v=""/>
    <s v=""/>
    <n v="1638917"/>
    <m/>
    <n v="1638917"/>
    <x v="0"/>
    <x v="0"/>
    <x v="0"/>
    <s v=""/>
    <s v=""/>
    <s v=""/>
    <x v="0"/>
  </r>
  <r>
    <n v="11133"/>
    <x v="0"/>
    <n v="0.7"/>
    <s v="Oui"/>
    <s v="Oui"/>
    <n v="0.4"/>
    <x v="0"/>
    <x v="0"/>
    <x v="0"/>
    <d v="2013-01-01T00:00:00"/>
    <n v="13"/>
    <x v="3"/>
    <d v="2013-01-01T00:00:00"/>
    <n v="13"/>
    <s v="10-20 ans"/>
    <d v="1970-01-01T00:00:00"/>
    <n v="56"/>
    <x v="3"/>
    <x v="7"/>
    <n v="1"/>
    <n v="1"/>
    <n v="1"/>
    <n v="1"/>
    <n v="1"/>
    <n v="1"/>
    <n v="1"/>
    <m/>
    <m/>
    <m/>
    <m/>
    <m/>
    <m/>
    <m/>
    <m/>
    <m/>
    <m/>
    <m/>
    <m/>
    <m/>
    <m/>
    <m/>
    <m/>
    <m/>
    <m/>
    <m/>
    <m/>
    <m/>
    <m/>
    <m/>
    <m/>
    <m/>
    <m/>
    <m/>
    <m/>
    <m/>
    <m/>
    <m/>
    <m/>
    <m/>
    <m/>
    <m/>
    <m/>
    <m/>
    <m/>
    <m/>
    <m/>
    <m/>
    <m/>
    <m/>
    <n v="7"/>
    <x v="1"/>
    <s v="Active"/>
    <s v="Petit"/>
    <s v="PQMU"/>
    <s v="Non"/>
    <n v="2191324"/>
    <s v="750k-5 mil"/>
    <n v="739078"/>
    <m/>
    <n v="739078"/>
    <x v="2"/>
    <x v="2"/>
    <x v="4"/>
    <n v="313046.28571428574"/>
    <n v="2.9649428071191402"/>
    <s v="1-5x"/>
    <x v="1"/>
  </r>
  <r>
    <n v="11134"/>
    <x v="0"/>
    <n v="0.8"/>
    <s v="Non"/>
    <s v="Oui"/>
    <n v="0.75"/>
    <x v="0"/>
    <x v="0"/>
    <x v="2"/>
    <d v="2012-01-01T00:00:00"/>
    <n v="14"/>
    <x v="3"/>
    <d v="2012-01-01T00:00:00"/>
    <n v="14"/>
    <s v="10-20 ans"/>
    <d v="1965-01-01T00:00:00"/>
    <n v="61"/>
    <x v="3"/>
    <x v="1"/>
    <m/>
    <m/>
    <n v="1"/>
    <m/>
    <n v="1"/>
    <m/>
    <n v="1"/>
    <m/>
    <m/>
    <m/>
    <m/>
    <m/>
    <m/>
    <m/>
    <m/>
    <m/>
    <m/>
    <m/>
    <m/>
    <m/>
    <m/>
    <m/>
    <m/>
    <m/>
    <m/>
    <m/>
    <m/>
    <m/>
    <m/>
    <m/>
    <m/>
    <m/>
    <m/>
    <m/>
    <m/>
    <m/>
    <m/>
    <m/>
    <m/>
    <m/>
    <m/>
    <m/>
    <m/>
    <m/>
    <m/>
    <m/>
    <m/>
    <m/>
    <m/>
    <m/>
    <n v="3"/>
    <x v="0"/>
    <s v="Active"/>
    <s v="Très petit"/>
    <s v="Unité très petite"/>
    <s v="Non"/>
    <s v=""/>
    <s v=""/>
    <n v="345795"/>
    <m/>
    <n v="345795"/>
    <x v="0"/>
    <x v="0"/>
    <x v="0"/>
    <s v=""/>
    <s v=""/>
    <s v=""/>
    <x v="0"/>
  </r>
  <r>
    <n v="11135"/>
    <x v="0"/>
    <n v="0.75"/>
    <s v="Oui"/>
    <s v="Non"/>
    <m/>
    <x v="0"/>
    <x v="0"/>
    <x v="2"/>
    <d v="2011-01-01T00:00:00"/>
    <n v="15"/>
    <x v="3"/>
    <d v="2011-01-01T00:00:00"/>
    <n v="15"/>
    <s v="10-20 ans"/>
    <d v="2000-01-01T00:00:00"/>
    <n v="26"/>
    <x v="0"/>
    <x v="0"/>
    <m/>
    <n v="1"/>
    <n v="1"/>
    <n v="1"/>
    <n v="1"/>
    <m/>
    <m/>
    <m/>
    <m/>
    <m/>
    <m/>
    <m/>
    <m/>
    <m/>
    <m/>
    <m/>
    <m/>
    <m/>
    <m/>
    <m/>
    <m/>
    <m/>
    <m/>
    <m/>
    <m/>
    <m/>
    <m/>
    <m/>
    <m/>
    <m/>
    <m/>
    <m/>
    <m/>
    <m/>
    <m/>
    <m/>
    <m/>
    <m/>
    <m/>
    <m/>
    <m/>
    <m/>
    <m/>
    <m/>
    <m/>
    <m/>
    <m/>
    <m/>
    <m/>
    <m/>
    <n v="4"/>
    <x v="0"/>
    <s v="Active"/>
    <s v="Très petit"/>
    <s v="Branche en ligne"/>
    <s v="Non"/>
    <s v=""/>
    <s v=""/>
    <n v="1092118"/>
    <m/>
    <n v="1092118"/>
    <x v="0"/>
    <x v="0"/>
    <x v="0"/>
    <s v=""/>
    <s v=""/>
    <s v=""/>
    <x v="0"/>
  </r>
  <r>
    <n v="11136"/>
    <x v="4"/>
    <n v="1"/>
    <s v="Non"/>
    <s v="Non"/>
    <m/>
    <x v="0"/>
    <x v="0"/>
    <x v="2"/>
    <d v="2010-01-01T00:00:00"/>
    <n v="16"/>
    <x v="3"/>
    <d v="2010-01-01T00:00:00"/>
    <n v="16"/>
    <s v="10-20 ans"/>
    <d v="1995-01-01T00:00:00"/>
    <n v="31"/>
    <x v="0"/>
    <x v="7"/>
    <m/>
    <m/>
    <n v="1"/>
    <m/>
    <n v="1"/>
    <m/>
    <n v="1"/>
    <m/>
    <m/>
    <m/>
    <m/>
    <m/>
    <m/>
    <m/>
    <m/>
    <m/>
    <m/>
    <m/>
    <m/>
    <m/>
    <m/>
    <m/>
    <m/>
    <m/>
    <m/>
    <m/>
    <m/>
    <m/>
    <m/>
    <m/>
    <m/>
    <m/>
    <m/>
    <m/>
    <m/>
    <m/>
    <m/>
    <m/>
    <m/>
    <m/>
    <m/>
    <m/>
    <m/>
    <m/>
    <m/>
    <m/>
    <m/>
    <m/>
    <m/>
    <m/>
    <n v="3"/>
    <x v="0"/>
    <s v="Active"/>
    <s v="Très petit"/>
    <s v="Branche en ligne"/>
    <s v="Non"/>
    <s v=""/>
    <s v=""/>
    <n v="515057"/>
    <m/>
    <n v="515057"/>
    <x v="0"/>
    <x v="0"/>
    <x v="0"/>
    <s v=""/>
    <s v=""/>
    <s v=""/>
    <x v="0"/>
  </r>
  <r>
    <n v="11137"/>
    <x v="5"/>
    <n v="0"/>
    <s v="Oui"/>
    <s v="Oui"/>
    <n v="0.15"/>
    <x v="1"/>
    <x v="0"/>
    <x v="0"/>
    <d v="2009-01-01T00:00:00"/>
    <n v="17"/>
    <x v="3"/>
    <d v="2009-01-01T00:00:00"/>
    <n v="17"/>
    <s v="10-20 ans"/>
    <d v="1990-01-01T00:00:00"/>
    <n v="36"/>
    <x v="1"/>
    <x v="0"/>
    <m/>
    <n v="1"/>
    <m/>
    <n v="1"/>
    <m/>
    <n v="1"/>
    <m/>
    <m/>
    <m/>
    <m/>
    <m/>
    <m/>
    <m/>
    <m/>
    <m/>
    <m/>
    <m/>
    <m/>
    <m/>
    <m/>
    <m/>
    <m/>
    <m/>
    <m/>
    <m/>
    <m/>
    <m/>
    <m/>
    <m/>
    <m/>
    <m/>
    <m/>
    <m/>
    <m/>
    <m/>
    <m/>
    <m/>
    <m/>
    <m/>
    <m/>
    <m/>
    <m/>
    <m/>
    <m/>
    <m/>
    <m/>
    <m/>
    <m/>
    <m/>
    <m/>
    <n v="3"/>
    <x v="0"/>
    <s v="Active"/>
    <s v="Petit"/>
    <s v="Conseiller client commercial"/>
    <s v="Non"/>
    <s v=""/>
    <s v=""/>
    <n v="400525"/>
    <m/>
    <n v="400525"/>
    <x v="0"/>
    <x v="0"/>
    <x v="0"/>
    <s v=""/>
    <s v=""/>
    <s v=""/>
    <x v="0"/>
  </r>
  <r>
    <n v="11138"/>
    <x v="0"/>
    <n v="0.4"/>
    <s v="Non"/>
    <s v="Oui"/>
    <n v="0.5"/>
    <x v="1"/>
    <x v="0"/>
    <x v="2"/>
    <d v="2008-01-01T00:00:00"/>
    <n v="18"/>
    <x v="3"/>
    <d v="2008-01-01T00:00:00"/>
    <n v="18"/>
    <s v="10-20 ans"/>
    <d v="1985-01-01T00:00:00"/>
    <n v="41"/>
    <x v="1"/>
    <x v="0"/>
    <m/>
    <m/>
    <n v="1"/>
    <m/>
    <n v="1"/>
    <m/>
    <n v="1"/>
    <m/>
    <m/>
    <m/>
    <m/>
    <m/>
    <m/>
    <m/>
    <m/>
    <m/>
    <m/>
    <m/>
    <m/>
    <m/>
    <m/>
    <m/>
    <m/>
    <m/>
    <m/>
    <m/>
    <m/>
    <m/>
    <m/>
    <m/>
    <m/>
    <m/>
    <m/>
    <m/>
    <m/>
    <m/>
    <m/>
    <m/>
    <m/>
    <m/>
    <m/>
    <m/>
    <m/>
    <m/>
    <m/>
    <m/>
    <m/>
    <m/>
    <m/>
    <m/>
    <n v="3"/>
    <x v="0"/>
    <s v="Active"/>
    <s v="Très petit"/>
    <s v="Unité très petite"/>
    <s v="Non"/>
    <s v=""/>
    <s v=""/>
    <n v="1150762"/>
    <m/>
    <n v="1150762"/>
    <x v="0"/>
    <x v="0"/>
    <x v="0"/>
    <s v=""/>
    <s v=""/>
    <s v=""/>
    <x v="0"/>
  </r>
  <r>
    <n v="11139"/>
    <x v="3"/>
    <n v="0.15"/>
    <s v="Oui"/>
    <s v="Non"/>
    <m/>
    <x v="1"/>
    <x v="1"/>
    <x v="3"/>
    <d v="2007-01-01T00:00:00"/>
    <n v="19"/>
    <x v="3"/>
    <d v="2007-01-01T00:00:00"/>
    <n v="19"/>
    <s v="10-20 ans"/>
    <d v="1980-01-01T00:00:00"/>
    <n v="46"/>
    <x v="2"/>
    <x v="0"/>
    <n v="1"/>
    <n v="1"/>
    <n v="1"/>
    <n v="1"/>
    <n v="1"/>
    <n v="1"/>
    <n v="1"/>
    <m/>
    <m/>
    <m/>
    <m/>
    <m/>
    <m/>
    <m/>
    <m/>
    <m/>
    <m/>
    <m/>
    <m/>
    <m/>
    <m/>
    <m/>
    <m/>
    <m/>
    <m/>
    <m/>
    <m/>
    <m/>
    <m/>
    <m/>
    <m/>
    <m/>
    <m/>
    <m/>
    <m/>
    <m/>
    <m/>
    <m/>
    <m/>
    <m/>
    <m/>
    <m/>
    <m/>
    <m/>
    <m/>
    <m/>
    <m/>
    <m/>
    <m/>
    <m/>
    <n v="7"/>
    <x v="1"/>
    <s v="Active"/>
    <s v="Très petit"/>
    <s v="Unité très petite"/>
    <s v="Non"/>
    <n v="105059"/>
    <s v="100k-250k"/>
    <n v="108844"/>
    <m/>
    <n v="108844"/>
    <x v="1"/>
    <x v="2"/>
    <x v="1"/>
    <n v="21011.8"/>
    <n v="0.96522546029179379"/>
    <s v="1x"/>
    <x v="1"/>
  </r>
  <r>
    <n v="11140"/>
    <x v="3"/>
    <n v="0.2"/>
    <s v="Non"/>
    <s v="Non"/>
    <m/>
    <x v="1"/>
    <x v="0"/>
    <x v="2"/>
    <d v="2006-01-01T00:00:00"/>
    <n v="20"/>
    <x v="4"/>
    <d v="2006-01-01T00:00:00"/>
    <n v="20"/>
    <s v="&gt;20 ans"/>
    <d v="1975-01-01T00:00:00"/>
    <n v="51"/>
    <x v="2"/>
    <x v="7"/>
    <n v="1"/>
    <m/>
    <n v="1"/>
    <m/>
    <n v="1"/>
    <m/>
    <n v="1"/>
    <m/>
    <m/>
    <m/>
    <m/>
    <m/>
    <m/>
    <m/>
    <m/>
    <m/>
    <m/>
    <m/>
    <m/>
    <m/>
    <m/>
    <m/>
    <m/>
    <m/>
    <m/>
    <m/>
    <m/>
    <m/>
    <m/>
    <m/>
    <m/>
    <m/>
    <m/>
    <m/>
    <m/>
    <m/>
    <m/>
    <m/>
    <m/>
    <m/>
    <m/>
    <m/>
    <m/>
    <m/>
    <m/>
    <m/>
    <m/>
    <m/>
    <m/>
    <m/>
    <n v="4"/>
    <x v="1"/>
    <s v="Active"/>
    <s v="Très petit"/>
    <s v="Unité très petite"/>
    <s v="Non"/>
    <n v="2462453"/>
    <s v="750k-5 mil"/>
    <n v="1429350"/>
    <m/>
    <n v="1429350"/>
    <x v="1"/>
    <x v="1"/>
    <x v="5"/>
    <n v="1231226.5"/>
    <n v="1.7227781858886906"/>
    <s v="1-5x"/>
    <x v="0"/>
  </r>
  <r>
    <n v="11141"/>
    <x v="0"/>
    <n v="0.3"/>
    <s v="Oui"/>
    <s v="Oui"/>
    <n v="0.15"/>
    <x v="1"/>
    <x v="2"/>
    <x v="2"/>
    <d v="2005-01-01T00:00:00"/>
    <n v="21"/>
    <x v="4"/>
    <d v="2005-01-01T00:00:00"/>
    <n v="21"/>
    <s v="&gt;20 ans"/>
    <d v="1970-01-01T00:00:00"/>
    <n v="56"/>
    <x v="3"/>
    <x v="3"/>
    <n v="1"/>
    <n v="1"/>
    <n v="1"/>
    <n v="1"/>
    <n v="1"/>
    <m/>
    <m/>
    <m/>
    <m/>
    <m/>
    <m/>
    <m/>
    <m/>
    <m/>
    <m/>
    <m/>
    <m/>
    <m/>
    <m/>
    <m/>
    <m/>
    <m/>
    <m/>
    <m/>
    <m/>
    <m/>
    <m/>
    <m/>
    <m/>
    <m/>
    <m/>
    <m/>
    <m/>
    <m/>
    <m/>
    <m/>
    <m/>
    <m/>
    <m/>
    <m/>
    <m/>
    <m/>
    <m/>
    <m/>
    <m/>
    <m/>
    <m/>
    <m/>
    <m/>
    <m/>
    <n v="5"/>
    <x v="1"/>
    <s v="Active"/>
    <s v="Très petit"/>
    <s v="Unité très petite"/>
    <s v="Non"/>
    <n v="201193"/>
    <s v="100k-250k"/>
    <n v="487418"/>
    <m/>
    <n v="487418"/>
    <x v="2"/>
    <x v="2"/>
    <x v="6"/>
    <n v="33532.166666666664"/>
    <n v="0.41277302028238594"/>
    <s v="1x"/>
    <x v="1"/>
  </r>
  <r>
    <n v="11142"/>
    <x v="2"/>
    <n v="0.4"/>
    <s v="Non"/>
    <s v="Oui"/>
    <n v="0.3"/>
    <x v="1"/>
    <x v="0"/>
    <x v="0"/>
    <d v="2004-01-01T00:00:00"/>
    <n v="22"/>
    <x v="4"/>
    <d v="2004-01-01T00:00:00"/>
    <n v="22"/>
    <s v="&gt;20 ans"/>
    <d v="1965-01-01T00:00:00"/>
    <n v="61"/>
    <x v="3"/>
    <x v="0"/>
    <m/>
    <m/>
    <n v="1"/>
    <m/>
    <n v="1"/>
    <m/>
    <n v="1"/>
    <m/>
    <m/>
    <m/>
    <m/>
    <m/>
    <m/>
    <m/>
    <m/>
    <m/>
    <m/>
    <m/>
    <m/>
    <m/>
    <m/>
    <m/>
    <m/>
    <m/>
    <m/>
    <m/>
    <m/>
    <m/>
    <m/>
    <m/>
    <m/>
    <m/>
    <m/>
    <m/>
    <m/>
    <m/>
    <m/>
    <m/>
    <m/>
    <m/>
    <m/>
    <m/>
    <m/>
    <m/>
    <m/>
    <m/>
    <m/>
    <m/>
    <m/>
    <m/>
    <n v="3"/>
    <x v="0"/>
    <s v="Active"/>
    <s v="Petit"/>
    <s v="Conseiller client commercial"/>
    <s v="Non"/>
    <s v=""/>
    <s v=""/>
    <n v="292134"/>
    <m/>
    <n v="292134"/>
    <x v="0"/>
    <x v="0"/>
    <x v="0"/>
    <s v=""/>
    <s v=""/>
    <s v=""/>
    <x v="0"/>
  </r>
  <r>
    <n v="11143"/>
    <x v="3"/>
    <n v="0.5"/>
    <s v="Oui"/>
    <s v="Non"/>
    <m/>
    <x v="0"/>
    <x v="0"/>
    <x v="2"/>
    <d v="2003-01-01T00:00:00"/>
    <n v="23"/>
    <x v="4"/>
    <d v="2003-01-01T00:00:00"/>
    <n v="23"/>
    <s v="&gt;20 ans"/>
    <d v="2000-01-01T00:00:00"/>
    <n v="26"/>
    <x v="0"/>
    <x v="0"/>
    <m/>
    <n v="1"/>
    <m/>
    <n v="1"/>
    <m/>
    <n v="1"/>
    <m/>
    <m/>
    <m/>
    <m/>
    <m/>
    <m/>
    <m/>
    <m/>
    <m/>
    <m/>
    <m/>
    <m/>
    <m/>
    <m/>
    <m/>
    <m/>
    <m/>
    <m/>
    <m/>
    <m/>
    <m/>
    <m/>
    <m/>
    <m/>
    <m/>
    <m/>
    <m/>
    <m/>
    <m/>
    <m/>
    <m/>
    <m/>
    <m/>
    <m/>
    <m/>
    <m/>
    <m/>
    <m/>
    <m/>
    <m/>
    <m/>
    <m/>
    <m/>
    <m/>
    <n v="3"/>
    <x v="0"/>
    <s v="Active"/>
    <s v="Très petit"/>
    <s v="Branche en ligne"/>
    <s v="Non"/>
    <s v=""/>
    <s v=""/>
    <n v="50698"/>
    <m/>
    <n v="50698"/>
    <x v="0"/>
    <x v="0"/>
    <x v="0"/>
    <s v=""/>
    <s v=""/>
    <s v=""/>
    <x v="0"/>
  </r>
  <r>
    <n v="11144"/>
    <x v="7"/>
    <n v="0.6"/>
    <s v="Non"/>
    <s v="Non"/>
    <m/>
    <x v="0"/>
    <x v="0"/>
    <x v="0"/>
    <d v="2002-01-01T00:00:00"/>
    <n v="24"/>
    <x v="4"/>
    <d v="2002-01-01T00:00:00"/>
    <n v="24"/>
    <s v="&gt;20 ans"/>
    <d v="1995-01-01T00:00:00"/>
    <n v="31"/>
    <x v="0"/>
    <x v="8"/>
    <m/>
    <m/>
    <n v="1"/>
    <m/>
    <n v="1"/>
    <m/>
    <n v="1"/>
    <m/>
    <m/>
    <m/>
    <m/>
    <m/>
    <m/>
    <m/>
    <m/>
    <m/>
    <m/>
    <m/>
    <m/>
    <m/>
    <m/>
    <m/>
    <m/>
    <m/>
    <m/>
    <m/>
    <m/>
    <m/>
    <m/>
    <m/>
    <m/>
    <m/>
    <m/>
    <m/>
    <m/>
    <m/>
    <m/>
    <m/>
    <m/>
    <m/>
    <m/>
    <m/>
    <m/>
    <m/>
    <m/>
    <m/>
    <m/>
    <m/>
    <m/>
    <m/>
    <n v="3"/>
    <x v="0"/>
    <s v="Active"/>
    <s v="Très petit"/>
    <s v="Branche en ligne"/>
    <s v="Non"/>
    <s v=""/>
    <s v=""/>
    <n v="1093360"/>
    <m/>
    <n v="1093360"/>
    <x v="0"/>
    <x v="0"/>
    <x v="0"/>
    <s v=""/>
    <s v=""/>
    <s v=""/>
    <x v="0"/>
  </r>
  <r>
    <n v="11145"/>
    <x v="0"/>
    <n v="0.7"/>
    <s v="Oui"/>
    <s v="Oui"/>
    <n v="0.4"/>
    <x v="0"/>
    <x v="0"/>
    <x v="2"/>
    <d v="2001-01-01T00:00:00"/>
    <n v="25"/>
    <x v="4"/>
    <d v="2001-01-01T00:00:00"/>
    <n v="25"/>
    <s v="&gt;20 ans"/>
    <d v="1990-01-01T00:00:00"/>
    <n v="36"/>
    <x v="1"/>
    <x v="0"/>
    <m/>
    <n v="1"/>
    <n v="1"/>
    <n v="1"/>
    <n v="1"/>
    <n v="1"/>
    <n v="1"/>
    <m/>
    <m/>
    <m/>
    <m/>
    <m/>
    <m/>
    <m/>
    <m/>
    <m/>
    <m/>
    <m/>
    <m/>
    <m/>
    <m/>
    <m/>
    <m/>
    <m/>
    <m/>
    <m/>
    <m/>
    <m/>
    <m/>
    <m/>
    <m/>
    <m/>
    <m/>
    <m/>
    <m/>
    <m/>
    <m/>
    <m/>
    <m/>
    <m/>
    <m/>
    <m/>
    <m/>
    <m/>
    <m/>
    <m/>
    <m/>
    <m/>
    <m/>
    <m/>
    <n v="6"/>
    <x v="0"/>
    <s v="Active"/>
    <s v="Très petit"/>
    <s v="Unité très petite"/>
    <s v="Non"/>
    <s v=""/>
    <s v=""/>
    <n v="404100"/>
    <m/>
    <n v="404100"/>
    <x v="0"/>
    <x v="0"/>
    <x v="0"/>
    <s v=""/>
    <s v=""/>
    <s v=""/>
    <x v="0"/>
  </r>
  <r>
    <n v="11146"/>
    <x v="2"/>
    <n v="0.8"/>
    <s v="Non"/>
    <s v="Oui"/>
    <n v="0.75"/>
    <x v="0"/>
    <x v="0"/>
    <x v="2"/>
    <d v="2000-01-01T00:00:00"/>
    <n v="26"/>
    <x v="4"/>
    <d v="2000-01-01T00:00:00"/>
    <n v="26"/>
    <s v="&gt;20 ans"/>
    <d v="1985-01-01T00:00:00"/>
    <n v="41"/>
    <x v="1"/>
    <x v="7"/>
    <m/>
    <m/>
    <n v="1"/>
    <m/>
    <n v="1"/>
    <m/>
    <n v="1"/>
    <m/>
    <m/>
    <m/>
    <m/>
    <m/>
    <m/>
    <m/>
    <m/>
    <m/>
    <m/>
    <m/>
    <m/>
    <m/>
    <m/>
    <m/>
    <m/>
    <m/>
    <m/>
    <m/>
    <m/>
    <m/>
    <m/>
    <m/>
    <m/>
    <m/>
    <m/>
    <m/>
    <m/>
    <m/>
    <m/>
    <m/>
    <m/>
    <m/>
    <m/>
    <m/>
    <m/>
    <m/>
    <m/>
    <m/>
    <m/>
    <m/>
    <m/>
    <m/>
    <n v="3"/>
    <x v="0"/>
    <s v="Active"/>
    <s v="Très petit"/>
    <s v="Unité très petite"/>
    <s v="Non"/>
    <s v=""/>
    <s v=""/>
    <n v="1301004"/>
    <m/>
    <n v="1301004"/>
    <x v="0"/>
    <x v="0"/>
    <x v="0"/>
    <s v=""/>
    <s v=""/>
    <s v=""/>
    <x v="0"/>
  </r>
  <r>
    <n v="11147"/>
    <x v="0"/>
    <n v="0.75"/>
    <s v="Oui"/>
    <s v="Non"/>
    <m/>
    <x v="0"/>
    <x v="0"/>
    <x v="0"/>
    <d v="1999-01-01T00:00:00"/>
    <n v="27"/>
    <x v="4"/>
    <d v="1999-01-01T00:00:00"/>
    <n v="27"/>
    <s v="&gt;20 ans"/>
    <d v="1980-01-01T00:00:00"/>
    <n v="46"/>
    <x v="2"/>
    <x v="9"/>
    <m/>
    <n v="1"/>
    <n v="1"/>
    <n v="1"/>
    <n v="1"/>
    <m/>
    <m/>
    <m/>
    <m/>
    <m/>
    <m/>
    <m/>
    <m/>
    <m/>
    <m/>
    <m/>
    <m/>
    <m/>
    <m/>
    <m/>
    <m/>
    <m/>
    <m/>
    <m/>
    <m/>
    <m/>
    <m/>
    <m/>
    <m/>
    <m/>
    <m/>
    <m/>
    <m/>
    <m/>
    <m/>
    <m/>
    <m/>
    <m/>
    <m/>
    <m/>
    <m/>
    <m/>
    <m/>
    <m/>
    <m/>
    <m/>
    <m/>
    <m/>
    <m/>
    <m/>
    <n v="4"/>
    <x v="0"/>
    <s v="Active"/>
    <s v="Très petit"/>
    <s v="Branche en ligne"/>
    <s v="Non"/>
    <s v=""/>
    <s v=""/>
    <n v="812697"/>
    <m/>
    <n v="812697"/>
    <x v="0"/>
    <x v="0"/>
    <x v="0"/>
    <s v=""/>
    <s v=""/>
    <s v=""/>
    <x v="0"/>
  </r>
  <r>
    <n v="11148"/>
    <x v="0"/>
    <n v="1"/>
    <s v="Non"/>
    <s v="Non"/>
    <m/>
    <x v="0"/>
    <x v="0"/>
    <x v="0"/>
    <d v="2025-01-01T00:00:00"/>
    <n v="1"/>
    <x v="0"/>
    <d v="2025-01-01T00:00:00"/>
    <n v="1"/>
    <s v="1 à 3 ans"/>
    <d v="1975-01-01T00:00:00"/>
    <n v="51"/>
    <x v="2"/>
    <x v="3"/>
    <m/>
    <m/>
    <n v="1"/>
    <m/>
    <n v="1"/>
    <m/>
    <n v="1"/>
    <m/>
    <m/>
    <m/>
    <m/>
    <m/>
    <m/>
    <m/>
    <m/>
    <m/>
    <m/>
    <m/>
    <m/>
    <m/>
    <m/>
    <m/>
    <m/>
    <m/>
    <m/>
    <m/>
    <m/>
    <m/>
    <m/>
    <m/>
    <m/>
    <m/>
    <m/>
    <m/>
    <m/>
    <m/>
    <m/>
    <m/>
    <m/>
    <m/>
    <m/>
    <m/>
    <m/>
    <m/>
    <m/>
    <m/>
    <m/>
    <m/>
    <m/>
    <m/>
    <n v="3"/>
    <x v="0"/>
    <s v="Active"/>
    <s v="Moyen"/>
    <s v="Conseiller client commercial"/>
    <s v="Non"/>
    <s v=""/>
    <s v=""/>
    <n v="143904"/>
    <m/>
    <n v="143904"/>
    <x v="0"/>
    <x v="0"/>
    <x v="0"/>
    <s v=""/>
    <s v=""/>
    <s v=""/>
    <x v="0"/>
  </r>
  <r>
    <n v="11149"/>
    <x v="0"/>
    <n v="0"/>
    <s v="Oui"/>
    <s v="Oui"/>
    <n v="0.15"/>
    <x v="1"/>
    <x v="0"/>
    <x v="2"/>
    <d v="2025-01-01T00:00:00"/>
    <n v="1"/>
    <x v="0"/>
    <d v="2025-01-01T00:00:00"/>
    <n v="1"/>
    <s v="1 à 3 ans"/>
    <d v="1970-01-01T00:00:00"/>
    <n v="56"/>
    <x v="3"/>
    <x v="3"/>
    <m/>
    <n v="1"/>
    <m/>
    <n v="1"/>
    <m/>
    <n v="1"/>
    <m/>
    <m/>
    <m/>
    <m/>
    <m/>
    <m/>
    <m/>
    <m/>
    <m/>
    <m/>
    <m/>
    <m/>
    <m/>
    <m/>
    <m/>
    <m/>
    <m/>
    <m/>
    <m/>
    <m/>
    <m/>
    <m/>
    <m/>
    <m/>
    <m/>
    <m/>
    <m/>
    <m/>
    <m/>
    <m/>
    <m/>
    <m/>
    <m/>
    <m/>
    <m/>
    <m/>
    <m/>
    <m/>
    <m/>
    <m/>
    <m/>
    <m/>
    <m/>
    <m/>
    <n v="3"/>
    <x v="0"/>
    <s v="Active"/>
    <s v="Très petit"/>
    <s v="Unité très petite"/>
    <s v="Non"/>
    <s v=""/>
    <s v=""/>
    <n v="973688"/>
    <m/>
    <n v="973688"/>
    <x v="0"/>
    <x v="0"/>
    <x v="0"/>
    <s v=""/>
    <s v=""/>
    <s v=""/>
    <x v="0"/>
  </r>
  <r>
    <n v="11150"/>
    <x v="0"/>
    <n v="0.4"/>
    <s v="Non"/>
    <s v="Oui"/>
    <n v="0.5"/>
    <x v="1"/>
    <x v="2"/>
    <x v="3"/>
    <d v="2024-06-30T00:00:00"/>
    <n v="1"/>
    <x v="0"/>
    <d v="2024-06-30T00:00:00"/>
    <n v="1"/>
    <s v="1 à 3 ans"/>
    <d v="1965-01-01T00:00:00"/>
    <n v="61"/>
    <x v="3"/>
    <x v="0"/>
    <n v="1"/>
    <m/>
    <n v="1"/>
    <m/>
    <n v="1"/>
    <m/>
    <n v="1"/>
    <m/>
    <m/>
    <m/>
    <m/>
    <m/>
    <m/>
    <m/>
    <m/>
    <m/>
    <m/>
    <m/>
    <m/>
    <m/>
    <m/>
    <m/>
    <m/>
    <m/>
    <m/>
    <m/>
    <m/>
    <m/>
    <m/>
    <m/>
    <m/>
    <m/>
    <m/>
    <m/>
    <m/>
    <m/>
    <m/>
    <m/>
    <m/>
    <m/>
    <m/>
    <m/>
    <m/>
    <m/>
    <m/>
    <m/>
    <m/>
    <m/>
    <m/>
    <m/>
    <n v="4"/>
    <x v="1"/>
    <s v="Active"/>
    <s v="Petit"/>
    <s v="Conseiller client commercial"/>
    <s v="Non"/>
    <n v="950688"/>
    <s v="750k-5 mil"/>
    <n v="1486972"/>
    <m/>
    <n v="1486972"/>
    <x v="2"/>
    <x v="1"/>
    <x v="5"/>
    <n v="475344"/>
    <n v="0.63934492377798635"/>
    <s v="1x"/>
    <x v="1"/>
  </r>
  <r>
    <n v="11151"/>
    <x v="7"/>
    <n v="0.15"/>
    <s v="Oui"/>
    <s v="Non"/>
    <m/>
    <x v="1"/>
    <x v="2"/>
    <x v="2"/>
    <d v="2024-01-01T00:00:00"/>
    <n v="2"/>
    <x v="0"/>
    <d v="2024-01-01T00:00:00"/>
    <n v="2"/>
    <s v="1 à 3 ans"/>
    <d v="2000-01-01T00:00:00"/>
    <n v="26"/>
    <x v="0"/>
    <x v="0"/>
    <n v="1"/>
    <n v="1"/>
    <n v="1"/>
    <n v="1"/>
    <n v="1"/>
    <n v="1"/>
    <n v="1"/>
    <m/>
    <m/>
    <m/>
    <m/>
    <m/>
    <m/>
    <m/>
    <m/>
    <m/>
    <m/>
    <m/>
    <m/>
    <m/>
    <m/>
    <m/>
    <m/>
    <m/>
    <m/>
    <m/>
    <m/>
    <m/>
    <m/>
    <m/>
    <m/>
    <m/>
    <m/>
    <m/>
    <m/>
    <m/>
    <m/>
    <m/>
    <m/>
    <m/>
    <m/>
    <m/>
    <m/>
    <m/>
    <m/>
    <m/>
    <m/>
    <m/>
    <m/>
    <m/>
    <n v="7"/>
    <x v="1"/>
    <s v="Active"/>
    <s v="Très petit"/>
    <s v="Unité très petite"/>
    <s v="Non"/>
    <n v="1229865"/>
    <s v="750k-5 mil"/>
    <n v="327501"/>
    <m/>
    <n v="327501"/>
    <x v="1"/>
    <x v="2"/>
    <x v="4"/>
    <n v="175695"/>
    <n v="3.7553015105297387"/>
    <s v="1-5x"/>
    <x v="1"/>
  </r>
  <r>
    <n v="11152"/>
    <x v="3"/>
    <n v="0.2"/>
    <s v="Non"/>
    <s v="Non"/>
    <m/>
    <x v="1"/>
    <x v="0"/>
    <x v="2"/>
    <d v="2023-06-30T00:00:00"/>
    <n v="2"/>
    <x v="0"/>
    <d v="2023-06-30T00:00:00"/>
    <n v="2"/>
    <s v="1 à 3 ans"/>
    <d v="1995-01-01T00:00:00"/>
    <n v="31"/>
    <x v="0"/>
    <x v="7"/>
    <m/>
    <m/>
    <n v="1"/>
    <m/>
    <n v="1"/>
    <m/>
    <n v="1"/>
    <m/>
    <m/>
    <m/>
    <m/>
    <m/>
    <m/>
    <m/>
    <m/>
    <m/>
    <m/>
    <m/>
    <m/>
    <m/>
    <m/>
    <m/>
    <m/>
    <m/>
    <m/>
    <m/>
    <m/>
    <m/>
    <m/>
    <m/>
    <m/>
    <m/>
    <m/>
    <m/>
    <m/>
    <m/>
    <m/>
    <m/>
    <m/>
    <m/>
    <m/>
    <m/>
    <m/>
    <m/>
    <m/>
    <m/>
    <m/>
    <m/>
    <m/>
    <m/>
    <n v="3"/>
    <x v="0"/>
    <s v="Active"/>
    <s v="Très petit"/>
    <s v="Unité très petite"/>
    <s v="Non"/>
    <s v=""/>
    <s v=""/>
    <n v="144958"/>
    <m/>
    <n v="144958"/>
    <x v="0"/>
    <x v="0"/>
    <x v="0"/>
    <s v=""/>
    <s v=""/>
    <s v=""/>
    <x v="0"/>
  </r>
  <r>
    <n v="11153"/>
    <x v="0"/>
    <n v="0.3"/>
    <s v="Oui"/>
    <s v="Oui"/>
    <n v="0.15"/>
    <x v="1"/>
    <x v="0"/>
    <x v="2"/>
    <d v="2023-01-01T00:00:00"/>
    <n v="3"/>
    <x v="1"/>
    <d v="2023-01-01T00:00:00"/>
    <n v="3"/>
    <s v="3-5 ans"/>
    <d v="1990-01-01T00:00:00"/>
    <n v="36"/>
    <x v="1"/>
    <x v="0"/>
    <m/>
    <n v="1"/>
    <n v="1"/>
    <n v="1"/>
    <n v="1"/>
    <m/>
    <m/>
    <m/>
    <m/>
    <m/>
    <m/>
    <m/>
    <m/>
    <m/>
    <m/>
    <m/>
    <m/>
    <m/>
    <m/>
    <m/>
    <m/>
    <m/>
    <m/>
    <m/>
    <m/>
    <m/>
    <m/>
    <m/>
    <m/>
    <m/>
    <m/>
    <m/>
    <m/>
    <m/>
    <m/>
    <m/>
    <m/>
    <m/>
    <m/>
    <m/>
    <m/>
    <m/>
    <m/>
    <m/>
    <m/>
    <m/>
    <m/>
    <m/>
    <m/>
    <m/>
    <n v="4"/>
    <x v="0"/>
    <s v="Active"/>
    <s v="Très petit"/>
    <s v="Unité très petite"/>
    <s v="Non"/>
    <s v=""/>
    <s v=""/>
    <n v="1279042"/>
    <m/>
    <n v="1279042"/>
    <x v="0"/>
    <x v="0"/>
    <x v="0"/>
    <s v=""/>
    <s v=""/>
    <s v=""/>
    <x v="0"/>
  </r>
  <r>
    <n v="11154"/>
    <x v="8"/>
    <n v="0.4"/>
    <s v="Non"/>
    <s v="Oui"/>
    <n v="0.3"/>
    <x v="1"/>
    <x v="0"/>
    <x v="0"/>
    <d v="2022-06-30T00:00:00"/>
    <n v="3"/>
    <x v="1"/>
    <d v="2022-06-30T00:00:00"/>
    <n v="3"/>
    <s v="3-5 ans"/>
    <d v="1985-01-01T00:00:00"/>
    <n v="41"/>
    <x v="1"/>
    <x v="1"/>
    <m/>
    <m/>
    <n v="1"/>
    <m/>
    <n v="1"/>
    <m/>
    <n v="1"/>
    <m/>
    <m/>
    <m/>
    <m/>
    <m/>
    <m/>
    <m/>
    <m/>
    <m/>
    <m/>
    <m/>
    <m/>
    <m/>
    <m/>
    <m/>
    <m/>
    <m/>
    <m/>
    <m/>
    <m/>
    <m/>
    <m/>
    <m/>
    <m/>
    <m/>
    <m/>
    <m/>
    <m/>
    <m/>
    <m/>
    <m/>
    <m/>
    <m/>
    <m/>
    <m/>
    <m/>
    <m/>
    <m/>
    <m/>
    <m/>
    <m/>
    <m/>
    <m/>
    <n v="3"/>
    <x v="0"/>
    <s v="Active"/>
    <s v="Moyen"/>
    <s v="Non distribué"/>
    <s v="Non"/>
    <s v=""/>
    <s v=""/>
    <n v="484705"/>
    <m/>
    <n v="484705"/>
    <x v="0"/>
    <x v="0"/>
    <x v="0"/>
    <s v=""/>
    <s v=""/>
    <s v=""/>
    <x v="0"/>
  </r>
  <r>
    <n v="11155"/>
    <x v="6"/>
    <n v="0.5"/>
    <s v="Oui"/>
    <s v="Non"/>
    <m/>
    <x v="0"/>
    <x v="0"/>
    <x v="2"/>
    <d v="2022-01-01T00:00:00"/>
    <n v="4"/>
    <x v="1"/>
    <d v="2022-01-01T00:00:00"/>
    <n v="4"/>
    <s v="3-5 ans"/>
    <d v="1980-01-01T00:00:00"/>
    <n v="46"/>
    <x v="2"/>
    <x v="3"/>
    <m/>
    <n v="1"/>
    <m/>
    <n v="1"/>
    <m/>
    <n v="1"/>
    <m/>
    <m/>
    <m/>
    <m/>
    <m/>
    <m/>
    <m/>
    <m/>
    <m/>
    <m/>
    <m/>
    <m/>
    <m/>
    <m/>
    <m/>
    <m/>
    <m/>
    <m/>
    <m/>
    <m/>
    <m/>
    <m/>
    <m/>
    <m/>
    <m/>
    <m/>
    <m/>
    <m/>
    <m/>
    <m/>
    <m/>
    <m/>
    <m/>
    <m/>
    <m/>
    <m/>
    <m/>
    <m/>
    <m/>
    <m/>
    <m/>
    <m/>
    <m/>
    <m/>
    <n v="3"/>
    <x v="0"/>
    <s v="Active"/>
    <s v="Très petit"/>
    <s v="Unité très petite"/>
    <s v="Non"/>
    <s v=""/>
    <s v=""/>
    <n v="1035130"/>
    <m/>
    <n v="1035130"/>
    <x v="0"/>
    <x v="0"/>
    <x v="0"/>
    <s v=""/>
    <s v=""/>
    <s v=""/>
    <x v="0"/>
  </r>
  <r>
    <n v="11156"/>
    <x v="2"/>
    <n v="0.6"/>
    <s v="Non"/>
    <s v="Non"/>
    <m/>
    <x v="0"/>
    <x v="0"/>
    <x v="0"/>
    <d v="2021-06-30T00:00:00"/>
    <n v="4"/>
    <x v="1"/>
    <d v="2021-06-30T00:00:00"/>
    <n v="4"/>
    <s v="3-5 ans"/>
    <d v="1975-01-01T00:00:00"/>
    <n v="51"/>
    <x v="2"/>
    <x v="0"/>
    <m/>
    <m/>
    <n v="1"/>
    <m/>
    <n v="1"/>
    <m/>
    <n v="1"/>
    <m/>
    <m/>
    <m/>
    <m/>
    <m/>
    <m/>
    <m/>
    <m/>
    <m/>
    <m/>
    <m/>
    <m/>
    <m/>
    <m/>
    <m/>
    <m/>
    <m/>
    <m/>
    <m/>
    <m/>
    <m/>
    <m/>
    <m/>
    <m/>
    <m/>
    <m/>
    <m/>
    <m/>
    <m/>
    <m/>
    <m/>
    <m/>
    <m/>
    <m/>
    <m/>
    <m/>
    <m/>
    <m/>
    <m/>
    <m/>
    <m/>
    <m/>
    <m/>
    <n v="3"/>
    <x v="0"/>
    <s v="Active"/>
    <s v="Petit"/>
    <s v="Conseiller client commercial"/>
    <s v="Non"/>
    <s v=""/>
    <s v=""/>
    <n v="1005449"/>
    <m/>
    <n v="1005449"/>
    <x v="0"/>
    <x v="0"/>
    <x v="0"/>
    <s v=""/>
    <s v=""/>
    <s v=""/>
    <x v="0"/>
  </r>
  <r>
    <n v="11157"/>
    <x v="2"/>
    <n v="0.7"/>
    <s v="Oui"/>
    <s v="Oui"/>
    <n v="0.4"/>
    <x v="0"/>
    <x v="0"/>
    <x v="2"/>
    <d v="2021-01-01T00:00:00"/>
    <n v="5"/>
    <x v="2"/>
    <d v="2021-01-01T00:00:00"/>
    <n v="5"/>
    <s v="5 à 10 ans"/>
    <d v="1970-01-01T00:00:00"/>
    <n v="56"/>
    <x v="3"/>
    <x v="10"/>
    <m/>
    <n v="1"/>
    <n v="1"/>
    <n v="1"/>
    <n v="1"/>
    <n v="1"/>
    <n v="1"/>
    <m/>
    <m/>
    <m/>
    <m/>
    <m/>
    <m/>
    <m/>
    <m/>
    <m/>
    <m/>
    <m/>
    <m/>
    <m/>
    <m/>
    <m/>
    <m/>
    <m/>
    <m/>
    <m/>
    <m/>
    <m/>
    <m/>
    <m/>
    <m/>
    <m/>
    <m/>
    <m/>
    <m/>
    <m/>
    <m/>
    <m/>
    <m/>
    <m/>
    <m/>
    <m/>
    <m/>
    <m/>
    <m/>
    <m/>
    <m/>
    <m/>
    <m/>
    <m/>
    <n v="6"/>
    <x v="0"/>
    <s v="Active"/>
    <s v="Très petit"/>
    <s v="Profil NN"/>
    <s v="Non"/>
    <s v=""/>
    <s v=""/>
    <n v="1016794"/>
    <m/>
    <n v="1016794"/>
    <x v="0"/>
    <x v="0"/>
    <x v="0"/>
    <s v=""/>
    <s v=""/>
    <s v=""/>
    <x v="0"/>
  </r>
  <r>
    <n v="11158"/>
    <x v="9"/>
    <n v="0.8"/>
    <s v="Non"/>
    <s v="Oui"/>
    <n v="0.75"/>
    <x v="0"/>
    <x v="0"/>
    <x v="0"/>
    <d v="2020-06-30T00:00:00"/>
    <n v="5"/>
    <x v="2"/>
    <d v="2020-06-30T00:00:00"/>
    <n v="5"/>
    <s v="5 à 10 ans"/>
    <d v="1965-01-01T00:00:00"/>
    <n v="61"/>
    <x v="3"/>
    <x v="0"/>
    <m/>
    <m/>
    <n v="1"/>
    <m/>
    <n v="1"/>
    <m/>
    <n v="1"/>
    <m/>
    <m/>
    <m/>
    <m/>
    <m/>
    <m/>
    <m/>
    <m/>
    <m/>
    <m/>
    <m/>
    <m/>
    <m/>
    <m/>
    <m/>
    <m/>
    <m/>
    <m/>
    <m/>
    <m/>
    <m/>
    <m/>
    <m/>
    <m/>
    <m/>
    <m/>
    <m/>
    <m/>
    <m/>
    <m/>
    <m/>
    <m/>
    <m/>
    <m/>
    <m/>
    <m/>
    <m/>
    <m/>
    <m/>
    <m/>
    <m/>
    <m/>
    <m/>
    <n v="3"/>
    <x v="0"/>
    <s v="Active"/>
    <s v="Petit"/>
    <s v="Conseiller client commercial"/>
    <s v="Non"/>
    <s v=""/>
    <s v=""/>
    <n v="1707117"/>
    <m/>
    <n v="1707117"/>
    <x v="0"/>
    <x v="0"/>
    <x v="0"/>
    <s v=""/>
    <s v=""/>
    <s v=""/>
    <x v="0"/>
  </r>
  <r>
    <n v="11159"/>
    <x v="8"/>
    <n v="0.75"/>
    <s v="Oui"/>
    <s v="Non"/>
    <m/>
    <x v="0"/>
    <x v="0"/>
    <x v="0"/>
    <d v="2020-01-01T00:00:00"/>
    <n v="6"/>
    <x v="2"/>
    <d v="2020-01-01T00:00:00"/>
    <n v="6"/>
    <s v="5 à 10 ans"/>
    <d v="2000-01-01T00:00:00"/>
    <n v="26"/>
    <x v="0"/>
    <x v="1"/>
    <m/>
    <n v="1"/>
    <n v="1"/>
    <n v="1"/>
    <n v="1"/>
    <m/>
    <m/>
    <m/>
    <m/>
    <m/>
    <m/>
    <m/>
    <m/>
    <m/>
    <m/>
    <m/>
    <m/>
    <m/>
    <m/>
    <m/>
    <m/>
    <m/>
    <m/>
    <m/>
    <m/>
    <m/>
    <m/>
    <m/>
    <m/>
    <m/>
    <m/>
    <m/>
    <m/>
    <m/>
    <m/>
    <m/>
    <m/>
    <m/>
    <m/>
    <m/>
    <m/>
    <m/>
    <m/>
    <m/>
    <m/>
    <m/>
    <m/>
    <m/>
    <m/>
    <m/>
    <n v="4"/>
    <x v="0"/>
    <s v="Active"/>
    <s v="Moyen"/>
    <s v="Conseiller client commercial"/>
    <s v="Non"/>
    <s v=""/>
    <s v=""/>
    <n v="1775864"/>
    <m/>
    <n v="1775864"/>
    <x v="0"/>
    <x v="0"/>
    <x v="0"/>
    <s v=""/>
    <s v=""/>
    <s v=""/>
    <x v="0"/>
  </r>
  <r>
    <n v="11160"/>
    <x v="0"/>
    <n v="1"/>
    <s v="Non"/>
    <s v="Non"/>
    <m/>
    <x v="0"/>
    <x v="0"/>
    <x v="0"/>
    <d v="2019-06-30T00:00:00"/>
    <n v="6"/>
    <x v="2"/>
    <d v="2019-06-30T00:00:00"/>
    <n v="6"/>
    <s v="5 à 10 ans"/>
    <d v="1995-01-01T00:00:00"/>
    <n v="31"/>
    <x v="0"/>
    <x v="0"/>
    <m/>
    <m/>
    <n v="1"/>
    <m/>
    <n v="1"/>
    <m/>
    <n v="1"/>
    <m/>
    <m/>
    <m/>
    <m/>
    <m/>
    <m/>
    <m/>
    <m/>
    <m/>
    <m/>
    <m/>
    <m/>
    <m/>
    <m/>
    <m/>
    <m/>
    <m/>
    <m/>
    <m/>
    <m/>
    <m/>
    <m/>
    <m/>
    <m/>
    <m/>
    <m/>
    <m/>
    <m/>
    <m/>
    <m/>
    <m/>
    <m/>
    <m/>
    <m/>
    <m/>
    <m/>
    <m/>
    <m/>
    <m/>
    <m/>
    <m/>
    <m/>
    <m/>
    <n v="3"/>
    <x v="0"/>
    <s v="Active"/>
    <s v="Petit"/>
    <s v="Conseiller client commercial"/>
    <s v="Non"/>
    <s v=""/>
    <s v=""/>
    <n v="152380"/>
    <m/>
    <n v="152380"/>
    <x v="0"/>
    <x v="0"/>
    <x v="0"/>
    <s v=""/>
    <s v=""/>
    <s v=""/>
    <x v="0"/>
  </r>
  <r>
    <n v="11161"/>
    <x v="0"/>
    <n v="0"/>
    <s v="Oui"/>
    <s v="Oui"/>
    <n v="0.15"/>
    <x v="1"/>
    <x v="0"/>
    <x v="0"/>
    <d v="2019-01-01T00:00:00"/>
    <n v="7"/>
    <x v="2"/>
    <d v="2019-01-01T00:00:00"/>
    <n v="7"/>
    <s v="5 à 10 ans"/>
    <d v="1990-01-01T00:00:00"/>
    <n v="36"/>
    <x v="1"/>
    <x v="3"/>
    <n v="1"/>
    <n v="1"/>
    <m/>
    <n v="1"/>
    <m/>
    <n v="1"/>
    <m/>
    <m/>
    <m/>
    <m/>
    <m/>
    <m/>
    <m/>
    <m/>
    <m/>
    <m/>
    <m/>
    <m/>
    <m/>
    <m/>
    <m/>
    <m/>
    <m/>
    <m/>
    <m/>
    <m/>
    <m/>
    <m/>
    <m/>
    <m/>
    <m/>
    <m/>
    <m/>
    <m/>
    <m/>
    <m/>
    <m/>
    <m/>
    <m/>
    <m/>
    <m/>
    <m/>
    <m/>
    <m/>
    <m/>
    <m/>
    <m/>
    <m/>
    <m/>
    <m/>
    <n v="4"/>
    <x v="1"/>
    <s v="Active"/>
    <s v="Très petit"/>
    <s v="Unité très petite"/>
    <s v="Non"/>
    <n v="2295334"/>
    <s v="750k-5 mil"/>
    <n v="861953"/>
    <m/>
    <n v="861953"/>
    <x v="2"/>
    <x v="2"/>
    <x v="1"/>
    <n v="459066.8"/>
    <n v="2.6629456594501093"/>
    <s v="1-5x"/>
    <x v="1"/>
  </r>
  <r>
    <n v="11162"/>
    <x v="0"/>
    <n v="0.4"/>
    <s v="Non"/>
    <s v="Oui"/>
    <n v="0.5"/>
    <x v="1"/>
    <x v="0"/>
    <x v="0"/>
    <d v="2018-06-30T00:00:00"/>
    <n v="7"/>
    <x v="2"/>
    <d v="2018-06-30T00:00:00"/>
    <n v="7"/>
    <s v="5 à 10 ans"/>
    <d v="1985-01-01T00:00:00"/>
    <n v="41"/>
    <x v="1"/>
    <x v="3"/>
    <m/>
    <m/>
    <n v="1"/>
    <m/>
    <n v="1"/>
    <m/>
    <n v="1"/>
    <m/>
    <m/>
    <m/>
    <m/>
    <m/>
    <m/>
    <m/>
    <m/>
    <m/>
    <m/>
    <m/>
    <m/>
    <m/>
    <m/>
    <m/>
    <m/>
    <m/>
    <m/>
    <m/>
    <m/>
    <m/>
    <m/>
    <m/>
    <m/>
    <m/>
    <m/>
    <m/>
    <m/>
    <m/>
    <m/>
    <m/>
    <m/>
    <m/>
    <m/>
    <m/>
    <m/>
    <m/>
    <m/>
    <m/>
    <m/>
    <m/>
    <m/>
    <m/>
    <n v="3"/>
    <x v="0"/>
    <s v="Active"/>
    <s v="Très petit"/>
    <s v="Unité très petite"/>
    <s v="Non"/>
    <s v=""/>
    <s v=""/>
    <n v="958013"/>
    <m/>
    <n v="958013"/>
    <x v="0"/>
    <x v="0"/>
    <x v="0"/>
    <s v=""/>
    <s v=""/>
    <s v=""/>
    <x v="0"/>
  </r>
  <r>
    <n v="11163"/>
    <x v="7"/>
    <n v="0.15"/>
    <s v="Oui"/>
    <s v="Non"/>
    <m/>
    <x v="1"/>
    <x v="2"/>
    <x v="3"/>
    <d v="2018-01-01T00:00:00"/>
    <n v="8"/>
    <x v="2"/>
    <d v="2018-01-01T00:00:00"/>
    <n v="8"/>
    <s v="5 à 10 ans"/>
    <d v="1980-01-01T00:00:00"/>
    <n v="46"/>
    <x v="2"/>
    <x v="0"/>
    <n v="1"/>
    <n v="1"/>
    <n v="1"/>
    <n v="1"/>
    <n v="1"/>
    <n v="1"/>
    <n v="1"/>
    <m/>
    <m/>
    <m/>
    <m/>
    <m/>
    <m/>
    <m/>
    <m/>
    <m/>
    <m/>
    <m/>
    <m/>
    <m/>
    <m/>
    <m/>
    <m/>
    <m/>
    <m/>
    <m/>
    <m/>
    <m/>
    <m/>
    <m/>
    <m/>
    <m/>
    <m/>
    <m/>
    <m/>
    <m/>
    <m/>
    <m/>
    <m/>
    <m/>
    <m/>
    <m/>
    <m/>
    <m/>
    <m/>
    <m/>
    <m/>
    <m/>
    <m/>
    <m/>
    <n v="7"/>
    <x v="1"/>
    <s v="Active"/>
    <s v="Petit"/>
    <s v="Conseiller client commercial"/>
    <s v="Non"/>
    <n v="3415731"/>
    <s v="750k-5 mil"/>
    <n v="1586909"/>
    <m/>
    <n v="1586909"/>
    <x v="1"/>
    <x v="2"/>
    <x v="5"/>
    <n v="1707865.5"/>
    <n v="2.1524428937008993"/>
    <s v="1-5x"/>
    <x v="1"/>
  </r>
  <r>
    <n v="11164"/>
    <x v="0"/>
    <n v="0.2"/>
    <s v="Non"/>
    <s v="Non"/>
    <m/>
    <x v="1"/>
    <x v="2"/>
    <x v="1"/>
    <d v="2017-06-30T00:00:00"/>
    <n v="8"/>
    <x v="2"/>
    <d v="2017-06-30T00:00:00"/>
    <n v="8"/>
    <s v="5 à 10 ans"/>
    <d v="1975-01-01T00:00:00"/>
    <n v="51"/>
    <x v="2"/>
    <x v="0"/>
    <n v="1"/>
    <m/>
    <n v="1"/>
    <m/>
    <n v="1"/>
    <m/>
    <n v="1"/>
    <m/>
    <m/>
    <m/>
    <m/>
    <m/>
    <m/>
    <m/>
    <m/>
    <m/>
    <m/>
    <m/>
    <m/>
    <m/>
    <m/>
    <m/>
    <m/>
    <m/>
    <m/>
    <m/>
    <m/>
    <m/>
    <m/>
    <m/>
    <m/>
    <m/>
    <m/>
    <m/>
    <m/>
    <m/>
    <m/>
    <m/>
    <m/>
    <m/>
    <m/>
    <m/>
    <m/>
    <m/>
    <m/>
    <m/>
    <m/>
    <m/>
    <m/>
    <m/>
    <n v="4"/>
    <x v="1"/>
    <s v="Active"/>
    <s v="Très petit"/>
    <s v="Unité très petite"/>
    <s v="Non"/>
    <n v="2385781"/>
    <s v="750k-5 mil"/>
    <n v="1467037"/>
    <m/>
    <n v="1467037"/>
    <x v="1"/>
    <x v="1"/>
    <x v="1"/>
    <n v="477156.2"/>
    <n v="1.626258233432422"/>
    <s v="1-5x"/>
    <x v="1"/>
  </r>
  <r>
    <n v="11165"/>
    <x v="0"/>
    <n v="0.3"/>
    <s v="Oui"/>
    <s v="Oui"/>
    <n v="0.15"/>
    <x v="1"/>
    <x v="0"/>
    <x v="0"/>
    <d v="2017-01-01T00:00:00"/>
    <n v="9"/>
    <x v="2"/>
    <d v="2017-01-01T00:00:00"/>
    <n v="9"/>
    <s v="5 à 10 ans"/>
    <d v="1970-01-01T00:00:00"/>
    <n v="56"/>
    <x v="3"/>
    <x v="0"/>
    <m/>
    <n v="1"/>
    <n v="1"/>
    <n v="1"/>
    <n v="1"/>
    <m/>
    <m/>
    <m/>
    <m/>
    <m/>
    <m/>
    <m/>
    <m/>
    <m/>
    <m/>
    <m/>
    <m/>
    <m/>
    <m/>
    <m/>
    <m/>
    <m/>
    <m/>
    <m/>
    <m/>
    <m/>
    <m/>
    <m/>
    <m/>
    <m/>
    <m/>
    <m/>
    <m/>
    <m/>
    <m/>
    <m/>
    <m/>
    <m/>
    <m/>
    <m/>
    <m/>
    <m/>
    <m/>
    <m/>
    <m/>
    <m/>
    <m/>
    <m/>
    <m/>
    <m/>
    <n v="4"/>
    <x v="0"/>
    <s v="Active"/>
    <s v="Petit"/>
    <s v="Conseiller client commercial"/>
    <s v="Non"/>
    <s v=""/>
    <s v=""/>
    <n v="759251"/>
    <m/>
    <n v="759251"/>
    <x v="0"/>
    <x v="0"/>
    <x v="0"/>
    <s v=""/>
    <s v=""/>
    <s v=""/>
    <x v="0"/>
  </r>
  <r>
    <n v="11166"/>
    <x v="0"/>
    <n v="0.4"/>
    <s v="Non"/>
    <s v="Oui"/>
    <n v="0.3"/>
    <x v="1"/>
    <x v="0"/>
    <x v="0"/>
    <d v="2016-06-30T00:00:00"/>
    <n v="9"/>
    <x v="2"/>
    <d v="2016-06-30T00:00:00"/>
    <n v="9"/>
    <s v="5 à 10 ans"/>
    <d v="1965-01-01T00:00:00"/>
    <n v="61"/>
    <x v="3"/>
    <x v="9"/>
    <m/>
    <m/>
    <n v="1"/>
    <m/>
    <n v="1"/>
    <m/>
    <n v="1"/>
    <m/>
    <m/>
    <m/>
    <m/>
    <m/>
    <m/>
    <m/>
    <m/>
    <m/>
    <m/>
    <m/>
    <m/>
    <m/>
    <m/>
    <m/>
    <m/>
    <m/>
    <m/>
    <m/>
    <m/>
    <m/>
    <m/>
    <m/>
    <m/>
    <m/>
    <m/>
    <m/>
    <m/>
    <m/>
    <m/>
    <m/>
    <m/>
    <m/>
    <m/>
    <m/>
    <m/>
    <m/>
    <m/>
    <m/>
    <m/>
    <m/>
    <m/>
    <m/>
    <n v="3"/>
    <x v="0"/>
    <s v="Active"/>
    <s v="Petit"/>
    <s v="Branche en ligne"/>
    <s v="Non"/>
    <s v=""/>
    <s v=""/>
    <n v="906535"/>
    <m/>
    <n v="906535"/>
    <x v="0"/>
    <x v="0"/>
    <x v="0"/>
    <s v=""/>
    <s v=""/>
    <s v=""/>
    <x v="0"/>
  </r>
  <r>
    <n v="11167"/>
    <x v="0"/>
    <n v="0.5"/>
    <s v="Oui"/>
    <s v="Non"/>
    <m/>
    <x v="0"/>
    <x v="0"/>
    <x v="2"/>
    <d v="2016-01-01T00:00:00"/>
    <n v="10"/>
    <x v="3"/>
    <d v="2016-01-01T00:00:00"/>
    <n v="10"/>
    <s v="10-20 ans"/>
    <d v="2000-01-01T00:00:00"/>
    <n v="26"/>
    <x v="0"/>
    <x v="7"/>
    <m/>
    <n v="1"/>
    <m/>
    <n v="1"/>
    <m/>
    <n v="1"/>
    <m/>
    <m/>
    <m/>
    <m/>
    <m/>
    <m/>
    <m/>
    <m/>
    <m/>
    <m/>
    <m/>
    <m/>
    <m/>
    <m/>
    <m/>
    <m/>
    <m/>
    <m/>
    <m/>
    <m/>
    <m/>
    <m/>
    <m/>
    <m/>
    <m/>
    <m/>
    <m/>
    <m/>
    <m/>
    <m/>
    <m/>
    <m/>
    <m/>
    <m/>
    <m/>
    <m/>
    <m/>
    <m/>
    <m/>
    <m/>
    <m/>
    <m/>
    <m/>
    <m/>
    <n v="3"/>
    <x v="0"/>
    <s v="Active"/>
    <s v="Très petit"/>
    <s v="Branche en ligne"/>
    <s v="Non"/>
    <s v=""/>
    <s v=""/>
    <n v="606970"/>
    <m/>
    <n v="606970"/>
    <x v="0"/>
    <x v="0"/>
    <x v="0"/>
    <s v=""/>
    <s v=""/>
    <s v=""/>
    <x v="0"/>
  </r>
  <r>
    <n v="11168"/>
    <x v="0"/>
    <n v="0.6"/>
    <s v="Non"/>
    <s v="Non"/>
    <m/>
    <x v="0"/>
    <x v="1"/>
    <x v="3"/>
    <d v="2015-06-30T00:00:00"/>
    <n v="10"/>
    <x v="3"/>
    <d v="2015-06-30T00:00:00"/>
    <n v="10"/>
    <s v="10-20 ans"/>
    <d v="1995-01-01T00:00:00"/>
    <n v="31"/>
    <x v="0"/>
    <x v="7"/>
    <n v="1"/>
    <m/>
    <n v="1"/>
    <m/>
    <n v="1"/>
    <m/>
    <n v="1"/>
    <m/>
    <m/>
    <m/>
    <m/>
    <m/>
    <m/>
    <m/>
    <m/>
    <m/>
    <m/>
    <m/>
    <m/>
    <m/>
    <m/>
    <m/>
    <m/>
    <m/>
    <m/>
    <m/>
    <m/>
    <m/>
    <m/>
    <m/>
    <m/>
    <m/>
    <m/>
    <m/>
    <m/>
    <m/>
    <m/>
    <m/>
    <m/>
    <m/>
    <m/>
    <m/>
    <m/>
    <m/>
    <m/>
    <m/>
    <m/>
    <m/>
    <m/>
    <m/>
    <n v="4"/>
    <x v="1"/>
    <s v="Active"/>
    <s v="Moyen"/>
    <s v="Conseiller client commercial"/>
    <s v="Non"/>
    <n v="3916060"/>
    <s v="750k-5 mil"/>
    <n v="747537"/>
    <m/>
    <n v="747537"/>
    <x v="1"/>
    <x v="1"/>
    <x v="2"/>
    <n v="489507.5"/>
    <n v="5.2386169514017364"/>
    <s v="5-10x"/>
    <x v="1"/>
  </r>
  <r>
    <n v="11169"/>
    <x v="0"/>
    <n v="0.7"/>
    <s v="Oui"/>
    <s v="Oui"/>
    <n v="0.4"/>
    <x v="0"/>
    <x v="0"/>
    <x v="2"/>
    <d v="2015-01-01T00:00:00"/>
    <n v="11"/>
    <x v="3"/>
    <d v="2015-01-01T00:00:00"/>
    <n v="11"/>
    <s v="10-20 ans"/>
    <d v="1990-01-01T00:00:00"/>
    <n v="36"/>
    <x v="1"/>
    <x v="4"/>
    <n v="1"/>
    <n v="1"/>
    <n v="1"/>
    <n v="1"/>
    <n v="1"/>
    <n v="1"/>
    <n v="1"/>
    <m/>
    <m/>
    <m/>
    <m/>
    <m/>
    <m/>
    <m/>
    <m/>
    <m/>
    <m/>
    <m/>
    <m/>
    <m/>
    <m/>
    <m/>
    <m/>
    <m/>
    <m/>
    <m/>
    <m/>
    <m/>
    <m/>
    <m/>
    <m/>
    <m/>
    <m/>
    <m/>
    <m/>
    <m/>
    <m/>
    <m/>
    <m/>
    <m/>
    <m/>
    <m/>
    <m/>
    <m/>
    <m/>
    <m/>
    <m/>
    <m/>
    <m/>
    <m/>
    <n v="7"/>
    <x v="1"/>
    <s v="Active"/>
    <s v="Très petit"/>
    <s v="Unité très petite"/>
    <s v="Non"/>
    <n v="1859702"/>
    <s v="750k-5 mil"/>
    <n v="126262"/>
    <m/>
    <n v="126262"/>
    <x v="2"/>
    <x v="2"/>
    <x v="7"/>
    <n v="1859702"/>
    <n v="14.72891289540796"/>
    <s v="10-20x"/>
    <x v="1"/>
  </r>
  <r>
    <n v="11170"/>
    <x v="0"/>
    <n v="0.8"/>
    <s v="Non"/>
    <s v="Oui"/>
    <n v="0.75"/>
    <x v="0"/>
    <x v="0"/>
    <x v="0"/>
    <d v="2014-01-01T00:00:00"/>
    <n v="12"/>
    <x v="3"/>
    <d v="2014-01-01T00:00:00"/>
    <n v="12"/>
    <s v="10-20 ans"/>
    <d v="1985-01-01T00:00:00"/>
    <n v="41"/>
    <x v="1"/>
    <x v="0"/>
    <m/>
    <m/>
    <n v="1"/>
    <m/>
    <n v="1"/>
    <m/>
    <n v="1"/>
    <m/>
    <m/>
    <m/>
    <m/>
    <m/>
    <m/>
    <m/>
    <m/>
    <m/>
    <m/>
    <m/>
    <m/>
    <m/>
    <m/>
    <m/>
    <m/>
    <m/>
    <m/>
    <m/>
    <m/>
    <m/>
    <m/>
    <m/>
    <m/>
    <m/>
    <m/>
    <m/>
    <m/>
    <m/>
    <m/>
    <m/>
    <m/>
    <m/>
    <m/>
    <m/>
    <m/>
    <m/>
    <m/>
    <m/>
    <m/>
    <m/>
    <m/>
    <m/>
    <n v="3"/>
    <x v="0"/>
    <s v="Active"/>
    <s v="Petit"/>
    <s v="Branche en ligne"/>
    <s v="Non"/>
    <s v=""/>
    <s v=""/>
    <n v="1773155"/>
    <m/>
    <n v="1773155"/>
    <x v="0"/>
    <x v="0"/>
    <x v="0"/>
    <s v=""/>
    <s v=""/>
    <s v=""/>
    <x v="0"/>
  </r>
  <r>
    <n v="11171"/>
    <x v="0"/>
    <n v="0.75"/>
    <s v="Oui"/>
    <s v="Non"/>
    <m/>
    <x v="0"/>
    <x v="0"/>
    <x v="0"/>
    <d v="2013-01-01T00:00:00"/>
    <n v="13"/>
    <x v="3"/>
    <d v="2013-01-01T00:00:00"/>
    <n v="13"/>
    <s v="10-20 ans"/>
    <d v="1980-01-01T00:00:00"/>
    <n v="46"/>
    <x v="2"/>
    <x v="2"/>
    <m/>
    <n v="1"/>
    <n v="1"/>
    <n v="1"/>
    <n v="1"/>
    <m/>
    <m/>
    <m/>
    <m/>
    <m/>
    <m/>
    <m/>
    <m/>
    <m/>
    <m/>
    <m/>
    <m/>
    <m/>
    <m/>
    <m/>
    <m/>
    <m/>
    <m/>
    <m/>
    <m/>
    <m/>
    <m/>
    <m/>
    <m/>
    <m/>
    <m/>
    <m/>
    <m/>
    <m/>
    <m/>
    <m/>
    <m/>
    <m/>
    <m/>
    <m/>
    <m/>
    <m/>
    <m/>
    <m/>
    <m/>
    <m/>
    <m/>
    <m/>
    <m/>
    <m/>
    <n v="4"/>
    <x v="0"/>
    <s v="Active"/>
    <s v="Moyen"/>
    <s v="Conseiller client commercial"/>
    <s v="Non"/>
    <s v=""/>
    <s v=""/>
    <n v="1766959"/>
    <m/>
    <n v="1766959"/>
    <x v="0"/>
    <x v="0"/>
    <x v="0"/>
    <s v=""/>
    <s v=""/>
    <s v=""/>
    <x v="0"/>
  </r>
  <r>
    <n v="11172"/>
    <x v="0"/>
    <n v="1"/>
    <s v="Non"/>
    <s v="Non"/>
    <m/>
    <x v="0"/>
    <x v="0"/>
    <x v="2"/>
    <d v="2012-01-01T00:00:00"/>
    <n v="14"/>
    <x v="3"/>
    <d v="2012-01-01T00:00:00"/>
    <n v="14"/>
    <s v="10-20 ans"/>
    <d v="1975-01-01T00:00:00"/>
    <n v="51"/>
    <x v="2"/>
    <x v="2"/>
    <m/>
    <m/>
    <n v="1"/>
    <m/>
    <n v="1"/>
    <m/>
    <n v="1"/>
    <m/>
    <m/>
    <m/>
    <m/>
    <m/>
    <m/>
    <m/>
    <m/>
    <m/>
    <m/>
    <m/>
    <m/>
    <m/>
    <m/>
    <m/>
    <m/>
    <m/>
    <m/>
    <m/>
    <m/>
    <m/>
    <m/>
    <m/>
    <m/>
    <m/>
    <m/>
    <m/>
    <m/>
    <m/>
    <m/>
    <m/>
    <m/>
    <m/>
    <m/>
    <m/>
    <m/>
    <m/>
    <m/>
    <m/>
    <m/>
    <m/>
    <m/>
    <m/>
    <n v="3"/>
    <x v="0"/>
    <s v="Active"/>
    <s v="Très petit"/>
    <s v="Unité très petite"/>
    <s v="Non"/>
    <s v=""/>
    <s v=""/>
    <n v="1658557"/>
    <m/>
    <n v="1658557"/>
    <x v="0"/>
    <x v="0"/>
    <x v="0"/>
    <s v=""/>
    <s v=""/>
    <s v=""/>
    <x v="0"/>
  </r>
  <r>
    <n v="11173"/>
    <x v="2"/>
    <n v="0"/>
    <s v="Oui"/>
    <s v="Oui"/>
    <n v="0.15"/>
    <x v="1"/>
    <x v="0"/>
    <x v="2"/>
    <d v="2011-01-01T00:00:00"/>
    <n v="15"/>
    <x v="3"/>
    <d v="2011-01-01T00:00:00"/>
    <n v="15"/>
    <s v="10-20 ans"/>
    <d v="1970-01-01T00:00:00"/>
    <n v="56"/>
    <x v="3"/>
    <x v="7"/>
    <m/>
    <n v="1"/>
    <m/>
    <n v="1"/>
    <m/>
    <n v="1"/>
    <m/>
    <m/>
    <m/>
    <m/>
    <m/>
    <m/>
    <m/>
    <m/>
    <m/>
    <m/>
    <m/>
    <m/>
    <m/>
    <m/>
    <m/>
    <m/>
    <m/>
    <m/>
    <m/>
    <m/>
    <m/>
    <m/>
    <m/>
    <m/>
    <m/>
    <m/>
    <m/>
    <m/>
    <m/>
    <m/>
    <m/>
    <m/>
    <m/>
    <m/>
    <m/>
    <m/>
    <m/>
    <m/>
    <m/>
    <m/>
    <m/>
    <m/>
    <m/>
    <m/>
    <n v="3"/>
    <x v="0"/>
    <s v="Active"/>
    <s v="Très petit"/>
    <s v="Profil NN"/>
    <s v="Non"/>
    <s v=""/>
    <s v=""/>
    <n v="1826887"/>
    <m/>
    <n v="1826887"/>
    <x v="0"/>
    <x v="0"/>
    <x v="0"/>
    <s v=""/>
    <s v=""/>
    <s v=""/>
    <x v="0"/>
  </r>
  <r>
    <n v="11174"/>
    <x v="0"/>
    <n v="0.4"/>
    <s v="Non"/>
    <s v="Oui"/>
    <n v="0.5"/>
    <x v="1"/>
    <x v="0"/>
    <x v="2"/>
    <d v="2010-01-01T00:00:00"/>
    <n v="16"/>
    <x v="3"/>
    <d v="2010-01-01T00:00:00"/>
    <n v="16"/>
    <s v="10-20 ans"/>
    <d v="1965-01-01T00:00:00"/>
    <n v="61"/>
    <x v="3"/>
    <x v="0"/>
    <n v="1"/>
    <m/>
    <n v="1"/>
    <m/>
    <n v="1"/>
    <m/>
    <n v="1"/>
    <m/>
    <m/>
    <m/>
    <m/>
    <m/>
    <m/>
    <m/>
    <m/>
    <m/>
    <m/>
    <m/>
    <m/>
    <m/>
    <m/>
    <m/>
    <m/>
    <m/>
    <m/>
    <m/>
    <m/>
    <m/>
    <m/>
    <m/>
    <m/>
    <m/>
    <m/>
    <m/>
    <m/>
    <m/>
    <m/>
    <m/>
    <m/>
    <m/>
    <m/>
    <m/>
    <m/>
    <m/>
    <m/>
    <m/>
    <m/>
    <m/>
    <m/>
    <m/>
    <n v="4"/>
    <x v="1"/>
    <s v="Active"/>
    <s v="Très petit"/>
    <s v="Unité très petite"/>
    <s v="Non"/>
    <n v="2515792"/>
    <s v="750k-5 mil"/>
    <n v="1870594"/>
    <m/>
    <n v="1870594"/>
    <x v="2"/>
    <x v="1"/>
    <x v="2"/>
    <n v="314474"/>
    <n v="1.3449161068623121"/>
    <s v="1-5x"/>
    <x v="1"/>
  </r>
  <r>
    <n v="11175"/>
    <x v="10"/>
    <n v="0.15"/>
    <s v="Oui"/>
    <s v="Non"/>
    <m/>
    <x v="1"/>
    <x v="3"/>
    <x v="1"/>
    <d v="2009-01-01T00:00:00"/>
    <n v="17"/>
    <x v="3"/>
    <d v="2009-01-01T00:00:00"/>
    <n v="17"/>
    <s v="10-20 ans"/>
    <d v="2000-01-01T00:00:00"/>
    <n v="26"/>
    <x v="0"/>
    <x v="1"/>
    <n v="1"/>
    <n v="1"/>
    <n v="1"/>
    <n v="1"/>
    <n v="1"/>
    <n v="1"/>
    <n v="1"/>
    <m/>
    <m/>
    <m/>
    <m/>
    <m/>
    <m/>
    <m/>
    <m/>
    <m/>
    <m/>
    <m/>
    <m/>
    <m/>
    <m/>
    <m/>
    <m/>
    <m/>
    <m/>
    <m/>
    <m/>
    <m/>
    <m/>
    <m/>
    <m/>
    <m/>
    <m/>
    <m/>
    <m/>
    <m/>
    <m/>
    <m/>
    <m/>
    <m/>
    <m/>
    <m/>
    <m/>
    <m/>
    <m/>
    <m/>
    <m/>
    <m/>
    <m/>
    <m/>
    <n v="7"/>
    <x v="1"/>
    <s v="Active"/>
    <s v="Moyen"/>
    <s v="Conseiller client commercial"/>
    <s v="Non"/>
    <n v="3769400"/>
    <s v="750k-5 mil"/>
    <n v="1776910"/>
    <m/>
    <n v="1776910"/>
    <x v="1"/>
    <x v="2"/>
    <x v="3"/>
    <n v="376940"/>
    <n v="2.1213229707751098"/>
    <s v="1-5x"/>
    <x v="0"/>
  </r>
  <r>
    <n v="11176"/>
    <x v="7"/>
    <n v="0.2"/>
    <s v="Non"/>
    <s v="Non"/>
    <m/>
    <x v="1"/>
    <x v="0"/>
    <x v="0"/>
    <d v="2008-01-01T00:00:00"/>
    <n v="18"/>
    <x v="3"/>
    <d v="2008-01-01T00:00:00"/>
    <n v="18"/>
    <s v="10-20 ans"/>
    <d v="1995-01-01T00:00:00"/>
    <n v="31"/>
    <x v="0"/>
    <x v="4"/>
    <m/>
    <m/>
    <n v="1"/>
    <m/>
    <n v="1"/>
    <m/>
    <n v="1"/>
    <m/>
    <m/>
    <m/>
    <m/>
    <m/>
    <m/>
    <m/>
    <m/>
    <m/>
    <m/>
    <m/>
    <m/>
    <m/>
    <m/>
    <m/>
    <m/>
    <m/>
    <m/>
    <m/>
    <m/>
    <m/>
    <m/>
    <m/>
    <m/>
    <m/>
    <m/>
    <m/>
    <m/>
    <m/>
    <m/>
    <m/>
    <m/>
    <m/>
    <m/>
    <m/>
    <m/>
    <m/>
    <m/>
    <m/>
    <m/>
    <m/>
    <m/>
    <m/>
    <n v="3"/>
    <x v="0"/>
    <s v="Active"/>
    <s v="Petit"/>
    <s v="Conseiller client commercial"/>
    <s v="Non"/>
    <s v=""/>
    <s v=""/>
    <n v="698303"/>
    <m/>
    <n v="698303"/>
    <x v="0"/>
    <x v="0"/>
    <x v="0"/>
    <s v=""/>
    <s v=""/>
    <s v=""/>
    <x v="0"/>
  </r>
  <r>
    <n v="11177"/>
    <x v="3"/>
    <n v="0.3"/>
    <s v="Oui"/>
    <s v="Oui"/>
    <n v="0.15"/>
    <x v="1"/>
    <x v="0"/>
    <x v="0"/>
    <d v="2007-01-01T00:00:00"/>
    <n v="19"/>
    <x v="3"/>
    <d v="2007-01-01T00:00:00"/>
    <n v="19"/>
    <s v="10-20 ans"/>
    <d v="1990-01-01T00:00:00"/>
    <n v="36"/>
    <x v="1"/>
    <x v="7"/>
    <m/>
    <n v="1"/>
    <n v="1"/>
    <n v="1"/>
    <n v="1"/>
    <m/>
    <m/>
    <m/>
    <m/>
    <m/>
    <m/>
    <m/>
    <m/>
    <m/>
    <m/>
    <m/>
    <m/>
    <m/>
    <m/>
    <m/>
    <m/>
    <m/>
    <m/>
    <m/>
    <m/>
    <m/>
    <m/>
    <m/>
    <m/>
    <m/>
    <m/>
    <m/>
    <m/>
    <m/>
    <m/>
    <m/>
    <m/>
    <m/>
    <m/>
    <m/>
    <m/>
    <m/>
    <m/>
    <m/>
    <m/>
    <m/>
    <m/>
    <m/>
    <m/>
    <m/>
    <n v="4"/>
    <x v="0"/>
    <s v="Active"/>
    <s v="Petit"/>
    <s v="Profil NN"/>
    <s v="Non"/>
    <s v=""/>
    <s v=""/>
    <n v="695344"/>
    <m/>
    <n v="695344"/>
    <x v="0"/>
    <x v="0"/>
    <x v="0"/>
    <s v=""/>
    <s v=""/>
    <s v=""/>
    <x v="0"/>
  </r>
  <r>
    <n v="11178"/>
    <x v="6"/>
    <n v="0.4"/>
    <s v="Non"/>
    <s v="Oui"/>
    <n v="0.3"/>
    <x v="1"/>
    <x v="0"/>
    <x v="2"/>
    <d v="2006-01-01T00:00:00"/>
    <n v="20"/>
    <x v="4"/>
    <d v="2006-01-01T00:00:00"/>
    <n v="20"/>
    <s v="&gt;20 ans"/>
    <d v="1985-01-01T00:00:00"/>
    <n v="41"/>
    <x v="1"/>
    <x v="0"/>
    <n v="1"/>
    <m/>
    <n v="1"/>
    <m/>
    <n v="1"/>
    <m/>
    <n v="1"/>
    <m/>
    <m/>
    <m/>
    <m/>
    <m/>
    <m/>
    <m/>
    <m/>
    <m/>
    <m/>
    <m/>
    <m/>
    <m/>
    <m/>
    <m/>
    <m/>
    <m/>
    <m/>
    <m/>
    <m/>
    <m/>
    <m/>
    <m/>
    <m/>
    <m/>
    <m/>
    <m/>
    <m/>
    <m/>
    <m/>
    <m/>
    <m/>
    <m/>
    <m/>
    <m/>
    <m/>
    <m/>
    <m/>
    <m/>
    <m/>
    <m/>
    <m/>
    <m/>
    <n v="4"/>
    <x v="1"/>
    <s v="Active"/>
    <s v="Très petit"/>
    <s v="Unité très petite"/>
    <s v="Non"/>
    <n v="194353"/>
    <s v="100k-250k"/>
    <n v="50533"/>
    <m/>
    <n v="50533"/>
    <x v="2"/>
    <x v="1"/>
    <x v="8"/>
    <n v="21594.777777777777"/>
    <n v="3.8460609898482181"/>
    <s v="1-5x"/>
    <x v="1"/>
  </r>
  <r>
    <n v="11179"/>
    <x v="3"/>
    <n v="0.5"/>
    <s v="Oui"/>
    <s v="Non"/>
    <m/>
    <x v="0"/>
    <x v="2"/>
    <x v="2"/>
    <d v="2005-01-01T00:00:00"/>
    <n v="21"/>
    <x v="4"/>
    <d v="2005-01-01T00:00:00"/>
    <n v="21"/>
    <s v="&gt;20 ans"/>
    <d v="1980-01-01T00:00:00"/>
    <n v="46"/>
    <x v="2"/>
    <x v="4"/>
    <n v="1"/>
    <n v="1"/>
    <m/>
    <n v="1"/>
    <m/>
    <n v="1"/>
    <m/>
    <m/>
    <m/>
    <m/>
    <m/>
    <m/>
    <m/>
    <m/>
    <m/>
    <m/>
    <m/>
    <m/>
    <m/>
    <m/>
    <m/>
    <m/>
    <m/>
    <m/>
    <m/>
    <m/>
    <m/>
    <m/>
    <m/>
    <m/>
    <m/>
    <m/>
    <m/>
    <m/>
    <m/>
    <m/>
    <m/>
    <m/>
    <m/>
    <m/>
    <m/>
    <m/>
    <m/>
    <m/>
    <m/>
    <m/>
    <m/>
    <m/>
    <m/>
    <m/>
    <n v="4"/>
    <x v="1"/>
    <s v="Active"/>
    <s v="Petit"/>
    <s v="Conseiller client commercial"/>
    <s v="Non"/>
    <n v="2660867"/>
    <s v="750k-5 mil"/>
    <n v="870259"/>
    <m/>
    <n v="870259"/>
    <x v="1"/>
    <x v="2"/>
    <x v="5"/>
    <n v="1330433.5"/>
    <n v="3.0575575776866426"/>
    <s v="1-5x"/>
    <x v="1"/>
  </r>
  <r>
    <n v="11180"/>
    <x v="0"/>
    <n v="0.6"/>
    <s v="Non"/>
    <s v="Non"/>
    <m/>
    <x v="0"/>
    <x v="2"/>
    <x v="2"/>
    <d v="2004-01-01T00:00:00"/>
    <n v="22"/>
    <x v="4"/>
    <d v="2004-01-01T00:00:00"/>
    <n v="22"/>
    <s v="&gt;20 ans"/>
    <d v="1975-01-01T00:00:00"/>
    <n v="51"/>
    <x v="2"/>
    <x v="4"/>
    <n v="1"/>
    <m/>
    <n v="1"/>
    <m/>
    <n v="1"/>
    <m/>
    <n v="1"/>
    <m/>
    <m/>
    <m/>
    <m/>
    <m/>
    <m/>
    <m/>
    <m/>
    <m/>
    <m/>
    <m/>
    <m/>
    <m/>
    <m/>
    <m/>
    <m/>
    <m/>
    <m/>
    <m/>
    <m/>
    <m/>
    <m/>
    <m/>
    <m/>
    <m/>
    <m/>
    <m/>
    <m/>
    <m/>
    <m/>
    <m/>
    <m/>
    <m/>
    <m/>
    <m/>
    <m/>
    <m/>
    <m/>
    <m/>
    <m/>
    <m/>
    <m/>
    <m/>
    <n v="4"/>
    <x v="1"/>
    <s v="Active"/>
    <s v="Petit"/>
    <s v="Conseiller client commercial"/>
    <s v="Non"/>
    <n v="2135141"/>
    <s v="750k-5 mil"/>
    <n v="1290498"/>
    <m/>
    <n v="1290498"/>
    <x v="1"/>
    <x v="1"/>
    <x v="8"/>
    <n v="237237.88888888888"/>
    <n v="1.6545093444546215"/>
    <s v="1-5x"/>
    <x v="1"/>
  </r>
  <r>
    <n v="11181"/>
    <x v="9"/>
    <n v="0.7"/>
    <s v="Oui"/>
    <s v="Oui"/>
    <n v="0.4"/>
    <x v="0"/>
    <x v="0"/>
    <x v="2"/>
    <d v="2003-01-01T00:00:00"/>
    <n v="23"/>
    <x v="4"/>
    <d v="2003-01-01T00:00:00"/>
    <n v="23"/>
    <s v="&gt;20 ans"/>
    <d v="1970-01-01T00:00:00"/>
    <n v="56"/>
    <x v="3"/>
    <x v="1"/>
    <m/>
    <n v="1"/>
    <n v="1"/>
    <n v="1"/>
    <n v="1"/>
    <n v="1"/>
    <n v="1"/>
    <m/>
    <m/>
    <m/>
    <m/>
    <m/>
    <m/>
    <m/>
    <m/>
    <m/>
    <m/>
    <m/>
    <m/>
    <m/>
    <m/>
    <m/>
    <m/>
    <m/>
    <m/>
    <m/>
    <m/>
    <m/>
    <m/>
    <m/>
    <m/>
    <m/>
    <m/>
    <m/>
    <m/>
    <m/>
    <m/>
    <m/>
    <m/>
    <m/>
    <m/>
    <m/>
    <m/>
    <m/>
    <m/>
    <m/>
    <m/>
    <m/>
    <m/>
    <m/>
    <n v="6"/>
    <x v="0"/>
    <s v="Active"/>
    <s v="Très petit"/>
    <s v="Unité très petite"/>
    <s v="Non"/>
    <s v=""/>
    <s v=""/>
    <n v="1701150"/>
    <m/>
    <n v="1701150"/>
    <x v="0"/>
    <x v="0"/>
    <x v="0"/>
    <s v=""/>
    <s v=""/>
    <s v=""/>
    <x v="0"/>
  </r>
  <r>
    <n v="11182"/>
    <x v="9"/>
    <n v="0.8"/>
    <s v="Non"/>
    <s v="Oui"/>
    <n v="0.75"/>
    <x v="0"/>
    <x v="1"/>
    <x v="2"/>
    <d v="2002-01-01T00:00:00"/>
    <n v="24"/>
    <x v="4"/>
    <d v="2002-01-01T00:00:00"/>
    <n v="24"/>
    <s v="&gt;20 ans"/>
    <d v="1965-01-01T00:00:00"/>
    <n v="61"/>
    <x v="3"/>
    <x v="4"/>
    <n v="1"/>
    <m/>
    <n v="1"/>
    <m/>
    <n v="1"/>
    <m/>
    <n v="1"/>
    <m/>
    <m/>
    <m/>
    <m/>
    <m/>
    <m/>
    <m/>
    <m/>
    <m/>
    <m/>
    <m/>
    <m/>
    <m/>
    <m/>
    <m/>
    <m/>
    <m/>
    <m/>
    <m/>
    <m/>
    <m/>
    <m/>
    <m/>
    <m/>
    <m/>
    <m/>
    <m/>
    <m/>
    <m/>
    <m/>
    <m/>
    <m/>
    <m/>
    <m/>
    <m/>
    <m/>
    <m/>
    <m/>
    <m/>
    <m/>
    <m/>
    <m/>
    <m/>
    <n v="4"/>
    <x v="1"/>
    <s v="Active"/>
    <s v="Petit"/>
    <s v="Conseiller client commercial"/>
    <s v="Non"/>
    <n v="1404428"/>
    <s v="750k-5 mil"/>
    <n v="516098"/>
    <m/>
    <n v="516098"/>
    <x v="2"/>
    <x v="1"/>
    <x v="2"/>
    <n v="175553.5"/>
    <n v="2.7212428647272415"/>
    <s v="1-5x"/>
    <x v="1"/>
  </r>
  <r>
    <n v="11183"/>
    <x v="0"/>
    <n v="0.75"/>
    <s v="Oui"/>
    <s v="Non"/>
    <m/>
    <x v="0"/>
    <x v="0"/>
    <x v="0"/>
    <d v="2001-01-01T00:00:00"/>
    <n v="25"/>
    <x v="4"/>
    <d v="2001-01-01T00:00:00"/>
    <n v="25"/>
    <s v="&gt;20 ans"/>
    <d v="2000-01-01T00:00:00"/>
    <n v="26"/>
    <x v="0"/>
    <x v="0"/>
    <m/>
    <n v="1"/>
    <n v="1"/>
    <n v="1"/>
    <n v="1"/>
    <m/>
    <m/>
    <m/>
    <m/>
    <m/>
    <m/>
    <m/>
    <m/>
    <m/>
    <m/>
    <m/>
    <m/>
    <m/>
    <m/>
    <m/>
    <m/>
    <m/>
    <m/>
    <m/>
    <m/>
    <m/>
    <m/>
    <m/>
    <m/>
    <m/>
    <m/>
    <m/>
    <m/>
    <m/>
    <m/>
    <m/>
    <m/>
    <m/>
    <m/>
    <m/>
    <m/>
    <m/>
    <m/>
    <m/>
    <m/>
    <m/>
    <m/>
    <m/>
    <m/>
    <m/>
    <n v="4"/>
    <x v="0"/>
    <s v="Active"/>
    <s v="Petit"/>
    <s v="Conseiller client commercial"/>
    <s v="Non"/>
    <s v=""/>
    <s v=""/>
    <n v="1564710"/>
    <m/>
    <n v="1564710"/>
    <x v="0"/>
    <x v="0"/>
    <x v="0"/>
    <s v=""/>
    <s v=""/>
    <s v=""/>
    <x v="0"/>
  </r>
  <r>
    <n v="11184"/>
    <x v="0"/>
    <n v="1"/>
    <s v="Non"/>
    <s v="Non"/>
    <m/>
    <x v="0"/>
    <x v="0"/>
    <x v="0"/>
    <d v="2000-01-01T00:00:00"/>
    <n v="26"/>
    <x v="4"/>
    <d v="2000-01-01T00:00:00"/>
    <n v="26"/>
    <s v="&gt;20 ans"/>
    <d v="1995-01-01T00:00:00"/>
    <n v="31"/>
    <x v="0"/>
    <x v="0"/>
    <m/>
    <m/>
    <n v="1"/>
    <m/>
    <n v="1"/>
    <m/>
    <n v="1"/>
    <m/>
    <m/>
    <m/>
    <m/>
    <m/>
    <m/>
    <m/>
    <m/>
    <m/>
    <m/>
    <m/>
    <m/>
    <m/>
    <m/>
    <m/>
    <m/>
    <m/>
    <m/>
    <m/>
    <m/>
    <m/>
    <m/>
    <m/>
    <m/>
    <m/>
    <m/>
    <m/>
    <m/>
    <m/>
    <m/>
    <m/>
    <m/>
    <m/>
    <m/>
    <m/>
    <m/>
    <m/>
    <m/>
    <m/>
    <m/>
    <m/>
    <m/>
    <m/>
    <n v="3"/>
    <x v="0"/>
    <s v="Active"/>
    <s v="Petit"/>
    <s v="Branche en ligne"/>
    <s v="Non"/>
    <s v=""/>
    <s v=""/>
    <n v="665294"/>
    <m/>
    <n v="665294"/>
    <x v="0"/>
    <x v="0"/>
    <x v="0"/>
    <s v=""/>
    <s v=""/>
    <s v=""/>
    <x v="0"/>
  </r>
  <r>
    <n v="11185"/>
    <x v="2"/>
    <n v="0"/>
    <s v="Oui"/>
    <s v="Oui"/>
    <n v="0.15"/>
    <x v="1"/>
    <x v="2"/>
    <x v="2"/>
    <d v="1999-01-01T00:00:00"/>
    <n v="27"/>
    <x v="4"/>
    <d v="1999-01-01T00:00:00"/>
    <n v="27"/>
    <s v="&gt;20 ans"/>
    <d v="1990-01-01T00:00:00"/>
    <n v="36"/>
    <x v="1"/>
    <x v="0"/>
    <n v="1"/>
    <n v="1"/>
    <m/>
    <n v="1"/>
    <m/>
    <n v="1"/>
    <m/>
    <m/>
    <m/>
    <m/>
    <m/>
    <m/>
    <m/>
    <m/>
    <m/>
    <m/>
    <m/>
    <m/>
    <m/>
    <m/>
    <m/>
    <m/>
    <m/>
    <m/>
    <m/>
    <m/>
    <m/>
    <m/>
    <m/>
    <m/>
    <m/>
    <m/>
    <m/>
    <m/>
    <m/>
    <m/>
    <m/>
    <m/>
    <m/>
    <m/>
    <m/>
    <m/>
    <m/>
    <m/>
    <m/>
    <m/>
    <m/>
    <m/>
    <m/>
    <m/>
    <n v="4"/>
    <x v="1"/>
    <s v="Active"/>
    <s v="Très petit"/>
    <s v="Unité très petite"/>
    <s v="Non"/>
    <n v="298249"/>
    <s v="250k-750k"/>
    <n v="422844"/>
    <m/>
    <n v="422844"/>
    <x v="2"/>
    <x v="2"/>
    <x v="9"/>
    <n v="99416.333333333328"/>
    <n v="0.70534050382647029"/>
    <s v="1x"/>
    <x v="1"/>
  </r>
  <r>
    <n v="11186"/>
    <x v="6"/>
    <n v="0.4"/>
    <s v="Non"/>
    <s v="Oui"/>
    <n v="0.5"/>
    <x v="1"/>
    <x v="0"/>
    <x v="2"/>
    <d v="2025-01-01T00:00:00"/>
    <n v="1"/>
    <x v="0"/>
    <d v="2025-01-01T00:00:00"/>
    <n v="1"/>
    <s v="1 à 3 ans"/>
    <d v="1985-01-01T00:00:00"/>
    <n v="41"/>
    <x v="1"/>
    <x v="1"/>
    <m/>
    <m/>
    <n v="1"/>
    <m/>
    <n v="1"/>
    <m/>
    <n v="1"/>
    <m/>
    <m/>
    <m/>
    <m/>
    <m/>
    <m/>
    <m/>
    <m/>
    <m/>
    <m/>
    <m/>
    <m/>
    <m/>
    <m/>
    <m/>
    <m/>
    <m/>
    <m/>
    <m/>
    <m/>
    <m/>
    <m/>
    <m/>
    <m/>
    <m/>
    <m/>
    <m/>
    <m/>
    <m/>
    <m/>
    <m/>
    <m/>
    <m/>
    <m/>
    <m/>
    <m/>
    <m/>
    <m/>
    <m/>
    <m/>
    <m/>
    <m/>
    <m/>
    <n v="3"/>
    <x v="0"/>
    <s v="Active"/>
    <s v="Très petit"/>
    <s v="Unité très petite"/>
    <s v="Non"/>
    <s v=""/>
    <s v=""/>
    <n v="820043"/>
    <m/>
    <n v="820043"/>
    <x v="0"/>
    <x v="0"/>
    <x v="0"/>
    <s v=""/>
    <s v=""/>
    <s v=""/>
    <x v="0"/>
  </r>
  <r>
    <n v="11187"/>
    <x v="0"/>
    <n v="0.15"/>
    <s v="Oui"/>
    <s v="Non"/>
    <m/>
    <x v="1"/>
    <x v="2"/>
    <x v="2"/>
    <d v="2025-01-01T00:00:00"/>
    <n v="1"/>
    <x v="0"/>
    <d v="2025-01-01T00:00:00"/>
    <n v="1"/>
    <s v="1 à 3 ans"/>
    <d v="1980-01-01T00:00:00"/>
    <n v="46"/>
    <x v="2"/>
    <x v="7"/>
    <m/>
    <n v="1"/>
    <n v="1"/>
    <n v="1"/>
    <n v="1"/>
    <n v="1"/>
    <n v="1"/>
    <m/>
    <m/>
    <m/>
    <m/>
    <m/>
    <m/>
    <m/>
    <m/>
    <m/>
    <m/>
    <m/>
    <m/>
    <m/>
    <m/>
    <m/>
    <m/>
    <m/>
    <m/>
    <m/>
    <m/>
    <m/>
    <m/>
    <m/>
    <m/>
    <m/>
    <m/>
    <m/>
    <m/>
    <m/>
    <m/>
    <m/>
    <m/>
    <m/>
    <m/>
    <m/>
    <m/>
    <m/>
    <m/>
    <m/>
    <m/>
    <m/>
    <m/>
    <m/>
    <n v="6"/>
    <x v="0"/>
    <s v="Active"/>
    <s v="Très petit"/>
    <s v="Unité très petite"/>
    <s v="Non"/>
    <s v=""/>
    <s v=""/>
    <n v="1886202"/>
    <m/>
    <n v="1886202"/>
    <x v="0"/>
    <x v="0"/>
    <x v="0"/>
    <s v=""/>
    <s v=""/>
    <s v=""/>
    <x v="0"/>
  </r>
  <r>
    <n v="11188"/>
    <x v="3"/>
    <n v="0.2"/>
    <s v="Non"/>
    <s v="Non"/>
    <m/>
    <x v="1"/>
    <x v="0"/>
    <x v="2"/>
    <d v="2024-06-30T00:00:00"/>
    <n v="1"/>
    <x v="0"/>
    <d v="2024-06-30T00:00:00"/>
    <n v="1"/>
    <s v="1 à 3 ans"/>
    <d v="1975-01-01T00:00:00"/>
    <n v="51"/>
    <x v="2"/>
    <x v="6"/>
    <m/>
    <m/>
    <n v="1"/>
    <m/>
    <n v="1"/>
    <m/>
    <n v="1"/>
    <m/>
    <m/>
    <m/>
    <m/>
    <m/>
    <m/>
    <m/>
    <m/>
    <m/>
    <m/>
    <m/>
    <m/>
    <m/>
    <m/>
    <m/>
    <m/>
    <m/>
    <m/>
    <m/>
    <m/>
    <m/>
    <m/>
    <m/>
    <m/>
    <m/>
    <m/>
    <m/>
    <m/>
    <m/>
    <m/>
    <m/>
    <m/>
    <m/>
    <m/>
    <m/>
    <m/>
    <m/>
    <m/>
    <m/>
    <m/>
    <m/>
    <m/>
    <m/>
    <n v="3"/>
    <x v="0"/>
    <s v="Active"/>
    <s v="Très petit"/>
    <s v="Unité très petite"/>
    <s v="Non"/>
    <s v=""/>
    <s v=""/>
    <n v="1675609"/>
    <m/>
    <n v="1675609"/>
    <x v="0"/>
    <x v="0"/>
    <x v="0"/>
    <s v=""/>
    <s v=""/>
    <s v=""/>
    <x v="0"/>
  </r>
  <r>
    <n v="11189"/>
    <x v="8"/>
    <n v="0.3"/>
    <s v="Oui"/>
    <s v="Oui"/>
    <n v="0.15"/>
    <x v="1"/>
    <x v="0"/>
    <x v="2"/>
    <d v="2024-01-01T00:00:00"/>
    <n v="2"/>
    <x v="0"/>
    <d v="2024-01-01T00:00:00"/>
    <n v="2"/>
    <s v="1 à 3 ans"/>
    <d v="1970-01-01T00:00:00"/>
    <n v="56"/>
    <x v="3"/>
    <x v="5"/>
    <m/>
    <n v="1"/>
    <n v="1"/>
    <n v="1"/>
    <n v="1"/>
    <m/>
    <m/>
    <m/>
    <m/>
    <m/>
    <m/>
    <m/>
    <m/>
    <m/>
    <m/>
    <m/>
    <m/>
    <m/>
    <m/>
    <m/>
    <m/>
    <m/>
    <m/>
    <m/>
    <m/>
    <m/>
    <m/>
    <m/>
    <m/>
    <m/>
    <m/>
    <m/>
    <m/>
    <m/>
    <m/>
    <m/>
    <m/>
    <m/>
    <m/>
    <m/>
    <m/>
    <m/>
    <m/>
    <m/>
    <m/>
    <m/>
    <m/>
    <m/>
    <m/>
    <m/>
    <n v="4"/>
    <x v="0"/>
    <s v="Active"/>
    <s v="Très petit"/>
    <s v="Branche en ligne"/>
    <s v="Non"/>
    <s v=""/>
    <s v=""/>
    <n v="1382656"/>
    <m/>
    <n v="1382656"/>
    <x v="0"/>
    <x v="0"/>
    <x v="0"/>
    <s v=""/>
    <s v=""/>
    <s v=""/>
    <x v="0"/>
  </r>
  <r>
    <n v="11190"/>
    <x v="0"/>
    <n v="0.4"/>
    <s v="Non"/>
    <s v="Oui"/>
    <n v="0.3"/>
    <x v="1"/>
    <x v="0"/>
    <x v="0"/>
    <d v="2023-06-30T00:00:00"/>
    <n v="2"/>
    <x v="0"/>
    <d v="2023-06-30T00:00:00"/>
    <n v="2"/>
    <s v="1 à 3 ans"/>
    <d v="1965-01-01T00:00:00"/>
    <n v="61"/>
    <x v="3"/>
    <x v="3"/>
    <m/>
    <m/>
    <n v="1"/>
    <m/>
    <n v="1"/>
    <m/>
    <n v="1"/>
    <m/>
    <m/>
    <m/>
    <m/>
    <m/>
    <m/>
    <m/>
    <m/>
    <m/>
    <m/>
    <m/>
    <m/>
    <m/>
    <m/>
    <m/>
    <m/>
    <m/>
    <m/>
    <m/>
    <m/>
    <m/>
    <m/>
    <m/>
    <m/>
    <m/>
    <m/>
    <m/>
    <m/>
    <m/>
    <m/>
    <m/>
    <m/>
    <m/>
    <m/>
    <m/>
    <m/>
    <m/>
    <m/>
    <m/>
    <m/>
    <m/>
    <m/>
    <m/>
    <n v="3"/>
    <x v="0"/>
    <s v="Active"/>
    <s v="Moyen"/>
    <s v="Conseiller client commercial"/>
    <s v="Non"/>
    <s v=""/>
    <s v=""/>
    <n v="1212894"/>
    <m/>
    <n v="1212894"/>
    <x v="0"/>
    <x v="0"/>
    <x v="0"/>
    <s v=""/>
    <s v=""/>
    <s v=""/>
    <x v="0"/>
  </r>
  <r>
    <n v="11191"/>
    <x v="0"/>
    <n v="0.5"/>
    <s v="Oui"/>
    <s v="Non"/>
    <m/>
    <x v="0"/>
    <x v="0"/>
    <x v="0"/>
    <d v="2023-01-01T00:00:00"/>
    <n v="3"/>
    <x v="1"/>
    <d v="2023-01-01T00:00:00"/>
    <n v="3"/>
    <s v="3-5 ans"/>
    <d v="2000-01-01T00:00:00"/>
    <n v="26"/>
    <x v="0"/>
    <x v="0"/>
    <n v="1"/>
    <n v="1"/>
    <m/>
    <n v="1"/>
    <m/>
    <n v="1"/>
    <m/>
    <m/>
    <m/>
    <m/>
    <m/>
    <m/>
    <m/>
    <m/>
    <m/>
    <m/>
    <m/>
    <m/>
    <m/>
    <m/>
    <m/>
    <m/>
    <m/>
    <m/>
    <m/>
    <m/>
    <m/>
    <m/>
    <m/>
    <m/>
    <m/>
    <m/>
    <m/>
    <m/>
    <m/>
    <m/>
    <m/>
    <m/>
    <m/>
    <m/>
    <m/>
    <m/>
    <m/>
    <m/>
    <m/>
    <m/>
    <m/>
    <m/>
    <m/>
    <m/>
    <n v="4"/>
    <x v="1"/>
    <s v="Active"/>
    <s v="Très petit"/>
    <s v="Unité très petite"/>
    <s v="Non"/>
    <n v="2486896"/>
    <s v="750k-5 mil"/>
    <n v="1915322"/>
    <m/>
    <n v="1915322"/>
    <x v="1"/>
    <x v="2"/>
    <x v="6"/>
    <n v="414482.66666666669"/>
    <n v="1.2984218841531607"/>
    <s v="1-5x"/>
    <x v="1"/>
  </r>
  <r>
    <n v="11192"/>
    <x v="0"/>
    <n v="0.6"/>
    <s v="Non"/>
    <s v="Non"/>
    <m/>
    <x v="0"/>
    <x v="0"/>
    <x v="2"/>
    <d v="2022-06-30T00:00:00"/>
    <n v="3"/>
    <x v="1"/>
    <d v="2022-06-30T00:00:00"/>
    <n v="3"/>
    <s v="3-5 ans"/>
    <d v="1995-01-01T00:00:00"/>
    <n v="31"/>
    <x v="0"/>
    <x v="7"/>
    <m/>
    <m/>
    <n v="1"/>
    <m/>
    <n v="1"/>
    <m/>
    <n v="1"/>
    <m/>
    <m/>
    <m/>
    <m/>
    <m/>
    <m/>
    <m/>
    <m/>
    <m/>
    <m/>
    <m/>
    <m/>
    <m/>
    <m/>
    <m/>
    <m/>
    <m/>
    <m/>
    <m/>
    <m/>
    <m/>
    <m/>
    <m/>
    <m/>
    <m/>
    <m/>
    <m/>
    <m/>
    <m/>
    <m/>
    <m/>
    <m/>
    <m/>
    <m/>
    <m/>
    <m/>
    <m/>
    <m/>
    <m/>
    <m/>
    <m/>
    <m/>
    <m/>
    <n v="3"/>
    <x v="0"/>
    <s v="Active"/>
    <s v="Très petit"/>
    <s v="Branche en ligne"/>
    <s v="Non"/>
    <s v=""/>
    <s v=""/>
    <n v="185816"/>
    <m/>
    <n v="185816"/>
    <x v="0"/>
    <x v="0"/>
    <x v="0"/>
    <s v=""/>
    <s v=""/>
    <s v=""/>
    <x v="0"/>
  </r>
  <r>
    <n v="11193"/>
    <x v="9"/>
    <n v="0.7"/>
    <s v="Oui"/>
    <s v="Oui"/>
    <n v="0.4"/>
    <x v="0"/>
    <x v="0"/>
    <x v="0"/>
    <d v="2022-01-01T00:00:00"/>
    <n v="4"/>
    <x v="1"/>
    <d v="2022-01-01T00:00:00"/>
    <n v="4"/>
    <s v="3-5 ans"/>
    <d v="1990-01-01T00:00:00"/>
    <n v="36"/>
    <x v="1"/>
    <x v="8"/>
    <m/>
    <n v="1"/>
    <n v="1"/>
    <n v="1"/>
    <n v="1"/>
    <n v="1"/>
    <n v="1"/>
    <m/>
    <m/>
    <m/>
    <m/>
    <m/>
    <m/>
    <m/>
    <m/>
    <m/>
    <m/>
    <m/>
    <m/>
    <m/>
    <m/>
    <m/>
    <m/>
    <m/>
    <m/>
    <m/>
    <m/>
    <m/>
    <m/>
    <m/>
    <m/>
    <m/>
    <m/>
    <m/>
    <m/>
    <m/>
    <m/>
    <m/>
    <m/>
    <m/>
    <m/>
    <m/>
    <m/>
    <m/>
    <m/>
    <m/>
    <m/>
    <m/>
    <m/>
    <m/>
    <n v="6"/>
    <x v="0"/>
    <s v="Active"/>
    <s v="Petit"/>
    <s v="Conseiller client commercial"/>
    <s v="Non"/>
    <s v=""/>
    <s v=""/>
    <n v="638939"/>
    <m/>
    <n v="638939"/>
    <x v="0"/>
    <x v="0"/>
    <x v="0"/>
    <s v=""/>
    <s v=""/>
    <s v=""/>
    <x v="0"/>
  </r>
  <r>
    <n v="11194"/>
    <x v="0"/>
    <n v="0.8"/>
    <s v="Non"/>
    <s v="Oui"/>
    <n v="0.75"/>
    <x v="0"/>
    <x v="2"/>
    <x v="3"/>
    <d v="2021-06-30T00:00:00"/>
    <n v="4"/>
    <x v="1"/>
    <d v="2021-06-30T00:00:00"/>
    <n v="4"/>
    <s v="3-5 ans"/>
    <d v="1985-01-01T00:00:00"/>
    <n v="41"/>
    <x v="1"/>
    <x v="0"/>
    <n v="1"/>
    <m/>
    <n v="1"/>
    <m/>
    <n v="1"/>
    <m/>
    <n v="1"/>
    <m/>
    <m/>
    <m/>
    <m/>
    <m/>
    <m/>
    <m/>
    <m/>
    <m/>
    <m/>
    <m/>
    <m/>
    <m/>
    <m/>
    <m/>
    <m/>
    <m/>
    <m/>
    <m/>
    <m/>
    <m/>
    <m/>
    <m/>
    <m/>
    <m/>
    <m/>
    <m/>
    <m/>
    <m/>
    <m/>
    <m/>
    <m/>
    <m/>
    <m/>
    <m/>
    <m/>
    <m/>
    <m/>
    <m/>
    <m/>
    <m/>
    <m/>
    <m/>
    <n v="4"/>
    <x v="1"/>
    <s v="Active"/>
    <s v="Très petit"/>
    <s v="Unité très petite"/>
    <s v="Non"/>
    <n v="278097"/>
    <s v="250k-750k"/>
    <n v="798488"/>
    <m/>
    <n v="798488"/>
    <x v="2"/>
    <x v="1"/>
    <x v="10"/>
    <n v="69524.25"/>
    <n v="0.34827949825169568"/>
    <s v="1x"/>
    <x v="1"/>
  </r>
  <r>
    <n v="11195"/>
    <x v="7"/>
    <n v="0.75"/>
    <s v="Oui"/>
    <s v="Non"/>
    <m/>
    <x v="0"/>
    <x v="0"/>
    <x v="0"/>
    <d v="2021-01-01T00:00:00"/>
    <n v="5"/>
    <x v="2"/>
    <d v="2021-01-01T00:00:00"/>
    <n v="5"/>
    <s v="5 à 10 ans"/>
    <d v="1980-01-01T00:00:00"/>
    <n v="46"/>
    <x v="2"/>
    <x v="4"/>
    <m/>
    <n v="1"/>
    <n v="1"/>
    <n v="1"/>
    <n v="1"/>
    <m/>
    <m/>
    <m/>
    <m/>
    <m/>
    <m/>
    <m/>
    <m/>
    <m/>
    <m/>
    <m/>
    <m/>
    <m/>
    <m/>
    <m/>
    <m/>
    <m/>
    <m/>
    <m/>
    <m/>
    <m/>
    <m/>
    <m/>
    <m/>
    <m/>
    <m/>
    <m/>
    <m/>
    <m/>
    <m/>
    <m/>
    <m/>
    <m/>
    <m/>
    <m/>
    <m/>
    <m/>
    <m/>
    <m/>
    <m/>
    <m/>
    <m/>
    <m/>
    <m/>
    <m/>
    <n v="4"/>
    <x v="0"/>
    <s v="Active"/>
    <s v="Petit"/>
    <s v="Branche en ligne"/>
    <s v="Non"/>
    <s v=""/>
    <s v=""/>
    <n v="682042"/>
    <m/>
    <n v="682042"/>
    <x v="0"/>
    <x v="0"/>
    <x v="0"/>
    <s v=""/>
    <s v=""/>
    <s v=""/>
    <x v="0"/>
  </r>
  <r>
    <n v="11196"/>
    <x v="7"/>
    <n v="1"/>
    <s v="Non"/>
    <s v="Non"/>
    <m/>
    <x v="0"/>
    <x v="0"/>
    <x v="0"/>
    <d v="2020-06-30T00:00:00"/>
    <n v="5"/>
    <x v="2"/>
    <d v="2020-06-30T00:00:00"/>
    <n v="5"/>
    <s v="5 à 10 ans"/>
    <d v="1975-01-01T00:00:00"/>
    <n v="51"/>
    <x v="2"/>
    <x v="7"/>
    <m/>
    <m/>
    <n v="1"/>
    <m/>
    <n v="1"/>
    <m/>
    <n v="1"/>
    <m/>
    <m/>
    <m/>
    <m/>
    <m/>
    <m/>
    <m/>
    <m/>
    <m/>
    <m/>
    <m/>
    <m/>
    <m/>
    <m/>
    <m/>
    <m/>
    <m/>
    <m/>
    <m/>
    <m/>
    <m/>
    <m/>
    <m/>
    <m/>
    <m/>
    <m/>
    <m/>
    <m/>
    <m/>
    <m/>
    <m/>
    <m/>
    <m/>
    <m/>
    <m/>
    <m/>
    <m/>
    <m/>
    <m/>
    <m/>
    <m/>
    <m/>
    <m/>
    <n v="3"/>
    <x v="0"/>
    <s v="Active"/>
    <s v="Petit"/>
    <s v="Branche en ligne"/>
    <s v="Non"/>
    <s v=""/>
    <s v=""/>
    <n v="284906"/>
    <m/>
    <n v="284906"/>
    <x v="0"/>
    <x v="0"/>
    <x v="0"/>
    <s v=""/>
    <s v=""/>
    <s v=""/>
    <x v="0"/>
  </r>
  <r>
    <n v="11197"/>
    <x v="0"/>
    <n v="0"/>
    <s v="Oui"/>
    <s v="Oui"/>
    <n v="0.15"/>
    <x v="1"/>
    <x v="0"/>
    <x v="0"/>
    <d v="2020-01-01T00:00:00"/>
    <n v="6"/>
    <x v="2"/>
    <d v="2020-01-01T00:00:00"/>
    <n v="6"/>
    <s v="5 à 10 ans"/>
    <d v="1970-01-01T00:00:00"/>
    <n v="56"/>
    <x v="3"/>
    <x v="11"/>
    <m/>
    <n v="1"/>
    <m/>
    <n v="1"/>
    <m/>
    <n v="1"/>
    <m/>
    <m/>
    <m/>
    <m/>
    <m/>
    <m/>
    <m/>
    <m/>
    <m/>
    <m/>
    <m/>
    <m/>
    <m/>
    <m/>
    <m/>
    <m/>
    <m/>
    <m/>
    <m/>
    <m/>
    <m/>
    <m/>
    <m/>
    <m/>
    <m/>
    <m/>
    <m/>
    <m/>
    <m/>
    <m/>
    <m/>
    <m/>
    <m/>
    <m/>
    <m/>
    <m/>
    <m/>
    <m/>
    <m/>
    <m/>
    <m/>
    <m/>
    <m/>
    <m/>
    <n v="3"/>
    <x v="0"/>
    <s v="Active"/>
    <s v="Moyen"/>
    <s v="Conseiller client commercial"/>
    <s v="Non"/>
    <s v=""/>
    <s v=""/>
    <n v="1166645"/>
    <m/>
    <n v="1166645"/>
    <x v="0"/>
    <x v="0"/>
    <x v="0"/>
    <s v=""/>
    <s v=""/>
    <s v=""/>
    <x v="0"/>
  </r>
  <r>
    <n v="11198"/>
    <x v="11"/>
    <n v="0.4"/>
    <s v="Non"/>
    <s v="Oui"/>
    <n v="0.5"/>
    <x v="1"/>
    <x v="2"/>
    <x v="3"/>
    <d v="2019-06-30T00:00:00"/>
    <n v="6"/>
    <x v="2"/>
    <d v="2019-06-30T00:00:00"/>
    <n v="6"/>
    <s v="5 à 10 ans"/>
    <d v="1965-01-01T00:00:00"/>
    <n v="61"/>
    <x v="3"/>
    <x v="7"/>
    <n v="1"/>
    <m/>
    <n v="1"/>
    <m/>
    <n v="1"/>
    <m/>
    <n v="1"/>
    <m/>
    <m/>
    <m/>
    <m/>
    <m/>
    <m/>
    <m/>
    <m/>
    <m/>
    <m/>
    <m/>
    <m/>
    <m/>
    <m/>
    <m/>
    <m/>
    <m/>
    <m/>
    <m/>
    <m/>
    <m/>
    <m/>
    <m/>
    <m/>
    <m/>
    <m/>
    <m/>
    <m/>
    <m/>
    <m/>
    <m/>
    <m/>
    <m/>
    <m/>
    <m/>
    <m/>
    <m/>
    <m/>
    <m/>
    <m/>
    <m/>
    <m/>
    <m/>
    <n v="4"/>
    <x v="1"/>
    <s v="Active"/>
    <s v="Petit"/>
    <s v="Conseiller client commercial"/>
    <s v="Non"/>
    <n v="1064967"/>
    <s v="750k-5 mil"/>
    <n v="1182182"/>
    <m/>
    <n v="1182182"/>
    <x v="2"/>
    <x v="1"/>
    <x v="8"/>
    <n v="118329.66666666667"/>
    <n v="0.90084860030012304"/>
    <s v="1x"/>
    <x v="1"/>
  </r>
  <r>
    <n v="11199"/>
    <x v="0"/>
    <n v="0.15"/>
    <s v="Oui"/>
    <s v="Non"/>
    <m/>
    <x v="1"/>
    <x v="0"/>
    <x v="0"/>
    <d v="2019-01-01T00:00:00"/>
    <n v="7"/>
    <x v="2"/>
    <d v="2019-01-01T00:00:00"/>
    <n v="7"/>
    <s v="5 à 10 ans"/>
    <d v="2000-01-01T00:00:00"/>
    <n v="26"/>
    <x v="0"/>
    <x v="7"/>
    <m/>
    <n v="1"/>
    <n v="1"/>
    <n v="1"/>
    <n v="1"/>
    <n v="1"/>
    <n v="1"/>
    <m/>
    <m/>
    <m/>
    <m/>
    <m/>
    <m/>
    <m/>
    <m/>
    <m/>
    <m/>
    <m/>
    <m/>
    <m/>
    <m/>
    <m/>
    <m/>
    <m/>
    <m/>
    <m/>
    <m/>
    <m/>
    <m/>
    <m/>
    <m/>
    <m/>
    <m/>
    <m/>
    <m/>
    <m/>
    <m/>
    <m/>
    <m/>
    <m/>
    <m/>
    <m/>
    <m/>
    <m/>
    <m/>
    <m/>
    <m/>
    <m/>
    <m/>
    <m/>
    <n v="6"/>
    <x v="0"/>
    <s v="Active"/>
    <s v="Petit"/>
    <s v="Conseiller client commercial"/>
    <s v="Non"/>
    <s v=""/>
    <s v=""/>
    <n v="1674906"/>
    <m/>
    <n v="1674906"/>
    <x v="0"/>
    <x v="0"/>
    <x v="0"/>
    <s v=""/>
    <s v=""/>
    <s v=""/>
    <x v="0"/>
  </r>
  <r>
    <n v="11200"/>
    <x v="0"/>
    <n v="0.2"/>
    <s v="Non"/>
    <s v="Non"/>
    <m/>
    <x v="1"/>
    <x v="0"/>
    <x v="2"/>
    <d v="2018-06-30T00:00:00"/>
    <n v="7"/>
    <x v="2"/>
    <d v="2018-06-30T00:00:00"/>
    <n v="7"/>
    <s v="5 à 10 ans"/>
    <d v="1995-01-01T00:00:00"/>
    <n v="31"/>
    <x v="0"/>
    <x v="0"/>
    <m/>
    <m/>
    <n v="1"/>
    <m/>
    <n v="1"/>
    <m/>
    <n v="1"/>
    <m/>
    <m/>
    <m/>
    <m/>
    <m/>
    <m/>
    <m/>
    <m/>
    <m/>
    <m/>
    <m/>
    <m/>
    <m/>
    <m/>
    <m/>
    <m/>
    <m/>
    <m/>
    <m/>
    <m/>
    <m/>
    <m/>
    <m/>
    <m/>
    <m/>
    <m/>
    <m/>
    <m/>
    <m/>
    <m/>
    <m/>
    <m/>
    <m/>
    <m/>
    <m/>
    <m/>
    <m/>
    <m/>
    <m/>
    <m/>
    <m/>
    <m/>
    <m/>
    <n v="3"/>
    <x v="0"/>
    <s v="Active"/>
    <s v="Très petit"/>
    <s v="Branche en ligne"/>
    <s v="Non"/>
    <s v=""/>
    <s v=""/>
    <n v="912622"/>
    <m/>
    <n v="912622"/>
    <x v="0"/>
    <x v="0"/>
    <x v="0"/>
    <s v=""/>
    <s v=""/>
    <s v=""/>
    <x v="0"/>
  </r>
  <r>
    <n v="11201"/>
    <x v="0"/>
    <n v="0.3"/>
    <s v="Oui"/>
    <s v="Oui"/>
    <n v="0.15"/>
    <x v="1"/>
    <x v="0"/>
    <x v="2"/>
    <d v="2018-01-01T00:00:00"/>
    <n v="8"/>
    <x v="2"/>
    <d v="2018-01-01T00:00:00"/>
    <n v="8"/>
    <s v="5 à 10 ans"/>
    <d v="1990-01-01T00:00:00"/>
    <n v="36"/>
    <x v="1"/>
    <x v="0"/>
    <m/>
    <n v="1"/>
    <n v="1"/>
    <n v="1"/>
    <n v="1"/>
    <m/>
    <m/>
    <m/>
    <m/>
    <m/>
    <m/>
    <m/>
    <m/>
    <m/>
    <m/>
    <m/>
    <m/>
    <m/>
    <m/>
    <m/>
    <m/>
    <m/>
    <m/>
    <m/>
    <m/>
    <m/>
    <m/>
    <m/>
    <m/>
    <m/>
    <m/>
    <m/>
    <m/>
    <m/>
    <m/>
    <m/>
    <m/>
    <m/>
    <m/>
    <m/>
    <m/>
    <m/>
    <m/>
    <m/>
    <m/>
    <m/>
    <m/>
    <m/>
    <m/>
    <m/>
    <n v="4"/>
    <x v="0"/>
    <s v="Active"/>
    <s v="Très petit"/>
    <s v="Profil NN"/>
    <s v="Non"/>
    <s v=""/>
    <s v=""/>
    <n v="1421926"/>
    <m/>
    <n v="1421926"/>
    <x v="0"/>
    <x v="0"/>
    <x v="0"/>
    <s v=""/>
    <s v=""/>
    <s v=""/>
    <x v="0"/>
  </r>
  <r>
    <n v="11202"/>
    <x v="3"/>
    <n v="0.4"/>
    <s v="Non"/>
    <s v="Oui"/>
    <n v="0.3"/>
    <x v="1"/>
    <x v="0"/>
    <x v="2"/>
    <d v="2017-06-30T00:00:00"/>
    <n v="8"/>
    <x v="2"/>
    <d v="2017-06-30T00:00:00"/>
    <n v="8"/>
    <s v="5 à 10 ans"/>
    <d v="1985-01-01T00:00:00"/>
    <n v="41"/>
    <x v="1"/>
    <x v="0"/>
    <m/>
    <m/>
    <n v="1"/>
    <m/>
    <n v="1"/>
    <m/>
    <n v="1"/>
    <m/>
    <m/>
    <m/>
    <m/>
    <m/>
    <m/>
    <m/>
    <m/>
    <m/>
    <m/>
    <m/>
    <m/>
    <m/>
    <m/>
    <m/>
    <m/>
    <m/>
    <m/>
    <m/>
    <m/>
    <m/>
    <m/>
    <m/>
    <m/>
    <m/>
    <m/>
    <m/>
    <m/>
    <m/>
    <m/>
    <m/>
    <m/>
    <m/>
    <m/>
    <m/>
    <m/>
    <m/>
    <m/>
    <m/>
    <m/>
    <m/>
    <m/>
    <m/>
    <n v="3"/>
    <x v="0"/>
    <s v="Active"/>
    <s v="Très petit"/>
    <s v="Unité très petite"/>
    <s v="Non"/>
    <s v=""/>
    <s v=""/>
    <n v="932837"/>
    <m/>
    <n v="932837"/>
    <x v="0"/>
    <x v="0"/>
    <x v="0"/>
    <s v=""/>
    <s v=""/>
    <s v=""/>
    <x v="0"/>
  </r>
  <r>
    <n v="11203"/>
    <x v="0"/>
    <n v="0.5"/>
    <s v="Oui"/>
    <s v="Non"/>
    <m/>
    <x v="0"/>
    <x v="0"/>
    <x v="0"/>
    <d v="2017-01-01T00:00:00"/>
    <n v="9"/>
    <x v="2"/>
    <d v="2017-01-01T00:00:00"/>
    <n v="9"/>
    <s v="5 à 10 ans"/>
    <d v="1980-01-01T00:00:00"/>
    <n v="46"/>
    <x v="2"/>
    <x v="1"/>
    <m/>
    <n v="1"/>
    <m/>
    <n v="1"/>
    <m/>
    <n v="1"/>
    <m/>
    <m/>
    <m/>
    <m/>
    <m/>
    <m/>
    <m/>
    <m/>
    <m/>
    <m/>
    <m/>
    <m/>
    <m/>
    <m/>
    <m/>
    <m/>
    <m/>
    <m/>
    <m/>
    <m/>
    <m/>
    <m/>
    <m/>
    <m/>
    <m/>
    <m/>
    <m/>
    <m/>
    <m/>
    <m/>
    <m/>
    <m/>
    <m/>
    <m/>
    <m/>
    <m/>
    <m/>
    <m/>
    <m/>
    <m/>
    <m/>
    <m/>
    <m/>
    <m/>
    <n v="3"/>
    <x v="0"/>
    <s v="Active"/>
    <s v="Petit"/>
    <s v="Conseiller client commercial"/>
    <s v="Non"/>
    <s v=""/>
    <s v=""/>
    <n v="1039802"/>
    <m/>
    <n v="1039802"/>
    <x v="0"/>
    <x v="0"/>
    <x v="0"/>
    <s v=""/>
    <s v=""/>
    <s v=""/>
    <x v="0"/>
  </r>
  <r>
    <n v="11204"/>
    <x v="0"/>
    <n v="0.6"/>
    <s v="Non"/>
    <s v="Non"/>
    <m/>
    <x v="0"/>
    <x v="0"/>
    <x v="0"/>
    <d v="2016-06-30T00:00:00"/>
    <n v="9"/>
    <x v="2"/>
    <d v="2016-06-30T00:00:00"/>
    <n v="9"/>
    <s v="5 à 10 ans"/>
    <d v="1975-01-01T00:00:00"/>
    <n v="51"/>
    <x v="2"/>
    <x v="3"/>
    <m/>
    <m/>
    <n v="1"/>
    <m/>
    <n v="1"/>
    <m/>
    <n v="1"/>
    <m/>
    <m/>
    <m/>
    <m/>
    <m/>
    <m/>
    <m/>
    <m/>
    <m/>
    <m/>
    <m/>
    <m/>
    <m/>
    <m/>
    <m/>
    <m/>
    <m/>
    <m/>
    <m/>
    <m/>
    <m/>
    <m/>
    <m/>
    <m/>
    <m/>
    <m/>
    <m/>
    <m/>
    <m/>
    <m/>
    <m/>
    <m/>
    <m/>
    <m/>
    <m/>
    <m/>
    <m/>
    <m/>
    <m/>
    <m/>
    <m/>
    <m/>
    <m/>
    <n v="3"/>
    <x v="0"/>
    <s v="Active"/>
    <s v="Petit"/>
    <s v="Conseiller client commercial"/>
    <s v="Non"/>
    <s v=""/>
    <s v=""/>
    <n v="545666"/>
    <m/>
    <n v="545666"/>
    <x v="0"/>
    <x v="0"/>
    <x v="0"/>
    <s v=""/>
    <s v=""/>
    <s v=""/>
    <x v="0"/>
  </r>
  <r>
    <n v="11205"/>
    <x v="0"/>
    <n v="0.7"/>
    <s v="Oui"/>
    <s v="Oui"/>
    <n v="0.4"/>
    <x v="0"/>
    <x v="0"/>
    <x v="0"/>
    <d v="2016-01-01T00:00:00"/>
    <n v="10"/>
    <x v="3"/>
    <d v="2016-01-01T00:00:00"/>
    <n v="10"/>
    <s v="10-20 ans"/>
    <d v="1970-01-01T00:00:00"/>
    <n v="56"/>
    <x v="3"/>
    <x v="0"/>
    <m/>
    <n v="1"/>
    <n v="1"/>
    <n v="1"/>
    <n v="1"/>
    <n v="1"/>
    <n v="1"/>
    <m/>
    <m/>
    <m/>
    <m/>
    <m/>
    <m/>
    <m/>
    <m/>
    <m/>
    <m/>
    <m/>
    <m/>
    <m/>
    <m/>
    <m/>
    <m/>
    <m/>
    <m/>
    <m/>
    <m/>
    <m/>
    <m/>
    <m/>
    <m/>
    <m/>
    <m/>
    <m/>
    <m/>
    <m/>
    <m/>
    <m/>
    <m/>
    <m/>
    <m/>
    <m/>
    <m/>
    <m/>
    <m/>
    <m/>
    <m/>
    <m/>
    <m/>
    <m/>
    <n v="6"/>
    <x v="0"/>
    <s v="Active"/>
    <s v="Moyen"/>
    <s v="Conseiller client commercial"/>
    <s v="Non"/>
    <s v=""/>
    <s v=""/>
    <n v="380142"/>
    <m/>
    <n v="380142"/>
    <x v="0"/>
    <x v="0"/>
    <x v="0"/>
    <s v=""/>
    <s v=""/>
    <s v=""/>
    <x v="0"/>
  </r>
  <r>
    <n v="11206"/>
    <x v="0"/>
    <n v="0.8"/>
    <s v="Non"/>
    <s v="Oui"/>
    <n v="0.75"/>
    <x v="0"/>
    <x v="0"/>
    <x v="0"/>
    <d v="2015-06-30T00:00:00"/>
    <n v="10"/>
    <x v="3"/>
    <d v="2015-06-30T00:00:00"/>
    <n v="10"/>
    <s v="10-20 ans"/>
    <d v="1965-01-01T00:00:00"/>
    <n v="61"/>
    <x v="3"/>
    <x v="7"/>
    <m/>
    <m/>
    <n v="1"/>
    <m/>
    <n v="1"/>
    <m/>
    <n v="1"/>
    <m/>
    <m/>
    <m/>
    <m/>
    <m/>
    <m/>
    <m/>
    <m/>
    <m/>
    <m/>
    <m/>
    <m/>
    <m/>
    <m/>
    <m/>
    <m/>
    <m/>
    <m/>
    <m/>
    <m/>
    <m/>
    <m/>
    <m/>
    <m/>
    <m/>
    <m/>
    <m/>
    <m/>
    <m/>
    <m/>
    <m/>
    <m/>
    <m/>
    <m/>
    <m/>
    <m/>
    <m/>
    <m/>
    <m/>
    <m/>
    <m/>
    <m/>
    <m/>
    <n v="3"/>
    <x v="0"/>
    <s v="Active"/>
    <s v="Moyen"/>
    <s v="Conseiller client commercial"/>
    <s v="Non"/>
    <s v=""/>
    <s v=""/>
    <n v="1088319"/>
    <m/>
    <n v="1088319"/>
    <x v="0"/>
    <x v="0"/>
    <x v="0"/>
    <s v=""/>
    <s v=""/>
    <s v=""/>
    <x v="0"/>
  </r>
  <r>
    <n v="11207"/>
    <x v="10"/>
    <n v="0.75"/>
    <s v="Oui"/>
    <s v="Non"/>
    <m/>
    <x v="0"/>
    <x v="0"/>
    <x v="2"/>
    <d v="2015-01-01T00:00:00"/>
    <n v="11"/>
    <x v="3"/>
    <d v="2015-01-01T00:00:00"/>
    <n v="11"/>
    <s v="10-20 ans"/>
    <d v="2000-01-01T00:00:00"/>
    <n v="26"/>
    <x v="0"/>
    <x v="7"/>
    <m/>
    <n v="1"/>
    <n v="1"/>
    <n v="1"/>
    <n v="1"/>
    <m/>
    <m/>
    <m/>
    <m/>
    <m/>
    <m/>
    <m/>
    <m/>
    <m/>
    <m/>
    <m/>
    <m/>
    <m/>
    <m/>
    <m/>
    <m/>
    <m/>
    <m/>
    <m/>
    <m/>
    <m/>
    <m/>
    <m/>
    <m/>
    <m/>
    <m/>
    <m/>
    <m/>
    <m/>
    <m/>
    <m/>
    <m/>
    <m/>
    <m/>
    <m/>
    <m/>
    <m/>
    <m/>
    <m/>
    <m/>
    <m/>
    <m/>
    <m/>
    <m/>
    <m/>
    <n v="4"/>
    <x v="0"/>
    <s v="Active"/>
    <s v="Très petit"/>
    <s v="Branche en ligne"/>
    <s v="Non"/>
    <s v=""/>
    <s v=""/>
    <n v="492524"/>
    <m/>
    <n v="492524"/>
    <x v="0"/>
    <x v="0"/>
    <x v="0"/>
    <s v=""/>
    <s v=""/>
    <s v=""/>
    <x v="0"/>
  </r>
  <r>
    <n v="11208"/>
    <x v="0"/>
    <n v="1"/>
    <s v="Non"/>
    <s v="Non"/>
    <m/>
    <x v="0"/>
    <x v="0"/>
    <x v="0"/>
    <d v="2014-01-01T00:00:00"/>
    <n v="12"/>
    <x v="3"/>
    <d v="2014-01-01T00:00:00"/>
    <n v="12"/>
    <s v="10-20 ans"/>
    <d v="1995-01-01T00:00:00"/>
    <n v="31"/>
    <x v="0"/>
    <x v="7"/>
    <n v="1"/>
    <m/>
    <n v="1"/>
    <m/>
    <n v="1"/>
    <m/>
    <n v="1"/>
    <m/>
    <m/>
    <m/>
    <m/>
    <m/>
    <m/>
    <m/>
    <m/>
    <m/>
    <m/>
    <m/>
    <m/>
    <m/>
    <m/>
    <m/>
    <m/>
    <m/>
    <m/>
    <m/>
    <m/>
    <m/>
    <m/>
    <m/>
    <m/>
    <m/>
    <m/>
    <m/>
    <m/>
    <m/>
    <m/>
    <m/>
    <m/>
    <m/>
    <m/>
    <m/>
    <m/>
    <m/>
    <m/>
    <m/>
    <m/>
    <m/>
    <m/>
    <m/>
    <n v="4"/>
    <x v="1"/>
    <s v="Active"/>
    <s v="Très petit"/>
    <s v="Unité très petite"/>
    <s v="Non"/>
    <n v="4430412"/>
    <s v="750k-5 mil"/>
    <n v="990760"/>
    <m/>
    <n v="990760"/>
    <x v="1"/>
    <x v="1"/>
    <x v="2"/>
    <n v="553801.5"/>
    <n v="4.4717307925229113"/>
    <s v="1-5x"/>
    <x v="1"/>
  </r>
  <r>
    <n v="11209"/>
    <x v="7"/>
    <n v="0"/>
    <s v="Oui"/>
    <s v="Oui"/>
    <n v="0.15"/>
    <x v="1"/>
    <x v="0"/>
    <x v="2"/>
    <d v="2013-01-01T00:00:00"/>
    <n v="13"/>
    <x v="3"/>
    <d v="2013-01-01T00:00:00"/>
    <n v="13"/>
    <s v="10-20 ans"/>
    <d v="1990-01-01T00:00:00"/>
    <n v="36"/>
    <x v="1"/>
    <x v="7"/>
    <m/>
    <n v="1"/>
    <m/>
    <n v="1"/>
    <m/>
    <n v="1"/>
    <m/>
    <m/>
    <m/>
    <m/>
    <m/>
    <m/>
    <m/>
    <m/>
    <m/>
    <m/>
    <m/>
    <m/>
    <m/>
    <m/>
    <m/>
    <m/>
    <m/>
    <m/>
    <m/>
    <m/>
    <m/>
    <m/>
    <m/>
    <m/>
    <m/>
    <m/>
    <m/>
    <m/>
    <m/>
    <m/>
    <m/>
    <m/>
    <m/>
    <m/>
    <m/>
    <m/>
    <m/>
    <m/>
    <m/>
    <m/>
    <m/>
    <m/>
    <m/>
    <m/>
    <n v="3"/>
    <x v="0"/>
    <s v="Active"/>
    <s v="Très petit"/>
    <s v="Branche en ligne"/>
    <s v="Non"/>
    <s v=""/>
    <s v=""/>
    <n v="1871594"/>
    <m/>
    <n v="1871594"/>
    <x v="0"/>
    <x v="0"/>
    <x v="0"/>
    <s v=""/>
    <s v=""/>
    <s v=""/>
    <x v="0"/>
  </r>
  <r>
    <n v="11210"/>
    <x v="9"/>
    <n v="0.4"/>
    <s v="Non"/>
    <s v="Oui"/>
    <n v="0.5"/>
    <x v="1"/>
    <x v="0"/>
    <x v="0"/>
    <d v="2012-01-01T00:00:00"/>
    <n v="14"/>
    <x v="3"/>
    <d v="2012-01-01T00:00:00"/>
    <n v="14"/>
    <s v="10-20 ans"/>
    <d v="1985-01-01T00:00:00"/>
    <n v="41"/>
    <x v="1"/>
    <x v="0"/>
    <m/>
    <m/>
    <n v="1"/>
    <m/>
    <n v="1"/>
    <m/>
    <n v="1"/>
    <m/>
    <m/>
    <m/>
    <m/>
    <m/>
    <m/>
    <m/>
    <m/>
    <m/>
    <m/>
    <m/>
    <m/>
    <m/>
    <m/>
    <m/>
    <m/>
    <m/>
    <m/>
    <m/>
    <m/>
    <m/>
    <m/>
    <m/>
    <m/>
    <m/>
    <m/>
    <m/>
    <m/>
    <m/>
    <m/>
    <m/>
    <m/>
    <m/>
    <m/>
    <m/>
    <m/>
    <m/>
    <m/>
    <m/>
    <m/>
    <m/>
    <m/>
    <m/>
    <n v="3"/>
    <x v="0"/>
    <s v="Active"/>
    <s v="Petit"/>
    <s v="Conseiller client commercial"/>
    <s v="Non"/>
    <s v=""/>
    <s v=""/>
    <n v="387370"/>
    <m/>
    <n v="387370"/>
    <x v="0"/>
    <x v="0"/>
    <x v="0"/>
    <s v=""/>
    <s v=""/>
    <s v=""/>
    <x v="0"/>
  </r>
  <r>
    <n v="11211"/>
    <x v="0"/>
    <n v="0.15"/>
    <s v="Oui"/>
    <s v="Non"/>
    <m/>
    <x v="1"/>
    <x v="0"/>
    <x v="2"/>
    <d v="2011-01-01T00:00:00"/>
    <n v="15"/>
    <x v="3"/>
    <d v="2011-01-01T00:00:00"/>
    <n v="15"/>
    <s v="10-20 ans"/>
    <d v="1980-01-01T00:00:00"/>
    <n v="46"/>
    <x v="2"/>
    <x v="0"/>
    <m/>
    <n v="1"/>
    <n v="1"/>
    <n v="1"/>
    <n v="1"/>
    <n v="1"/>
    <n v="1"/>
    <m/>
    <m/>
    <m/>
    <m/>
    <m/>
    <m/>
    <m/>
    <m/>
    <m/>
    <m/>
    <m/>
    <m/>
    <m/>
    <m/>
    <m/>
    <m/>
    <m/>
    <m/>
    <m/>
    <m/>
    <m/>
    <m/>
    <m/>
    <m/>
    <m/>
    <m/>
    <m/>
    <m/>
    <m/>
    <m/>
    <m/>
    <m/>
    <m/>
    <m/>
    <m/>
    <m/>
    <m/>
    <m/>
    <m/>
    <m/>
    <m/>
    <m/>
    <m/>
    <n v="6"/>
    <x v="0"/>
    <s v="Active"/>
    <s v="Très petit"/>
    <s v="Unité très petite"/>
    <s v="Non"/>
    <s v=""/>
    <s v=""/>
    <n v="283848"/>
    <m/>
    <n v="283848"/>
    <x v="0"/>
    <x v="0"/>
    <x v="0"/>
    <s v=""/>
    <s v=""/>
    <s v=""/>
    <x v="0"/>
  </r>
  <r>
    <n v="11212"/>
    <x v="0"/>
    <n v="0.2"/>
    <s v="Non"/>
    <s v="Non"/>
    <m/>
    <x v="1"/>
    <x v="0"/>
    <x v="0"/>
    <d v="2010-01-01T00:00:00"/>
    <n v="16"/>
    <x v="3"/>
    <d v="2010-01-01T00:00:00"/>
    <n v="16"/>
    <s v="10-20 ans"/>
    <d v="1975-01-01T00:00:00"/>
    <n v="51"/>
    <x v="2"/>
    <x v="10"/>
    <m/>
    <m/>
    <n v="1"/>
    <m/>
    <n v="1"/>
    <m/>
    <n v="1"/>
    <m/>
    <m/>
    <m/>
    <m/>
    <m/>
    <m/>
    <m/>
    <m/>
    <m/>
    <m/>
    <m/>
    <m/>
    <m/>
    <m/>
    <m/>
    <m/>
    <m/>
    <m/>
    <m/>
    <m/>
    <m/>
    <m/>
    <m/>
    <m/>
    <m/>
    <m/>
    <m/>
    <m/>
    <m/>
    <m/>
    <m/>
    <m/>
    <m/>
    <m/>
    <m/>
    <m/>
    <m/>
    <m/>
    <m/>
    <m/>
    <m/>
    <m/>
    <m/>
    <n v="3"/>
    <x v="0"/>
    <s v="Active"/>
    <s v="Petit"/>
    <s v="Conseiller client commercial"/>
    <s v="Non"/>
    <s v=""/>
    <s v=""/>
    <n v="1867166"/>
    <m/>
    <n v="1867166"/>
    <x v="0"/>
    <x v="0"/>
    <x v="0"/>
    <s v=""/>
    <s v=""/>
    <s v=""/>
    <x v="0"/>
  </r>
  <r>
    <n v="11213"/>
    <x v="0"/>
    <n v="0.3"/>
    <s v="Oui"/>
    <s v="Oui"/>
    <n v="0.15"/>
    <x v="1"/>
    <x v="0"/>
    <x v="2"/>
    <d v="2009-01-01T00:00:00"/>
    <n v="17"/>
    <x v="3"/>
    <d v="2009-01-01T00:00:00"/>
    <n v="17"/>
    <s v="10-20 ans"/>
    <d v="1970-01-01T00:00:00"/>
    <n v="56"/>
    <x v="3"/>
    <x v="7"/>
    <m/>
    <n v="1"/>
    <n v="1"/>
    <n v="1"/>
    <n v="1"/>
    <m/>
    <m/>
    <m/>
    <m/>
    <m/>
    <m/>
    <m/>
    <m/>
    <m/>
    <m/>
    <m/>
    <m/>
    <m/>
    <m/>
    <m/>
    <m/>
    <m/>
    <m/>
    <m/>
    <m/>
    <m/>
    <m/>
    <m/>
    <m/>
    <m/>
    <m/>
    <m/>
    <m/>
    <m/>
    <m/>
    <m/>
    <m/>
    <m/>
    <m/>
    <m/>
    <m/>
    <m/>
    <m/>
    <m/>
    <m/>
    <m/>
    <m/>
    <m/>
    <m/>
    <m/>
    <n v="4"/>
    <x v="0"/>
    <s v="Active"/>
    <s v="Moyen"/>
    <s v="Branche en ligne"/>
    <s v="Non"/>
    <s v=""/>
    <s v=""/>
    <n v="1007090"/>
    <m/>
    <n v="1007090"/>
    <x v="0"/>
    <x v="0"/>
    <x v="0"/>
    <s v=""/>
    <s v=""/>
    <s v=""/>
    <x v="0"/>
  </r>
  <r>
    <n v="11214"/>
    <x v="10"/>
    <n v="0.4"/>
    <s v="Non"/>
    <s v="Oui"/>
    <n v="0.3"/>
    <x v="1"/>
    <x v="0"/>
    <x v="0"/>
    <d v="2008-01-01T00:00:00"/>
    <n v="18"/>
    <x v="3"/>
    <d v="2008-01-01T00:00:00"/>
    <n v="18"/>
    <s v="10-20 ans"/>
    <d v="1965-01-01T00:00:00"/>
    <n v="61"/>
    <x v="3"/>
    <x v="2"/>
    <m/>
    <m/>
    <n v="1"/>
    <m/>
    <n v="1"/>
    <m/>
    <n v="1"/>
    <m/>
    <m/>
    <m/>
    <m/>
    <m/>
    <m/>
    <m/>
    <m/>
    <m/>
    <m/>
    <m/>
    <m/>
    <m/>
    <m/>
    <m/>
    <m/>
    <m/>
    <m/>
    <m/>
    <m/>
    <m/>
    <m/>
    <m/>
    <m/>
    <m/>
    <m/>
    <m/>
    <m/>
    <m/>
    <m/>
    <m/>
    <m/>
    <m/>
    <m/>
    <m/>
    <m/>
    <m/>
    <m/>
    <m/>
    <m/>
    <m/>
    <m/>
    <m/>
    <n v="3"/>
    <x v="0"/>
    <s v="Active"/>
    <s v="Moyen"/>
    <s v="Conseiller client commercial"/>
    <s v="Non"/>
    <s v=""/>
    <s v=""/>
    <n v="62398"/>
    <m/>
    <n v="62398"/>
    <x v="0"/>
    <x v="0"/>
    <x v="0"/>
    <s v=""/>
    <s v=""/>
    <s v=""/>
    <x v="0"/>
  </r>
  <r>
    <n v="11215"/>
    <x v="0"/>
    <n v="0.5"/>
    <s v="Oui"/>
    <s v="Non"/>
    <m/>
    <x v="0"/>
    <x v="0"/>
    <x v="2"/>
    <d v="2007-01-01T00:00:00"/>
    <n v="19"/>
    <x v="3"/>
    <d v="2007-01-01T00:00:00"/>
    <n v="19"/>
    <s v="10-20 ans"/>
    <d v="2000-01-01T00:00:00"/>
    <n v="26"/>
    <x v="0"/>
    <x v="1"/>
    <m/>
    <n v="1"/>
    <m/>
    <n v="1"/>
    <m/>
    <n v="1"/>
    <m/>
    <m/>
    <m/>
    <m/>
    <m/>
    <m/>
    <m/>
    <m/>
    <m/>
    <m/>
    <m/>
    <m/>
    <m/>
    <m/>
    <m/>
    <m/>
    <m/>
    <m/>
    <m/>
    <m/>
    <m/>
    <m/>
    <m/>
    <m/>
    <m/>
    <m/>
    <m/>
    <m/>
    <m/>
    <m/>
    <m/>
    <m/>
    <m/>
    <m/>
    <m/>
    <m/>
    <m/>
    <m/>
    <m/>
    <m/>
    <m/>
    <m/>
    <m/>
    <m/>
    <n v="3"/>
    <x v="0"/>
    <s v="Active"/>
    <s v="Très petit"/>
    <s v="Unité très petite"/>
    <s v="Non"/>
    <s v=""/>
    <s v=""/>
    <n v="1654943"/>
    <m/>
    <n v="1654943"/>
    <x v="0"/>
    <x v="0"/>
    <x v="0"/>
    <s v=""/>
    <s v=""/>
    <s v=""/>
    <x v="0"/>
  </r>
  <r>
    <n v="11216"/>
    <x v="0"/>
    <n v="0.6"/>
    <s v="Non"/>
    <s v="Non"/>
    <m/>
    <x v="0"/>
    <x v="0"/>
    <x v="2"/>
    <d v="2006-01-01T00:00:00"/>
    <n v="20"/>
    <x v="4"/>
    <d v="2006-01-01T00:00:00"/>
    <n v="20"/>
    <s v="&gt;20 ans"/>
    <d v="1995-01-01T00:00:00"/>
    <n v="31"/>
    <x v="0"/>
    <x v="3"/>
    <m/>
    <m/>
    <n v="1"/>
    <m/>
    <n v="1"/>
    <m/>
    <n v="1"/>
    <m/>
    <m/>
    <m/>
    <m/>
    <m/>
    <m/>
    <m/>
    <m/>
    <m/>
    <m/>
    <m/>
    <m/>
    <m/>
    <m/>
    <m/>
    <m/>
    <m/>
    <m/>
    <m/>
    <m/>
    <m/>
    <m/>
    <m/>
    <m/>
    <m/>
    <m/>
    <m/>
    <m/>
    <m/>
    <m/>
    <m/>
    <m/>
    <m/>
    <m/>
    <m/>
    <m/>
    <m/>
    <m/>
    <m/>
    <m/>
    <m/>
    <m/>
    <m/>
    <n v="3"/>
    <x v="0"/>
    <s v="Active"/>
    <s v="Très petit"/>
    <s v="Unité très petite"/>
    <s v="Non"/>
    <s v=""/>
    <s v=""/>
    <n v="986653"/>
    <m/>
    <n v="986653"/>
    <x v="0"/>
    <x v="0"/>
    <x v="0"/>
    <s v=""/>
    <s v=""/>
    <s v=""/>
    <x v="0"/>
  </r>
  <r>
    <n v="11217"/>
    <x v="0"/>
    <n v="0.7"/>
    <s v="Oui"/>
    <s v="Oui"/>
    <n v="0.4"/>
    <x v="0"/>
    <x v="1"/>
    <x v="3"/>
    <d v="2005-01-01T00:00:00"/>
    <n v="21"/>
    <x v="4"/>
    <d v="2005-01-01T00:00:00"/>
    <n v="21"/>
    <s v="&gt;20 ans"/>
    <d v="1990-01-01T00:00:00"/>
    <n v="36"/>
    <x v="1"/>
    <x v="7"/>
    <n v="1"/>
    <n v="1"/>
    <n v="1"/>
    <n v="1"/>
    <n v="1"/>
    <n v="1"/>
    <n v="1"/>
    <m/>
    <m/>
    <m/>
    <m/>
    <m/>
    <m/>
    <m/>
    <m/>
    <m/>
    <m/>
    <m/>
    <m/>
    <m/>
    <m/>
    <m/>
    <m/>
    <m/>
    <m/>
    <m/>
    <m/>
    <m/>
    <m/>
    <m/>
    <m/>
    <m/>
    <m/>
    <m/>
    <m/>
    <m/>
    <m/>
    <m/>
    <m/>
    <m/>
    <m/>
    <m/>
    <m/>
    <m/>
    <m/>
    <m/>
    <m/>
    <m/>
    <m/>
    <m/>
    <n v="7"/>
    <x v="1"/>
    <s v="Active"/>
    <s v="Petit"/>
    <s v="Conseiller client commercial"/>
    <s v="Non"/>
    <n v="487803"/>
    <s v="250k-750k"/>
    <n v="1267162"/>
    <m/>
    <n v="1267162"/>
    <x v="2"/>
    <x v="2"/>
    <x v="1"/>
    <n v="97560.6"/>
    <n v="0.38495709309464771"/>
    <s v="1x"/>
    <x v="1"/>
  </r>
  <r>
    <n v="11218"/>
    <x v="7"/>
    <n v="0.8"/>
    <s v="Non"/>
    <s v="Oui"/>
    <n v="0.75"/>
    <x v="0"/>
    <x v="0"/>
    <x v="0"/>
    <d v="2004-01-01T00:00:00"/>
    <n v="22"/>
    <x v="4"/>
    <d v="2004-01-01T00:00:00"/>
    <n v="22"/>
    <s v="&gt;20 ans"/>
    <d v="1985-01-01T00:00:00"/>
    <n v="41"/>
    <x v="1"/>
    <x v="4"/>
    <m/>
    <m/>
    <n v="1"/>
    <m/>
    <n v="1"/>
    <m/>
    <n v="1"/>
    <m/>
    <m/>
    <m/>
    <m/>
    <m/>
    <m/>
    <m/>
    <m/>
    <m/>
    <m/>
    <m/>
    <m/>
    <m/>
    <m/>
    <m/>
    <m/>
    <m/>
    <m/>
    <m/>
    <m/>
    <m/>
    <m/>
    <m/>
    <m/>
    <m/>
    <m/>
    <m/>
    <m/>
    <m/>
    <m/>
    <m/>
    <m/>
    <m/>
    <m/>
    <m/>
    <m/>
    <m/>
    <m/>
    <m/>
    <m/>
    <m/>
    <m/>
    <m/>
    <n v="3"/>
    <x v="0"/>
    <s v="Active"/>
    <s v="Très petit"/>
    <s v="Branche en ligne"/>
    <s v="Non"/>
    <s v=""/>
    <s v=""/>
    <n v="86622"/>
    <m/>
    <n v="86622"/>
    <x v="0"/>
    <x v="0"/>
    <x v="0"/>
    <s v=""/>
    <s v=""/>
    <s v=""/>
    <x v="0"/>
  </r>
  <r>
    <n v="11219"/>
    <x v="7"/>
    <n v="0.75"/>
    <s v="Oui"/>
    <s v="Non"/>
    <m/>
    <x v="0"/>
    <x v="0"/>
    <x v="2"/>
    <d v="2003-01-01T00:00:00"/>
    <n v="23"/>
    <x v="4"/>
    <d v="2003-01-01T00:00:00"/>
    <n v="23"/>
    <s v="&gt;20 ans"/>
    <d v="1980-01-01T00:00:00"/>
    <n v="46"/>
    <x v="2"/>
    <x v="0"/>
    <m/>
    <n v="1"/>
    <n v="1"/>
    <n v="1"/>
    <n v="1"/>
    <m/>
    <m/>
    <m/>
    <m/>
    <m/>
    <m/>
    <m/>
    <m/>
    <m/>
    <m/>
    <m/>
    <m/>
    <m/>
    <m/>
    <m/>
    <m/>
    <m/>
    <m/>
    <m/>
    <m/>
    <m/>
    <m/>
    <m/>
    <m/>
    <m/>
    <m/>
    <m/>
    <m/>
    <m/>
    <m/>
    <m/>
    <m/>
    <m/>
    <m/>
    <m/>
    <m/>
    <m/>
    <m/>
    <m/>
    <m/>
    <m/>
    <m/>
    <m/>
    <m/>
    <m/>
    <n v="4"/>
    <x v="0"/>
    <s v="Active"/>
    <s v="Très petit"/>
    <s v="Branche en ligne"/>
    <s v="Non"/>
    <s v=""/>
    <s v=""/>
    <n v="1484149"/>
    <m/>
    <n v="1484149"/>
    <x v="0"/>
    <x v="0"/>
    <x v="0"/>
    <s v=""/>
    <s v=""/>
    <s v=""/>
    <x v="0"/>
  </r>
  <r>
    <n v="11220"/>
    <x v="0"/>
    <n v="1"/>
    <s v="Non"/>
    <s v="Non"/>
    <m/>
    <x v="0"/>
    <x v="0"/>
    <x v="2"/>
    <d v="2002-01-01T00:00:00"/>
    <n v="24"/>
    <x v="4"/>
    <d v="2002-01-01T00:00:00"/>
    <n v="24"/>
    <s v="&gt;20 ans"/>
    <d v="1975-01-01T00:00:00"/>
    <n v="51"/>
    <x v="2"/>
    <x v="0"/>
    <m/>
    <m/>
    <n v="1"/>
    <m/>
    <n v="1"/>
    <m/>
    <n v="1"/>
    <m/>
    <m/>
    <m/>
    <m/>
    <m/>
    <m/>
    <m/>
    <m/>
    <m/>
    <m/>
    <m/>
    <m/>
    <m/>
    <m/>
    <m/>
    <m/>
    <m/>
    <m/>
    <m/>
    <m/>
    <m/>
    <m/>
    <m/>
    <m/>
    <m/>
    <m/>
    <m/>
    <m/>
    <m/>
    <m/>
    <m/>
    <m/>
    <m/>
    <m/>
    <m/>
    <m/>
    <m/>
    <m/>
    <m/>
    <m/>
    <m/>
    <m/>
    <m/>
    <n v="3"/>
    <x v="0"/>
    <s v="Active"/>
    <s v="Très petit"/>
    <s v="Unité très petite"/>
    <s v="Non"/>
    <s v=""/>
    <s v=""/>
    <n v="1450873"/>
    <m/>
    <n v="1450873"/>
    <x v="0"/>
    <x v="0"/>
    <x v="0"/>
    <s v=""/>
    <s v=""/>
    <s v=""/>
    <x v="0"/>
  </r>
  <r>
    <n v="11221"/>
    <x v="0"/>
    <n v="0"/>
    <s v="Oui"/>
    <s v="Oui"/>
    <n v="0.15"/>
    <x v="1"/>
    <x v="0"/>
    <x v="0"/>
    <d v="2001-01-01T00:00:00"/>
    <n v="25"/>
    <x v="4"/>
    <d v="2001-01-01T00:00:00"/>
    <n v="25"/>
    <s v="&gt;20 ans"/>
    <d v="1970-01-01T00:00:00"/>
    <n v="56"/>
    <x v="3"/>
    <x v="10"/>
    <n v="1"/>
    <n v="1"/>
    <m/>
    <n v="1"/>
    <m/>
    <n v="1"/>
    <m/>
    <m/>
    <m/>
    <m/>
    <m/>
    <m/>
    <m/>
    <m/>
    <m/>
    <m/>
    <m/>
    <m/>
    <m/>
    <m/>
    <m/>
    <m/>
    <m/>
    <m/>
    <m/>
    <m/>
    <m/>
    <m/>
    <m/>
    <m/>
    <m/>
    <m/>
    <m/>
    <m/>
    <m/>
    <m/>
    <m/>
    <m/>
    <m/>
    <m/>
    <m/>
    <m/>
    <m/>
    <m/>
    <m/>
    <m/>
    <m/>
    <m/>
    <m/>
    <m/>
    <n v="4"/>
    <x v="1"/>
    <s v="Active"/>
    <s v="Petit"/>
    <s v="Conseiller client commercial"/>
    <s v="Non"/>
    <n v="4117604"/>
    <s v="750k-5 mil"/>
    <n v="318947"/>
    <m/>
    <n v="318947"/>
    <x v="2"/>
    <x v="2"/>
    <x v="5"/>
    <n v="2058802"/>
    <n v="12.909994450488639"/>
    <s v="10-20x"/>
    <x v="0"/>
  </r>
  <r>
    <n v="11222"/>
    <x v="5"/>
    <n v="0.4"/>
    <s v="Non"/>
    <s v="Oui"/>
    <n v="0.5"/>
    <x v="1"/>
    <x v="1"/>
    <x v="3"/>
    <d v="2000-01-01T00:00:00"/>
    <n v="26"/>
    <x v="4"/>
    <d v="2000-01-01T00:00:00"/>
    <n v="26"/>
    <s v="&gt;20 ans"/>
    <d v="1965-01-01T00:00:00"/>
    <n v="61"/>
    <x v="3"/>
    <x v="4"/>
    <n v="1"/>
    <m/>
    <n v="1"/>
    <m/>
    <n v="1"/>
    <m/>
    <n v="1"/>
    <m/>
    <m/>
    <m/>
    <m/>
    <m/>
    <m/>
    <m/>
    <m/>
    <m/>
    <m/>
    <m/>
    <m/>
    <m/>
    <m/>
    <m/>
    <m/>
    <m/>
    <m/>
    <m/>
    <m/>
    <m/>
    <m/>
    <m/>
    <m/>
    <m/>
    <m/>
    <m/>
    <m/>
    <m/>
    <m/>
    <m/>
    <m/>
    <m/>
    <m/>
    <m/>
    <m/>
    <m/>
    <m/>
    <m/>
    <m/>
    <m/>
    <m/>
    <m/>
    <n v="4"/>
    <x v="1"/>
    <s v="Active"/>
    <s v="Moyen"/>
    <s v="Conseiller client commercial"/>
    <s v="Non"/>
    <n v="1127793"/>
    <s v="750k-5 mil"/>
    <n v="373434"/>
    <m/>
    <n v="373434"/>
    <x v="2"/>
    <x v="1"/>
    <x v="3"/>
    <n v="112779.3"/>
    <n v="3.0200597695978404"/>
    <s v="1-5x"/>
    <x v="1"/>
  </r>
  <r>
    <n v="11223"/>
    <x v="5"/>
    <n v="0.15"/>
    <s v="Oui"/>
    <s v="Non"/>
    <m/>
    <x v="1"/>
    <x v="2"/>
    <x v="3"/>
    <d v="1999-01-01T00:00:00"/>
    <n v="27"/>
    <x v="4"/>
    <d v="1999-01-01T00:00:00"/>
    <n v="27"/>
    <s v="&gt;20 ans"/>
    <d v="2000-01-01T00:00:00"/>
    <n v="26"/>
    <x v="0"/>
    <x v="4"/>
    <n v="1"/>
    <n v="1"/>
    <n v="1"/>
    <n v="1"/>
    <n v="1"/>
    <n v="1"/>
    <n v="1"/>
    <m/>
    <m/>
    <m/>
    <m/>
    <m/>
    <m/>
    <m/>
    <m/>
    <m/>
    <m/>
    <m/>
    <m/>
    <m/>
    <m/>
    <m/>
    <m/>
    <m/>
    <m/>
    <m/>
    <m/>
    <m/>
    <m/>
    <m/>
    <m/>
    <m/>
    <m/>
    <m/>
    <m/>
    <m/>
    <m/>
    <m/>
    <m/>
    <m/>
    <m/>
    <m/>
    <m/>
    <m/>
    <m/>
    <m/>
    <m/>
    <m/>
    <m/>
    <m/>
    <n v="7"/>
    <x v="1"/>
    <s v="Active"/>
    <s v="Moyen"/>
    <s v="Conseiller client commercial"/>
    <s v="Non"/>
    <n v="3430448"/>
    <s v="750k-5 mil"/>
    <n v="1870337"/>
    <m/>
    <n v="1870337"/>
    <x v="1"/>
    <x v="2"/>
    <x v="4"/>
    <n v="490064"/>
    <n v="1.8341336347406911"/>
    <s v="1-5x"/>
    <x v="1"/>
  </r>
  <r>
    <n v="11224"/>
    <x v="0"/>
    <n v="0.2"/>
    <s v="Non"/>
    <s v="Non"/>
    <m/>
    <x v="1"/>
    <x v="0"/>
    <x v="2"/>
    <d v="2025-01-01T00:00:00"/>
    <n v="1"/>
    <x v="0"/>
    <d v="2025-01-01T00:00:00"/>
    <n v="1"/>
    <s v="1 à 3 ans"/>
    <d v="1995-01-01T00:00:00"/>
    <n v="31"/>
    <x v="0"/>
    <x v="0"/>
    <m/>
    <m/>
    <n v="1"/>
    <m/>
    <n v="1"/>
    <m/>
    <n v="1"/>
    <m/>
    <m/>
    <m/>
    <m/>
    <m/>
    <m/>
    <m/>
    <m/>
    <m/>
    <m/>
    <m/>
    <m/>
    <m/>
    <m/>
    <m/>
    <m/>
    <m/>
    <m/>
    <m/>
    <m/>
    <m/>
    <m/>
    <m/>
    <m/>
    <m/>
    <m/>
    <m/>
    <m/>
    <m/>
    <m/>
    <m/>
    <m/>
    <m/>
    <m/>
    <m/>
    <m/>
    <m/>
    <m/>
    <m/>
    <m/>
    <m/>
    <m/>
    <m/>
    <n v="3"/>
    <x v="0"/>
    <s v="Active"/>
    <s v="Très petit"/>
    <s v="Unité très petite"/>
    <s v="Non"/>
    <s v=""/>
    <s v=""/>
    <n v="1247907"/>
    <m/>
    <n v="1247907"/>
    <x v="0"/>
    <x v="0"/>
    <x v="0"/>
    <s v=""/>
    <s v=""/>
    <s v=""/>
    <x v="0"/>
  </r>
  <r>
    <n v="11225"/>
    <x v="0"/>
    <n v="0.3"/>
    <s v="Oui"/>
    <s v="Oui"/>
    <n v="0.15"/>
    <x v="1"/>
    <x v="0"/>
    <x v="2"/>
    <d v="2025-01-01T00:00:00"/>
    <n v="1"/>
    <x v="0"/>
    <d v="2025-01-01T00:00:00"/>
    <n v="1"/>
    <s v="1 à 3 ans"/>
    <d v="1990-01-01T00:00:00"/>
    <n v="36"/>
    <x v="1"/>
    <x v="7"/>
    <m/>
    <n v="1"/>
    <n v="1"/>
    <n v="1"/>
    <n v="1"/>
    <m/>
    <m/>
    <m/>
    <m/>
    <m/>
    <m/>
    <m/>
    <m/>
    <m/>
    <m/>
    <m/>
    <m/>
    <m/>
    <m/>
    <m/>
    <m/>
    <m/>
    <m/>
    <m/>
    <m/>
    <m/>
    <m/>
    <m/>
    <m/>
    <m/>
    <m/>
    <m/>
    <m/>
    <m/>
    <m/>
    <m/>
    <m/>
    <m/>
    <m/>
    <m/>
    <m/>
    <m/>
    <m/>
    <m/>
    <m/>
    <m/>
    <m/>
    <m/>
    <m/>
    <m/>
    <n v="4"/>
    <x v="0"/>
    <s v="Active"/>
    <s v="Très petit"/>
    <s v="Unité très petite"/>
    <s v="Non"/>
    <s v=""/>
    <s v=""/>
    <n v="1444411"/>
    <m/>
    <n v="1444411"/>
    <x v="0"/>
    <x v="0"/>
    <x v="0"/>
    <s v=""/>
    <s v=""/>
    <s v=""/>
    <x v="0"/>
  </r>
  <r>
    <n v="11226"/>
    <x v="0"/>
    <n v="0.4"/>
    <s v="Non"/>
    <s v="Oui"/>
    <n v="0.3"/>
    <x v="1"/>
    <x v="2"/>
    <x v="3"/>
    <d v="2024-06-30T00:00:00"/>
    <n v="1"/>
    <x v="0"/>
    <d v="2024-06-30T00:00:00"/>
    <n v="1"/>
    <s v="1 à 3 ans"/>
    <d v="1985-01-01T00:00:00"/>
    <n v="41"/>
    <x v="1"/>
    <x v="0"/>
    <n v="1"/>
    <m/>
    <n v="1"/>
    <m/>
    <n v="1"/>
    <m/>
    <n v="1"/>
    <m/>
    <m/>
    <m/>
    <m/>
    <m/>
    <m/>
    <m/>
    <m/>
    <m/>
    <m/>
    <m/>
    <m/>
    <m/>
    <m/>
    <m/>
    <m/>
    <m/>
    <m/>
    <m/>
    <m/>
    <m/>
    <m/>
    <m/>
    <m/>
    <m/>
    <m/>
    <m/>
    <m/>
    <m/>
    <m/>
    <m/>
    <m/>
    <m/>
    <m/>
    <m/>
    <m/>
    <m/>
    <m/>
    <m/>
    <m/>
    <m/>
    <m/>
    <m/>
    <n v="4"/>
    <x v="1"/>
    <s v="Active"/>
    <s v="Petit"/>
    <s v="Conseiller client commercial"/>
    <s v="Non"/>
    <n v="2284063"/>
    <s v="750k-5 mil"/>
    <n v="180359"/>
    <m/>
    <n v="180359"/>
    <x v="2"/>
    <x v="1"/>
    <x v="4"/>
    <n v="326294.71428571426"/>
    <n v="12.6639812817769"/>
    <s v="10-20x"/>
    <x v="1"/>
  </r>
  <r>
    <n v="11227"/>
    <x v="0"/>
    <n v="0.5"/>
    <s v="Oui"/>
    <s v="Non"/>
    <m/>
    <x v="0"/>
    <x v="0"/>
    <x v="0"/>
    <d v="2024-01-01T00:00:00"/>
    <n v="2"/>
    <x v="0"/>
    <d v="2024-01-01T00:00:00"/>
    <n v="2"/>
    <s v="1 à 3 ans"/>
    <d v="1980-01-01T00:00:00"/>
    <n v="46"/>
    <x v="2"/>
    <x v="6"/>
    <m/>
    <n v="1"/>
    <m/>
    <n v="1"/>
    <m/>
    <n v="1"/>
    <m/>
    <m/>
    <m/>
    <m/>
    <m/>
    <m/>
    <m/>
    <m/>
    <m/>
    <m/>
    <m/>
    <m/>
    <m/>
    <m/>
    <m/>
    <m/>
    <m/>
    <m/>
    <m/>
    <m/>
    <m/>
    <m/>
    <m/>
    <m/>
    <m/>
    <m/>
    <m/>
    <m/>
    <m/>
    <m/>
    <m/>
    <m/>
    <m/>
    <m/>
    <m/>
    <m/>
    <m/>
    <m/>
    <m/>
    <m/>
    <m/>
    <m/>
    <m/>
    <m/>
    <n v="3"/>
    <x v="0"/>
    <s v="Active"/>
    <s v="Petit"/>
    <s v="Conseiller client commercial"/>
    <s v="Non"/>
    <s v=""/>
    <s v=""/>
    <n v="1165624"/>
    <m/>
    <n v="1165624"/>
    <x v="0"/>
    <x v="0"/>
    <x v="0"/>
    <s v=""/>
    <s v=""/>
    <s v=""/>
    <x v="0"/>
  </r>
  <r>
    <n v="11228"/>
    <x v="0"/>
    <n v="0.6"/>
    <s v="Non"/>
    <s v="Non"/>
    <m/>
    <x v="0"/>
    <x v="2"/>
    <x v="2"/>
    <d v="2023-06-30T00:00:00"/>
    <n v="2"/>
    <x v="0"/>
    <d v="2023-06-30T00:00:00"/>
    <n v="2"/>
    <s v="1 à 3 ans"/>
    <d v="1975-01-01T00:00:00"/>
    <n v="51"/>
    <x v="2"/>
    <x v="0"/>
    <n v="1"/>
    <m/>
    <n v="1"/>
    <m/>
    <n v="1"/>
    <m/>
    <n v="1"/>
    <m/>
    <m/>
    <m/>
    <m/>
    <m/>
    <m/>
    <m/>
    <m/>
    <m/>
    <m/>
    <m/>
    <m/>
    <m/>
    <m/>
    <m/>
    <m/>
    <m/>
    <m/>
    <m/>
    <m/>
    <m/>
    <m/>
    <m/>
    <m/>
    <m/>
    <m/>
    <m/>
    <m/>
    <m/>
    <m/>
    <m/>
    <m/>
    <m/>
    <m/>
    <m/>
    <m/>
    <m/>
    <m/>
    <m/>
    <m/>
    <m/>
    <m/>
    <m/>
    <n v="4"/>
    <x v="1"/>
    <s v="Active"/>
    <s v="Petit"/>
    <s v="Conseiller client commercial"/>
    <s v="Non"/>
    <n v="3806462"/>
    <s v="750k-5 mil"/>
    <n v="1530950"/>
    <m/>
    <n v="1530950"/>
    <x v="1"/>
    <x v="1"/>
    <x v="5"/>
    <n v="1903231"/>
    <n v="2.4863398543388091"/>
    <s v="1-5x"/>
    <x v="1"/>
  </r>
  <r>
    <n v="11229"/>
    <x v="2"/>
    <n v="0.7"/>
    <s v="Oui"/>
    <s v="Oui"/>
    <n v="0.4"/>
    <x v="0"/>
    <x v="1"/>
    <x v="1"/>
    <d v="2023-01-01T00:00:00"/>
    <n v="3"/>
    <x v="1"/>
    <d v="2023-01-01T00:00:00"/>
    <n v="3"/>
    <s v="3-5 ans"/>
    <d v="1970-01-01T00:00:00"/>
    <n v="56"/>
    <x v="3"/>
    <x v="0"/>
    <n v="1"/>
    <n v="1"/>
    <n v="1"/>
    <n v="1"/>
    <n v="1"/>
    <n v="1"/>
    <n v="1"/>
    <m/>
    <m/>
    <m/>
    <m/>
    <m/>
    <m/>
    <m/>
    <m/>
    <m/>
    <m/>
    <m/>
    <m/>
    <m/>
    <m/>
    <m/>
    <m/>
    <m/>
    <m/>
    <m/>
    <m/>
    <m/>
    <m/>
    <m/>
    <m/>
    <m/>
    <m/>
    <m/>
    <m/>
    <m/>
    <m/>
    <m/>
    <m/>
    <m/>
    <m/>
    <m/>
    <m/>
    <m/>
    <m/>
    <m/>
    <m/>
    <m/>
    <m/>
    <m/>
    <n v="7"/>
    <x v="1"/>
    <s v="Active"/>
    <s v="Moyen"/>
    <s v="Conseiller client commercial"/>
    <s v="Non"/>
    <n v="1787751"/>
    <s v="750k-5 mil"/>
    <n v="1372945"/>
    <m/>
    <n v="1372945"/>
    <x v="2"/>
    <x v="2"/>
    <x v="10"/>
    <n v="446937.75"/>
    <n v="1.3021286358885462"/>
    <s v="1-5x"/>
    <x v="1"/>
  </r>
  <r>
    <n v="11230"/>
    <x v="0"/>
    <n v="0.8"/>
    <s v="Non"/>
    <s v="Oui"/>
    <n v="0.75"/>
    <x v="0"/>
    <x v="0"/>
    <x v="2"/>
    <d v="2022-06-30T00:00:00"/>
    <n v="3"/>
    <x v="1"/>
    <d v="2022-06-30T00:00:00"/>
    <n v="3"/>
    <s v="3-5 ans"/>
    <d v="1965-01-01T00:00:00"/>
    <n v="61"/>
    <x v="3"/>
    <x v="12"/>
    <m/>
    <m/>
    <n v="1"/>
    <m/>
    <n v="1"/>
    <m/>
    <n v="1"/>
    <m/>
    <m/>
    <m/>
    <m/>
    <m/>
    <m/>
    <m/>
    <m/>
    <m/>
    <m/>
    <m/>
    <m/>
    <m/>
    <m/>
    <m/>
    <m/>
    <m/>
    <m/>
    <m/>
    <m/>
    <m/>
    <m/>
    <m/>
    <m/>
    <m/>
    <m/>
    <m/>
    <m/>
    <m/>
    <m/>
    <m/>
    <m/>
    <m/>
    <m/>
    <m/>
    <m/>
    <m/>
    <m/>
    <m/>
    <m/>
    <m/>
    <m/>
    <m/>
    <n v="3"/>
    <x v="0"/>
    <s v="Active"/>
    <s v="Très petit"/>
    <s v="Unité très petite"/>
    <s v="Non"/>
    <s v=""/>
    <s v=""/>
    <n v="952616"/>
    <m/>
    <n v="952616"/>
    <x v="0"/>
    <x v="0"/>
    <x v="0"/>
    <s v=""/>
    <s v=""/>
    <s v=""/>
    <x v="0"/>
  </r>
  <r>
    <n v="11231"/>
    <x v="8"/>
    <n v="0.75"/>
    <s v="Oui"/>
    <s v="Non"/>
    <m/>
    <x v="0"/>
    <x v="0"/>
    <x v="2"/>
    <d v="2022-01-01T00:00:00"/>
    <n v="4"/>
    <x v="1"/>
    <d v="2022-01-01T00:00:00"/>
    <n v="4"/>
    <s v="3-5 ans"/>
    <d v="2000-01-01T00:00:00"/>
    <n v="26"/>
    <x v="0"/>
    <x v="0"/>
    <m/>
    <n v="1"/>
    <n v="1"/>
    <n v="1"/>
    <n v="1"/>
    <m/>
    <m/>
    <m/>
    <m/>
    <m/>
    <m/>
    <m/>
    <m/>
    <m/>
    <m/>
    <m/>
    <m/>
    <m/>
    <m/>
    <m/>
    <m/>
    <m/>
    <m/>
    <m/>
    <m/>
    <m/>
    <m/>
    <m/>
    <m/>
    <m/>
    <m/>
    <m/>
    <m/>
    <m/>
    <m/>
    <m/>
    <m/>
    <m/>
    <m/>
    <m/>
    <m/>
    <m/>
    <m/>
    <m/>
    <m/>
    <m/>
    <m/>
    <m/>
    <m/>
    <m/>
    <n v="4"/>
    <x v="0"/>
    <s v="Active"/>
    <s v="Très petit"/>
    <s v="Unité très petite"/>
    <s v="Non"/>
    <s v=""/>
    <s v=""/>
    <n v="1889039"/>
    <m/>
    <n v="1889039"/>
    <x v="0"/>
    <x v="0"/>
    <x v="0"/>
    <s v=""/>
    <s v=""/>
    <s v=""/>
    <x v="0"/>
  </r>
  <r>
    <n v="11232"/>
    <x v="0"/>
    <n v="1"/>
    <s v="Non"/>
    <s v="Non"/>
    <m/>
    <x v="0"/>
    <x v="0"/>
    <x v="2"/>
    <d v="2021-06-30T00:00:00"/>
    <n v="4"/>
    <x v="1"/>
    <d v="2021-06-30T00:00:00"/>
    <n v="4"/>
    <s v="3-5 ans"/>
    <d v="1995-01-01T00:00:00"/>
    <n v="31"/>
    <x v="0"/>
    <x v="2"/>
    <n v="1"/>
    <m/>
    <n v="1"/>
    <m/>
    <n v="1"/>
    <m/>
    <n v="1"/>
    <m/>
    <m/>
    <m/>
    <m/>
    <m/>
    <m/>
    <m/>
    <m/>
    <m/>
    <m/>
    <m/>
    <m/>
    <m/>
    <m/>
    <m/>
    <m/>
    <m/>
    <m/>
    <m/>
    <m/>
    <m/>
    <m/>
    <m/>
    <m/>
    <m/>
    <m/>
    <m/>
    <m/>
    <m/>
    <m/>
    <m/>
    <m/>
    <m/>
    <m/>
    <m/>
    <m/>
    <m/>
    <m/>
    <m/>
    <m/>
    <m/>
    <m/>
    <m/>
    <n v="4"/>
    <x v="1"/>
    <s v="Active"/>
    <s v="Très petit"/>
    <s v="Unité très petite"/>
    <s v="Non"/>
    <n v="3728260"/>
    <s v="750k-5 mil"/>
    <n v="836400"/>
    <m/>
    <n v="836400"/>
    <x v="1"/>
    <x v="1"/>
    <x v="10"/>
    <n v="932065"/>
    <n v="4.4575083692013386"/>
    <s v="1-5x"/>
    <x v="1"/>
  </r>
  <r>
    <n v="11233"/>
    <x v="0"/>
    <n v="0"/>
    <s v="Oui"/>
    <s v="Oui"/>
    <n v="0.15"/>
    <x v="1"/>
    <x v="1"/>
    <x v="3"/>
    <d v="2021-01-01T00:00:00"/>
    <n v="5"/>
    <x v="2"/>
    <d v="2021-01-01T00:00:00"/>
    <n v="5"/>
    <s v="5 à 10 ans"/>
    <d v="1990-01-01T00:00:00"/>
    <n v="36"/>
    <x v="1"/>
    <x v="11"/>
    <n v="1"/>
    <n v="1"/>
    <m/>
    <n v="1"/>
    <m/>
    <n v="1"/>
    <m/>
    <m/>
    <m/>
    <m/>
    <m/>
    <m/>
    <m/>
    <m/>
    <m/>
    <m/>
    <m/>
    <m/>
    <m/>
    <m/>
    <m/>
    <m/>
    <m/>
    <m/>
    <m/>
    <m/>
    <m/>
    <m/>
    <m/>
    <m/>
    <m/>
    <m/>
    <m/>
    <m/>
    <m/>
    <m/>
    <m/>
    <m/>
    <m/>
    <m/>
    <m/>
    <m/>
    <m/>
    <m/>
    <m/>
    <m/>
    <m/>
    <m/>
    <m/>
    <m/>
    <n v="4"/>
    <x v="1"/>
    <s v="Active"/>
    <s v="Très petit"/>
    <s v="Unité très petite"/>
    <s v="Non"/>
    <n v="946994"/>
    <s v="750k-5 mil"/>
    <n v="158653"/>
    <m/>
    <n v="158653"/>
    <x v="2"/>
    <x v="2"/>
    <x v="8"/>
    <n v="105221.55555555556"/>
    <n v="5.968963713261016"/>
    <s v="5-10x"/>
    <x v="1"/>
  </r>
  <r>
    <n v="11234"/>
    <x v="7"/>
    <n v="0.4"/>
    <s v="Non"/>
    <s v="Oui"/>
    <n v="0.5"/>
    <x v="1"/>
    <x v="2"/>
    <x v="2"/>
    <d v="2020-06-30T00:00:00"/>
    <n v="5"/>
    <x v="2"/>
    <d v="2020-06-30T00:00:00"/>
    <n v="5"/>
    <s v="5 à 10 ans"/>
    <d v="1985-01-01T00:00:00"/>
    <n v="41"/>
    <x v="1"/>
    <x v="0"/>
    <n v="1"/>
    <m/>
    <n v="1"/>
    <m/>
    <n v="1"/>
    <m/>
    <n v="1"/>
    <m/>
    <m/>
    <m/>
    <m/>
    <m/>
    <m/>
    <m/>
    <m/>
    <m/>
    <m/>
    <m/>
    <m/>
    <m/>
    <m/>
    <m/>
    <m/>
    <m/>
    <m/>
    <m/>
    <m/>
    <m/>
    <m/>
    <m/>
    <m/>
    <m/>
    <m/>
    <m/>
    <m/>
    <m/>
    <m/>
    <m/>
    <m/>
    <m/>
    <m/>
    <m/>
    <m/>
    <m/>
    <m/>
    <m/>
    <m/>
    <m/>
    <m/>
    <m/>
    <n v="4"/>
    <x v="1"/>
    <s v="Active"/>
    <s v="Très petit"/>
    <s v="Unité très petite"/>
    <s v="Non"/>
    <n v="4375585"/>
    <s v="750k-5 mil"/>
    <n v="1859362"/>
    <m/>
    <n v="1859362"/>
    <x v="2"/>
    <x v="1"/>
    <x v="9"/>
    <n v="1458528.3333333333"/>
    <n v="2.3532722514496909"/>
    <s v="1-5x"/>
    <x v="1"/>
  </r>
  <r>
    <n v="11235"/>
    <x v="0"/>
    <n v="0.15"/>
    <s v="Oui"/>
    <s v="Non"/>
    <m/>
    <x v="1"/>
    <x v="0"/>
    <x v="0"/>
    <d v="2020-01-01T00:00:00"/>
    <n v="6"/>
    <x v="2"/>
    <d v="2020-01-01T00:00:00"/>
    <n v="6"/>
    <s v="5 à 10 ans"/>
    <d v="1980-01-01T00:00:00"/>
    <n v="46"/>
    <x v="2"/>
    <x v="4"/>
    <m/>
    <n v="1"/>
    <n v="1"/>
    <n v="1"/>
    <n v="1"/>
    <n v="1"/>
    <n v="1"/>
    <m/>
    <m/>
    <m/>
    <m/>
    <m/>
    <m/>
    <m/>
    <m/>
    <m/>
    <m/>
    <m/>
    <m/>
    <m/>
    <m/>
    <m/>
    <m/>
    <m/>
    <m/>
    <m/>
    <m/>
    <m/>
    <m/>
    <m/>
    <m/>
    <m/>
    <m/>
    <m/>
    <m/>
    <m/>
    <m/>
    <m/>
    <m/>
    <m/>
    <m/>
    <m/>
    <m/>
    <m/>
    <m/>
    <m/>
    <m/>
    <m/>
    <m/>
    <m/>
    <n v="6"/>
    <x v="0"/>
    <s v="Active"/>
    <s v="Moyen"/>
    <s v="Conseiller client commercial"/>
    <s v="Non"/>
    <s v=""/>
    <s v=""/>
    <n v="421715"/>
    <m/>
    <n v="421715"/>
    <x v="0"/>
    <x v="0"/>
    <x v="0"/>
    <s v=""/>
    <s v=""/>
    <s v=""/>
    <x v="0"/>
  </r>
  <r>
    <n v="11236"/>
    <x v="0"/>
    <n v="0.2"/>
    <s v="Non"/>
    <s v="Non"/>
    <m/>
    <x v="1"/>
    <x v="1"/>
    <x v="3"/>
    <d v="2019-06-30T00:00:00"/>
    <n v="6"/>
    <x v="2"/>
    <d v="2019-06-30T00:00:00"/>
    <n v="6"/>
    <s v="5 à 10 ans"/>
    <d v="1975-01-01T00:00:00"/>
    <n v="51"/>
    <x v="2"/>
    <x v="1"/>
    <n v="1"/>
    <m/>
    <n v="1"/>
    <m/>
    <n v="1"/>
    <m/>
    <n v="1"/>
    <m/>
    <m/>
    <m/>
    <m/>
    <m/>
    <m/>
    <m/>
    <m/>
    <m/>
    <m/>
    <m/>
    <m/>
    <m/>
    <m/>
    <m/>
    <m/>
    <m/>
    <m/>
    <m/>
    <m/>
    <m/>
    <m/>
    <m/>
    <m/>
    <m/>
    <m/>
    <m/>
    <m/>
    <m/>
    <m/>
    <m/>
    <m/>
    <m/>
    <m/>
    <m/>
    <m/>
    <m/>
    <m/>
    <m/>
    <m/>
    <m/>
    <m/>
    <m/>
    <n v="4"/>
    <x v="1"/>
    <s v="Active"/>
    <s v="Moyen"/>
    <s v="Conseiller client commercial"/>
    <s v="Non"/>
    <n v="4757262"/>
    <s v="750k-5 mil"/>
    <n v="1004679"/>
    <m/>
    <n v="1004679"/>
    <x v="1"/>
    <x v="1"/>
    <x v="8"/>
    <n v="528584.66666666663"/>
    <n v="4.735106436981364"/>
    <s v="1-5x"/>
    <x v="1"/>
  </r>
  <r>
    <n v="11237"/>
    <x v="0"/>
    <n v="0.3"/>
    <s v="Oui"/>
    <s v="Oui"/>
    <n v="0.15"/>
    <x v="1"/>
    <x v="0"/>
    <x v="2"/>
    <d v="2019-01-01T00:00:00"/>
    <n v="7"/>
    <x v="2"/>
    <d v="2019-01-01T00:00:00"/>
    <n v="7"/>
    <s v="5 à 10 ans"/>
    <d v="1970-01-01T00:00:00"/>
    <n v="56"/>
    <x v="3"/>
    <x v="7"/>
    <n v="1"/>
    <n v="1"/>
    <n v="1"/>
    <n v="1"/>
    <n v="1"/>
    <m/>
    <m/>
    <m/>
    <m/>
    <m/>
    <m/>
    <m/>
    <m/>
    <m/>
    <m/>
    <m/>
    <m/>
    <m/>
    <m/>
    <m/>
    <m/>
    <m/>
    <m/>
    <m/>
    <m/>
    <m/>
    <m/>
    <m/>
    <m/>
    <m/>
    <m/>
    <m/>
    <m/>
    <m/>
    <m/>
    <m/>
    <m/>
    <m/>
    <m/>
    <m/>
    <m/>
    <m/>
    <m/>
    <m/>
    <m/>
    <m/>
    <m/>
    <m/>
    <m/>
    <m/>
    <n v="5"/>
    <x v="1"/>
    <s v="Active"/>
    <s v="Très petit"/>
    <s v="Unité très petite"/>
    <s v="Non"/>
    <n v="2575543"/>
    <s v="750k-5 mil"/>
    <n v="1544211"/>
    <m/>
    <n v="1544211"/>
    <x v="2"/>
    <x v="2"/>
    <x v="5"/>
    <n v="1287771.5"/>
    <n v="1.6678698701149002"/>
    <s v="1-5x"/>
    <x v="1"/>
  </r>
  <r>
    <n v="11238"/>
    <x v="0"/>
    <n v="0.4"/>
    <s v="Non"/>
    <s v="Oui"/>
    <n v="0.3"/>
    <x v="1"/>
    <x v="0"/>
    <x v="3"/>
    <d v="2018-06-30T00:00:00"/>
    <n v="7"/>
    <x v="2"/>
    <d v="2018-06-30T00:00:00"/>
    <n v="7"/>
    <s v="5 à 10 ans"/>
    <d v="1965-01-01T00:00:00"/>
    <n v="61"/>
    <x v="3"/>
    <x v="0"/>
    <n v="1"/>
    <m/>
    <n v="1"/>
    <m/>
    <n v="1"/>
    <m/>
    <n v="1"/>
    <m/>
    <m/>
    <m/>
    <m/>
    <m/>
    <m/>
    <m/>
    <m/>
    <m/>
    <m/>
    <m/>
    <m/>
    <m/>
    <m/>
    <m/>
    <m/>
    <m/>
    <m/>
    <m/>
    <m/>
    <m/>
    <m/>
    <m/>
    <m/>
    <m/>
    <m/>
    <m/>
    <m/>
    <m/>
    <m/>
    <m/>
    <m/>
    <m/>
    <m/>
    <m/>
    <m/>
    <m/>
    <m/>
    <m/>
    <m/>
    <m/>
    <m/>
    <m/>
    <n v="4"/>
    <x v="1"/>
    <s v="Active"/>
    <s v="Petit"/>
    <s v="Conseiller client commercial"/>
    <s v="Non"/>
    <n v="2290291"/>
    <s v="750k-5 mil"/>
    <n v="1019889"/>
    <m/>
    <n v="1019889"/>
    <x v="2"/>
    <x v="1"/>
    <x v="10"/>
    <n v="572572.75"/>
    <n v="2.2456277104665312"/>
    <s v="1-5x"/>
    <x v="1"/>
  </r>
  <r>
    <n v="11239"/>
    <x v="9"/>
    <n v="0.5"/>
    <s v="Oui"/>
    <s v="Non"/>
    <m/>
    <x v="0"/>
    <x v="0"/>
    <x v="2"/>
    <d v="2018-01-01T00:00:00"/>
    <n v="8"/>
    <x v="2"/>
    <d v="2018-01-01T00:00:00"/>
    <n v="8"/>
    <s v="5 à 10 ans"/>
    <d v="2000-01-01T00:00:00"/>
    <n v="26"/>
    <x v="0"/>
    <x v="9"/>
    <n v="1"/>
    <n v="1"/>
    <m/>
    <n v="1"/>
    <m/>
    <n v="1"/>
    <m/>
    <m/>
    <m/>
    <m/>
    <m/>
    <m/>
    <m/>
    <m/>
    <m/>
    <m/>
    <m/>
    <m/>
    <m/>
    <m/>
    <m/>
    <m/>
    <m/>
    <m/>
    <m/>
    <m/>
    <m/>
    <m/>
    <m/>
    <m/>
    <m/>
    <m/>
    <m/>
    <m/>
    <m/>
    <m/>
    <m/>
    <m/>
    <m/>
    <m/>
    <m/>
    <m/>
    <m/>
    <m/>
    <m/>
    <m/>
    <m/>
    <m/>
    <m/>
    <m/>
    <n v="4"/>
    <x v="1"/>
    <s v="Active"/>
    <s v="Très petit"/>
    <s v="Unité très petite"/>
    <s v="Non"/>
    <n v="4229530"/>
    <s v="750k-5 mil"/>
    <n v="1522418"/>
    <m/>
    <n v="1522418"/>
    <x v="1"/>
    <x v="2"/>
    <x v="5"/>
    <n v="2114765"/>
    <n v="2.7781660490088793"/>
    <s v="1-5x"/>
    <x v="0"/>
  </r>
  <r>
    <n v="11240"/>
    <x v="0"/>
    <n v="0.6"/>
    <s v="Non"/>
    <s v="Non"/>
    <m/>
    <x v="0"/>
    <x v="0"/>
    <x v="2"/>
    <d v="2017-06-30T00:00:00"/>
    <n v="8"/>
    <x v="2"/>
    <d v="2017-06-30T00:00:00"/>
    <n v="8"/>
    <s v="5 à 10 ans"/>
    <d v="1995-01-01T00:00:00"/>
    <n v="31"/>
    <x v="0"/>
    <x v="13"/>
    <m/>
    <m/>
    <n v="1"/>
    <m/>
    <n v="1"/>
    <m/>
    <n v="1"/>
    <m/>
    <m/>
    <m/>
    <m/>
    <m/>
    <m/>
    <m/>
    <m/>
    <m/>
    <m/>
    <m/>
    <m/>
    <m/>
    <m/>
    <m/>
    <m/>
    <m/>
    <m/>
    <m/>
    <m/>
    <m/>
    <m/>
    <m/>
    <m/>
    <m/>
    <m/>
    <m/>
    <m/>
    <m/>
    <m/>
    <m/>
    <m/>
    <m/>
    <m/>
    <m/>
    <m/>
    <m/>
    <m/>
    <m/>
    <m/>
    <m/>
    <m/>
    <m/>
    <n v="3"/>
    <x v="0"/>
    <s v="Active"/>
    <s v="Très petit"/>
    <s v="Unité très petite"/>
    <s v="Non"/>
    <s v=""/>
    <s v=""/>
    <n v="1714576"/>
    <m/>
    <n v="1714576"/>
    <x v="0"/>
    <x v="0"/>
    <x v="0"/>
    <s v=""/>
    <s v=""/>
    <s v=""/>
    <x v="0"/>
  </r>
  <r>
    <n v="11241"/>
    <x v="0"/>
    <n v="0.7"/>
    <s v="Oui"/>
    <s v="Oui"/>
    <n v="0.4"/>
    <x v="0"/>
    <x v="0"/>
    <x v="2"/>
    <d v="2017-01-01T00:00:00"/>
    <n v="9"/>
    <x v="2"/>
    <d v="2017-01-01T00:00:00"/>
    <n v="9"/>
    <s v="5 à 10 ans"/>
    <d v="1990-01-01T00:00:00"/>
    <n v="36"/>
    <x v="1"/>
    <x v="0"/>
    <m/>
    <n v="1"/>
    <n v="1"/>
    <n v="1"/>
    <n v="1"/>
    <n v="1"/>
    <n v="1"/>
    <m/>
    <m/>
    <m/>
    <m/>
    <m/>
    <m/>
    <m/>
    <m/>
    <m/>
    <m/>
    <m/>
    <m/>
    <m/>
    <m/>
    <m/>
    <m/>
    <m/>
    <m/>
    <m/>
    <m/>
    <m/>
    <m/>
    <m/>
    <m/>
    <m/>
    <m/>
    <m/>
    <m/>
    <m/>
    <m/>
    <m/>
    <m/>
    <m/>
    <m/>
    <m/>
    <m/>
    <m/>
    <m/>
    <m/>
    <m/>
    <m/>
    <m/>
    <m/>
    <n v="6"/>
    <x v="0"/>
    <s v="Active"/>
    <s v="Très petit"/>
    <s v="Unité très petite"/>
    <s v="Non"/>
    <s v=""/>
    <s v=""/>
    <n v="1809037"/>
    <m/>
    <n v="1809037"/>
    <x v="0"/>
    <x v="0"/>
    <x v="0"/>
    <s v=""/>
    <s v=""/>
    <s v=""/>
    <x v="0"/>
  </r>
  <r>
    <n v="11242"/>
    <x v="0"/>
    <n v="0.8"/>
    <s v="Non"/>
    <s v="Oui"/>
    <n v="0.75"/>
    <x v="0"/>
    <x v="0"/>
    <x v="0"/>
    <d v="2016-06-30T00:00:00"/>
    <n v="9"/>
    <x v="2"/>
    <d v="2016-06-30T00:00:00"/>
    <n v="9"/>
    <s v="5 à 10 ans"/>
    <d v="1985-01-01T00:00:00"/>
    <n v="41"/>
    <x v="1"/>
    <x v="0"/>
    <m/>
    <m/>
    <n v="1"/>
    <m/>
    <n v="1"/>
    <m/>
    <n v="1"/>
    <m/>
    <m/>
    <m/>
    <m/>
    <m/>
    <m/>
    <m/>
    <m/>
    <m/>
    <m/>
    <m/>
    <m/>
    <m/>
    <m/>
    <m/>
    <m/>
    <m/>
    <m/>
    <m/>
    <m/>
    <m/>
    <m/>
    <m/>
    <m/>
    <m/>
    <m/>
    <m/>
    <m/>
    <m/>
    <m/>
    <m/>
    <m/>
    <m/>
    <m/>
    <m/>
    <m/>
    <m/>
    <m/>
    <m/>
    <m/>
    <m/>
    <m/>
    <m/>
    <n v="3"/>
    <x v="0"/>
    <s v="Active"/>
    <s v="Petit"/>
    <s v="Conseiller client commercial"/>
    <s v="Non"/>
    <s v=""/>
    <s v=""/>
    <n v="983158"/>
    <m/>
    <n v="983158"/>
    <x v="0"/>
    <x v="0"/>
    <x v="0"/>
    <s v=""/>
    <s v=""/>
    <s v=""/>
    <x v="0"/>
  </r>
  <r>
    <n v="11243"/>
    <x v="7"/>
    <n v="0.75"/>
    <s v="Oui"/>
    <s v="Non"/>
    <m/>
    <x v="0"/>
    <x v="0"/>
    <x v="0"/>
    <d v="2016-01-01T00:00:00"/>
    <n v="10"/>
    <x v="3"/>
    <d v="2016-01-01T00:00:00"/>
    <n v="10"/>
    <s v="10-20 ans"/>
    <d v="1980-01-01T00:00:00"/>
    <n v="46"/>
    <x v="2"/>
    <x v="1"/>
    <m/>
    <n v="1"/>
    <n v="1"/>
    <n v="1"/>
    <n v="1"/>
    <m/>
    <m/>
    <m/>
    <m/>
    <m/>
    <m/>
    <m/>
    <m/>
    <m/>
    <m/>
    <m/>
    <m/>
    <m/>
    <m/>
    <m/>
    <m/>
    <m/>
    <m/>
    <m/>
    <m/>
    <m/>
    <m/>
    <m/>
    <m/>
    <m/>
    <m/>
    <m/>
    <m/>
    <m/>
    <m/>
    <m/>
    <m/>
    <m/>
    <m/>
    <m/>
    <m/>
    <m/>
    <m/>
    <m/>
    <m/>
    <m/>
    <m/>
    <m/>
    <m/>
    <m/>
    <n v="4"/>
    <x v="0"/>
    <s v="Active"/>
    <s v="Moyen"/>
    <s v="Conseiller client commercial"/>
    <s v="Non"/>
    <s v=""/>
    <s v=""/>
    <n v="1098769"/>
    <m/>
    <n v="1098769"/>
    <x v="0"/>
    <x v="0"/>
    <x v="0"/>
    <s v=""/>
    <s v=""/>
    <s v=""/>
    <x v="0"/>
  </r>
  <r>
    <n v="11244"/>
    <x v="0"/>
    <n v="1"/>
    <s v="Non"/>
    <s v="Non"/>
    <m/>
    <x v="0"/>
    <x v="0"/>
    <x v="2"/>
    <d v="2015-06-30T00:00:00"/>
    <n v="10"/>
    <x v="3"/>
    <d v="2015-06-30T00:00:00"/>
    <n v="10"/>
    <s v="10-20 ans"/>
    <d v="1975-01-01T00:00:00"/>
    <n v="51"/>
    <x v="2"/>
    <x v="1"/>
    <m/>
    <m/>
    <n v="1"/>
    <m/>
    <n v="1"/>
    <m/>
    <n v="1"/>
    <m/>
    <m/>
    <m/>
    <m/>
    <m/>
    <m/>
    <m/>
    <m/>
    <m/>
    <m/>
    <m/>
    <m/>
    <m/>
    <m/>
    <m/>
    <m/>
    <m/>
    <m/>
    <m/>
    <m/>
    <m/>
    <m/>
    <m/>
    <m/>
    <m/>
    <m/>
    <m/>
    <m/>
    <m/>
    <m/>
    <m/>
    <m/>
    <m/>
    <m/>
    <m/>
    <m/>
    <m/>
    <m/>
    <m/>
    <m/>
    <m/>
    <m/>
    <m/>
    <n v="3"/>
    <x v="0"/>
    <s v="Active"/>
    <s v="Très petit"/>
    <s v="Branche en ligne"/>
    <s v="Non"/>
    <s v=""/>
    <s v=""/>
    <n v="1321441"/>
    <m/>
    <n v="1321441"/>
    <x v="0"/>
    <x v="0"/>
    <x v="0"/>
    <s v=""/>
    <s v=""/>
    <s v=""/>
    <x v="0"/>
  </r>
  <r>
    <n v="11245"/>
    <x v="0"/>
    <n v="0"/>
    <s v="Oui"/>
    <s v="Oui"/>
    <n v="0.15"/>
    <x v="1"/>
    <x v="0"/>
    <x v="0"/>
    <d v="2015-01-01T00:00:00"/>
    <n v="11"/>
    <x v="3"/>
    <d v="2015-01-01T00:00:00"/>
    <n v="11"/>
    <s v="10-20 ans"/>
    <d v="1970-01-01T00:00:00"/>
    <n v="56"/>
    <x v="3"/>
    <x v="3"/>
    <m/>
    <n v="1"/>
    <m/>
    <n v="1"/>
    <m/>
    <n v="1"/>
    <m/>
    <m/>
    <m/>
    <m/>
    <m/>
    <m/>
    <m/>
    <m/>
    <m/>
    <m/>
    <m/>
    <m/>
    <m/>
    <m/>
    <m/>
    <m/>
    <m/>
    <m/>
    <m/>
    <m/>
    <m/>
    <m/>
    <m/>
    <m/>
    <m/>
    <m/>
    <m/>
    <m/>
    <m/>
    <m/>
    <m/>
    <m/>
    <m/>
    <m/>
    <m/>
    <m/>
    <m/>
    <m/>
    <m/>
    <m/>
    <m/>
    <m/>
    <m/>
    <m/>
    <n v="3"/>
    <x v="0"/>
    <s v="Active"/>
    <s v="Très petit"/>
    <s v="Unité très petite"/>
    <s v="Oui"/>
    <s v=""/>
    <s v=""/>
    <n v="1295487"/>
    <m/>
    <n v="1295487"/>
    <x v="0"/>
    <x v="0"/>
    <x v="0"/>
    <s v=""/>
    <s v=""/>
    <s v=""/>
    <x v="0"/>
  </r>
  <r>
    <n v="11246"/>
    <x v="7"/>
    <n v="0.4"/>
    <s v="Non"/>
    <s v="Oui"/>
    <n v="0.5"/>
    <x v="1"/>
    <x v="2"/>
    <x v="2"/>
    <d v="2014-01-01T00:00:00"/>
    <n v="12"/>
    <x v="3"/>
    <d v="2014-01-01T00:00:00"/>
    <n v="12"/>
    <s v="10-20 ans"/>
    <d v="1965-01-01T00:00:00"/>
    <n v="61"/>
    <x v="3"/>
    <x v="0"/>
    <n v="1"/>
    <m/>
    <n v="1"/>
    <m/>
    <n v="1"/>
    <m/>
    <n v="1"/>
    <m/>
    <m/>
    <m/>
    <m/>
    <m/>
    <m/>
    <m/>
    <m/>
    <m/>
    <m/>
    <m/>
    <m/>
    <m/>
    <m/>
    <m/>
    <m/>
    <m/>
    <m/>
    <m/>
    <m/>
    <m/>
    <m/>
    <m/>
    <m/>
    <m/>
    <m/>
    <m/>
    <m/>
    <m/>
    <m/>
    <m/>
    <m/>
    <m/>
    <m/>
    <m/>
    <m/>
    <m/>
    <m/>
    <m/>
    <m/>
    <m/>
    <m/>
    <m/>
    <n v="4"/>
    <x v="1"/>
    <s v="Active"/>
    <s v="Très petit"/>
    <s v="Unité très petite"/>
    <s v="Non"/>
    <n v="3397895"/>
    <s v="750k-5 mil"/>
    <n v="397385"/>
    <m/>
    <n v="397385"/>
    <x v="2"/>
    <x v="1"/>
    <x v="10"/>
    <n v="849473.75"/>
    <n v="8.5506372912918209"/>
    <s v="5-10x"/>
    <x v="1"/>
  </r>
  <r>
    <n v="11247"/>
    <x v="2"/>
    <n v="0.15"/>
    <s v="Oui"/>
    <s v="Non"/>
    <m/>
    <x v="1"/>
    <x v="0"/>
    <x v="0"/>
    <d v="2013-01-01T00:00:00"/>
    <n v="13"/>
    <x v="3"/>
    <d v="2013-01-01T00:00:00"/>
    <n v="13"/>
    <s v="10-20 ans"/>
    <d v="2000-01-01T00:00:00"/>
    <n v="26"/>
    <x v="0"/>
    <x v="10"/>
    <m/>
    <n v="1"/>
    <n v="1"/>
    <n v="1"/>
    <n v="1"/>
    <n v="1"/>
    <n v="1"/>
    <m/>
    <m/>
    <m/>
    <m/>
    <m/>
    <m/>
    <m/>
    <m/>
    <m/>
    <m/>
    <m/>
    <m/>
    <m/>
    <m/>
    <m/>
    <m/>
    <m/>
    <m/>
    <m/>
    <m/>
    <m/>
    <m/>
    <m/>
    <m/>
    <m/>
    <m/>
    <m/>
    <m/>
    <m/>
    <m/>
    <m/>
    <m/>
    <m/>
    <m/>
    <m/>
    <m/>
    <m/>
    <m/>
    <m/>
    <m/>
    <m/>
    <m/>
    <m/>
    <n v="6"/>
    <x v="0"/>
    <s v="Active"/>
    <s v="Petit"/>
    <s v="Conseiller client commercial"/>
    <s v="Non"/>
    <s v=""/>
    <s v=""/>
    <n v="1245026"/>
    <m/>
    <n v="1245026"/>
    <x v="0"/>
    <x v="0"/>
    <x v="0"/>
    <s v=""/>
    <s v=""/>
    <s v=""/>
    <x v="0"/>
  </r>
  <r>
    <n v="11248"/>
    <x v="0"/>
    <n v="0.2"/>
    <s v="Non"/>
    <s v="Non"/>
    <m/>
    <x v="1"/>
    <x v="1"/>
    <x v="3"/>
    <d v="2012-01-01T00:00:00"/>
    <n v="14"/>
    <x v="3"/>
    <d v="2012-01-01T00:00:00"/>
    <n v="14"/>
    <s v="10-20 ans"/>
    <d v="1995-01-01T00:00:00"/>
    <n v="31"/>
    <x v="0"/>
    <x v="3"/>
    <n v="1"/>
    <m/>
    <n v="1"/>
    <m/>
    <n v="1"/>
    <m/>
    <n v="1"/>
    <m/>
    <m/>
    <m/>
    <m/>
    <m/>
    <m/>
    <m/>
    <m/>
    <m/>
    <m/>
    <m/>
    <m/>
    <m/>
    <m/>
    <m/>
    <m/>
    <m/>
    <m/>
    <m/>
    <m/>
    <m/>
    <m/>
    <m/>
    <m/>
    <m/>
    <m/>
    <m/>
    <m/>
    <m/>
    <m/>
    <m/>
    <m/>
    <m/>
    <m/>
    <m/>
    <m/>
    <m/>
    <m/>
    <m/>
    <m/>
    <m/>
    <m/>
    <m/>
    <n v="4"/>
    <x v="1"/>
    <s v="Active"/>
    <s v="Petit"/>
    <s v="Conseiller client commercial"/>
    <s v="Non"/>
    <n v="2335342"/>
    <s v="750k-5 mil"/>
    <n v="1146697"/>
    <m/>
    <n v="1146697"/>
    <x v="1"/>
    <x v="1"/>
    <x v="5"/>
    <n v="1167671"/>
    <n v="2.0365815904288578"/>
    <s v="1-5x"/>
    <x v="1"/>
  </r>
  <r>
    <n v="11249"/>
    <x v="7"/>
    <n v="0.3"/>
    <s v="Oui"/>
    <s v="Oui"/>
    <n v="0.15"/>
    <x v="1"/>
    <x v="0"/>
    <x v="2"/>
    <d v="2011-01-01T00:00:00"/>
    <n v="15"/>
    <x v="3"/>
    <d v="2011-01-01T00:00:00"/>
    <n v="15"/>
    <s v="10-20 ans"/>
    <d v="1990-01-01T00:00:00"/>
    <n v="36"/>
    <x v="1"/>
    <x v="1"/>
    <m/>
    <n v="1"/>
    <n v="1"/>
    <n v="1"/>
    <n v="1"/>
    <m/>
    <m/>
    <m/>
    <m/>
    <m/>
    <m/>
    <m/>
    <m/>
    <m/>
    <m/>
    <m/>
    <m/>
    <m/>
    <m/>
    <m/>
    <m/>
    <m/>
    <m/>
    <m/>
    <m/>
    <m/>
    <m/>
    <m/>
    <m/>
    <m/>
    <m/>
    <m/>
    <m/>
    <m/>
    <m/>
    <m/>
    <m/>
    <m/>
    <m/>
    <m/>
    <m/>
    <m/>
    <m/>
    <m/>
    <m/>
    <m/>
    <m/>
    <m/>
    <m/>
    <m/>
    <n v="4"/>
    <x v="0"/>
    <s v="Active"/>
    <s v="Très petit"/>
    <s v="Unité très petite"/>
    <s v="Non"/>
    <s v=""/>
    <s v=""/>
    <n v="1620555"/>
    <m/>
    <n v="1620555"/>
    <x v="0"/>
    <x v="0"/>
    <x v="0"/>
    <s v=""/>
    <s v=""/>
    <s v=""/>
    <x v="0"/>
  </r>
  <r>
    <n v="11250"/>
    <x v="0"/>
    <n v="0.4"/>
    <s v="Non"/>
    <s v="Oui"/>
    <n v="0.3"/>
    <x v="1"/>
    <x v="0"/>
    <x v="0"/>
    <d v="2010-01-01T00:00:00"/>
    <n v="16"/>
    <x v="3"/>
    <d v="2010-01-01T00:00:00"/>
    <n v="16"/>
    <s v="10-20 ans"/>
    <d v="1985-01-01T00:00:00"/>
    <n v="41"/>
    <x v="1"/>
    <x v="0"/>
    <m/>
    <m/>
    <n v="1"/>
    <m/>
    <n v="1"/>
    <m/>
    <n v="1"/>
    <m/>
    <m/>
    <m/>
    <m/>
    <m/>
    <m/>
    <m/>
    <m/>
    <m/>
    <m/>
    <m/>
    <m/>
    <m/>
    <m/>
    <m/>
    <m/>
    <m/>
    <m/>
    <m/>
    <m/>
    <m/>
    <m/>
    <m/>
    <m/>
    <m/>
    <m/>
    <m/>
    <m/>
    <m/>
    <m/>
    <m/>
    <m/>
    <m/>
    <m/>
    <m/>
    <m/>
    <m/>
    <m/>
    <m/>
    <m/>
    <m/>
    <m/>
    <m/>
    <n v="3"/>
    <x v="0"/>
    <s v="Active"/>
    <s v="Petit"/>
    <s v="PQMU"/>
    <s v="Non"/>
    <s v=""/>
    <s v=""/>
    <n v="753620"/>
    <m/>
    <n v="753620"/>
    <x v="0"/>
    <x v="0"/>
    <x v="0"/>
    <s v=""/>
    <s v=""/>
    <s v=""/>
    <x v="0"/>
  </r>
  <r>
    <n v="11251"/>
    <x v="10"/>
    <n v="0.5"/>
    <s v="Oui"/>
    <s v="Non"/>
    <m/>
    <x v="0"/>
    <x v="0"/>
    <x v="0"/>
    <d v="2009-01-01T00:00:00"/>
    <n v="17"/>
    <x v="3"/>
    <d v="2009-01-01T00:00:00"/>
    <n v="17"/>
    <s v="10-20 ans"/>
    <d v="1980-01-01T00:00:00"/>
    <n v="46"/>
    <x v="2"/>
    <x v="0"/>
    <m/>
    <n v="1"/>
    <m/>
    <n v="1"/>
    <m/>
    <n v="1"/>
    <m/>
    <m/>
    <m/>
    <m/>
    <m/>
    <m/>
    <m/>
    <m/>
    <m/>
    <m/>
    <m/>
    <m/>
    <m/>
    <m/>
    <m/>
    <m/>
    <m/>
    <m/>
    <m/>
    <m/>
    <m/>
    <m/>
    <m/>
    <m/>
    <m/>
    <m/>
    <m/>
    <m/>
    <m/>
    <m/>
    <m/>
    <m/>
    <m/>
    <m/>
    <m/>
    <m/>
    <m/>
    <m/>
    <m/>
    <m/>
    <m/>
    <m/>
    <m/>
    <m/>
    <n v="3"/>
    <x v="0"/>
    <s v="Active"/>
    <s v="Moyen"/>
    <s v="Conseiller client commercial"/>
    <s v="Non"/>
    <s v=""/>
    <s v=""/>
    <n v="785655"/>
    <m/>
    <n v="785655"/>
    <x v="0"/>
    <x v="0"/>
    <x v="0"/>
    <s v=""/>
    <s v=""/>
    <s v=""/>
    <x v="0"/>
  </r>
  <r>
    <n v="11252"/>
    <x v="0"/>
    <n v="0.6"/>
    <s v="Non"/>
    <s v="Non"/>
    <m/>
    <x v="0"/>
    <x v="0"/>
    <x v="3"/>
    <d v="2008-01-01T00:00:00"/>
    <n v="18"/>
    <x v="3"/>
    <d v="2008-01-01T00:00:00"/>
    <n v="18"/>
    <s v="10-20 ans"/>
    <d v="1975-01-01T00:00:00"/>
    <n v="51"/>
    <x v="2"/>
    <x v="0"/>
    <m/>
    <m/>
    <n v="1"/>
    <m/>
    <n v="1"/>
    <m/>
    <n v="1"/>
    <m/>
    <m/>
    <m/>
    <m/>
    <m/>
    <m/>
    <m/>
    <m/>
    <m/>
    <m/>
    <m/>
    <m/>
    <m/>
    <m/>
    <m/>
    <m/>
    <m/>
    <m/>
    <m/>
    <m/>
    <m/>
    <m/>
    <m/>
    <m/>
    <m/>
    <m/>
    <m/>
    <m/>
    <m/>
    <m/>
    <m/>
    <m/>
    <m/>
    <m/>
    <m/>
    <m/>
    <m/>
    <m/>
    <m/>
    <m/>
    <m/>
    <m/>
    <m/>
    <n v="3"/>
    <x v="0"/>
    <s v="Active"/>
    <s v="Très petit"/>
    <s v="Unité très petite"/>
    <s v="Non"/>
    <s v=""/>
    <s v=""/>
    <n v="224982"/>
    <m/>
    <n v="224982"/>
    <x v="0"/>
    <x v="0"/>
    <x v="0"/>
    <s v=""/>
    <s v=""/>
    <s v=""/>
    <x v="0"/>
  </r>
  <r>
    <n v="11253"/>
    <x v="0"/>
    <n v="0.7"/>
    <s v="Oui"/>
    <s v="Oui"/>
    <n v="0.4"/>
    <x v="0"/>
    <x v="2"/>
    <x v="2"/>
    <d v="2007-01-01T00:00:00"/>
    <n v="19"/>
    <x v="3"/>
    <d v="2007-01-01T00:00:00"/>
    <n v="19"/>
    <s v="10-20 ans"/>
    <d v="1970-01-01T00:00:00"/>
    <n v="56"/>
    <x v="3"/>
    <x v="4"/>
    <n v="1"/>
    <n v="1"/>
    <n v="1"/>
    <n v="1"/>
    <n v="1"/>
    <n v="1"/>
    <n v="1"/>
    <m/>
    <m/>
    <m/>
    <m/>
    <m/>
    <m/>
    <m/>
    <m/>
    <m/>
    <m/>
    <m/>
    <m/>
    <m/>
    <m/>
    <m/>
    <m/>
    <m/>
    <m/>
    <m/>
    <m/>
    <m/>
    <m/>
    <m/>
    <m/>
    <m/>
    <m/>
    <m/>
    <m/>
    <m/>
    <m/>
    <m/>
    <m/>
    <m/>
    <m/>
    <m/>
    <m/>
    <m/>
    <m/>
    <m/>
    <m/>
    <m/>
    <m/>
    <m/>
    <n v="7"/>
    <x v="1"/>
    <s v="Active"/>
    <s v="Très petit"/>
    <s v="Unité très petite"/>
    <s v="Non"/>
    <n v="2305629"/>
    <s v="750k-5 mil"/>
    <n v="1878055"/>
    <m/>
    <n v="1878055"/>
    <x v="2"/>
    <x v="2"/>
    <x v="1"/>
    <n v="461125.8"/>
    <n v="1.2276685187601002"/>
    <s v="1-5x"/>
    <x v="1"/>
  </r>
  <r>
    <n v="11254"/>
    <x v="0"/>
    <n v="0.8"/>
    <s v="Non"/>
    <s v="Oui"/>
    <n v="0.75"/>
    <x v="0"/>
    <x v="0"/>
    <x v="3"/>
    <d v="2006-01-01T00:00:00"/>
    <n v="20"/>
    <x v="4"/>
    <d v="2006-01-01T00:00:00"/>
    <n v="20"/>
    <s v="&gt;20 ans"/>
    <d v="1965-01-01T00:00:00"/>
    <n v="61"/>
    <x v="3"/>
    <x v="10"/>
    <m/>
    <m/>
    <n v="1"/>
    <m/>
    <n v="1"/>
    <m/>
    <n v="1"/>
    <m/>
    <m/>
    <m/>
    <m/>
    <m/>
    <m/>
    <m/>
    <m/>
    <m/>
    <m/>
    <m/>
    <m/>
    <m/>
    <m/>
    <m/>
    <m/>
    <m/>
    <m/>
    <m/>
    <m/>
    <m/>
    <m/>
    <m/>
    <m/>
    <m/>
    <m/>
    <m/>
    <m/>
    <m/>
    <m/>
    <m/>
    <m/>
    <m/>
    <m/>
    <m/>
    <m/>
    <m/>
    <m/>
    <m/>
    <m/>
    <m/>
    <m/>
    <m/>
    <n v="3"/>
    <x v="0"/>
    <s v="Active"/>
    <s v="Très petit"/>
    <s v="Unité très petite"/>
    <s v="Non"/>
    <s v=""/>
    <s v=""/>
    <n v="1159018"/>
    <m/>
    <n v="1159018"/>
    <x v="0"/>
    <x v="0"/>
    <x v="0"/>
    <s v=""/>
    <s v=""/>
    <s v=""/>
    <x v="0"/>
  </r>
  <r>
    <n v="11255"/>
    <x v="0"/>
    <n v="0.75"/>
    <s v="Oui"/>
    <s v="Non"/>
    <m/>
    <x v="0"/>
    <x v="0"/>
    <x v="2"/>
    <d v="2005-01-01T00:00:00"/>
    <n v="21"/>
    <x v="4"/>
    <d v="2005-01-01T00:00:00"/>
    <n v="21"/>
    <s v="&gt;20 ans"/>
    <d v="2000-01-01T00:00:00"/>
    <n v="26"/>
    <x v="0"/>
    <x v="11"/>
    <m/>
    <n v="1"/>
    <n v="1"/>
    <n v="1"/>
    <n v="1"/>
    <m/>
    <m/>
    <m/>
    <m/>
    <m/>
    <m/>
    <m/>
    <m/>
    <m/>
    <m/>
    <m/>
    <m/>
    <m/>
    <m/>
    <m/>
    <m/>
    <m/>
    <m/>
    <m/>
    <m/>
    <m/>
    <m/>
    <m/>
    <m/>
    <m/>
    <m/>
    <m/>
    <m/>
    <m/>
    <m/>
    <m/>
    <m/>
    <m/>
    <m/>
    <m/>
    <m/>
    <m/>
    <m/>
    <m/>
    <m/>
    <m/>
    <m/>
    <m/>
    <m/>
    <m/>
    <n v="4"/>
    <x v="0"/>
    <s v="Active"/>
    <s v="Très petit"/>
    <s v="Profil NN"/>
    <s v="Non"/>
    <s v=""/>
    <s v=""/>
    <n v="1122079"/>
    <m/>
    <n v="1122079"/>
    <x v="0"/>
    <x v="0"/>
    <x v="0"/>
    <s v=""/>
    <s v=""/>
    <s v=""/>
    <x v="0"/>
  </r>
  <r>
    <n v="11256"/>
    <x v="0"/>
    <n v="1"/>
    <s v="Non"/>
    <s v="Non"/>
    <m/>
    <x v="0"/>
    <x v="2"/>
    <x v="2"/>
    <d v="2004-01-01T00:00:00"/>
    <n v="22"/>
    <x v="4"/>
    <d v="2004-01-01T00:00:00"/>
    <n v="22"/>
    <s v="&gt;20 ans"/>
    <d v="1995-01-01T00:00:00"/>
    <n v="31"/>
    <x v="0"/>
    <x v="0"/>
    <n v="1"/>
    <m/>
    <n v="1"/>
    <m/>
    <n v="1"/>
    <m/>
    <n v="1"/>
    <m/>
    <m/>
    <m/>
    <m/>
    <m/>
    <m/>
    <m/>
    <m/>
    <m/>
    <m/>
    <m/>
    <m/>
    <m/>
    <m/>
    <m/>
    <m/>
    <m/>
    <m/>
    <m/>
    <m/>
    <m/>
    <m/>
    <m/>
    <m/>
    <m/>
    <m/>
    <m/>
    <m/>
    <m/>
    <m/>
    <m/>
    <m/>
    <m/>
    <m/>
    <m/>
    <m/>
    <m/>
    <m/>
    <m/>
    <m/>
    <m/>
    <m/>
    <m/>
    <n v="4"/>
    <x v="1"/>
    <s v="Active"/>
    <s v="Petit"/>
    <s v="Conseiller client commercial"/>
    <s v="Non"/>
    <n v="4894609"/>
    <s v="750k-5 mil"/>
    <n v="979290"/>
    <m/>
    <n v="979290"/>
    <x v="1"/>
    <x v="1"/>
    <x v="2"/>
    <n v="611826.125"/>
    <n v="4.9981200665788483"/>
    <s v="1-5x"/>
    <x v="1"/>
  </r>
  <r>
    <n v="11257"/>
    <x v="0"/>
    <n v="0"/>
    <s v="Oui"/>
    <s v="Oui"/>
    <n v="0.15"/>
    <x v="1"/>
    <x v="1"/>
    <x v="3"/>
    <d v="2003-01-01T00:00:00"/>
    <n v="23"/>
    <x v="4"/>
    <d v="2003-01-01T00:00:00"/>
    <n v="23"/>
    <s v="&gt;20 ans"/>
    <d v="1990-01-01T00:00:00"/>
    <n v="36"/>
    <x v="1"/>
    <x v="8"/>
    <n v="1"/>
    <n v="1"/>
    <m/>
    <n v="1"/>
    <m/>
    <n v="1"/>
    <m/>
    <m/>
    <m/>
    <m/>
    <m/>
    <m/>
    <m/>
    <m/>
    <m/>
    <m/>
    <m/>
    <m/>
    <m/>
    <m/>
    <m/>
    <m/>
    <m/>
    <m/>
    <m/>
    <m/>
    <m/>
    <m/>
    <m/>
    <m/>
    <m/>
    <m/>
    <m/>
    <m/>
    <m/>
    <m/>
    <m/>
    <m/>
    <m/>
    <m/>
    <m/>
    <m/>
    <m/>
    <m/>
    <m/>
    <m/>
    <m/>
    <m/>
    <m/>
    <m/>
    <n v="4"/>
    <x v="1"/>
    <s v="Active"/>
    <s v="Moyen"/>
    <s v="Conseiller client commercial"/>
    <s v="Non"/>
    <n v="4458583"/>
    <s v="750k-5 mil"/>
    <n v="1032049"/>
    <m/>
    <n v="1032049"/>
    <x v="2"/>
    <x v="2"/>
    <x v="6"/>
    <n v="743097.16666666663"/>
    <n v="4.3201272420204857"/>
    <s v="1-5x"/>
    <x v="1"/>
  </r>
  <r>
    <n v="11258"/>
    <x v="0"/>
    <n v="0.4"/>
    <s v="Non"/>
    <s v="Oui"/>
    <n v="0.5"/>
    <x v="1"/>
    <x v="0"/>
    <x v="2"/>
    <d v="2002-01-01T00:00:00"/>
    <n v="24"/>
    <x v="4"/>
    <d v="2002-01-01T00:00:00"/>
    <n v="24"/>
    <s v="&gt;20 ans"/>
    <d v="1985-01-01T00:00:00"/>
    <n v="41"/>
    <x v="1"/>
    <x v="2"/>
    <m/>
    <m/>
    <n v="1"/>
    <m/>
    <n v="1"/>
    <m/>
    <n v="1"/>
    <m/>
    <m/>
    <m/>
    <m/>
    <m/>
    <m/>
    <m/>
    <m/>
    <m/>
    <m/>
    <m/>
    <m/>
    <m/>
    <m/>
    <m/>
    <m/>
    <m/>
    <m/>
    <m/>
    <m/>
    <m/>
    <m/>
    <m/>
    <m/>
    <m/>
    <m/>
    <m/>
    <m/>
    <m/>
    <m/>
    <m/>
    <m/>
    <m/>
    <m/>
    <m/>
    <m/>
    <m/>
    <m/>
    <m/>
    <m/>
    <m/>
    <m/>
    <m/>
    <n v="3"/>
    <x v="0"/>
    <s v="Active"/>
    <s v="Très petit"/>
    <s v="Unité très petite"/>
    <s v="Non"/>
    <s v=""/>
    <s v=""/>
    <n v="1879192"/>
    <m/>
    <n v="1879192"/>
    <x v="0"/>
    <x v="0"/>
    <x v="0"/>
    <s v=""/>
    <s v=""/>
    <s v=""/>
    <x v="0"/>
  </r>
  <r>
    <n v="11259"/>
    <x v="0"/>
    <n v="0.15"/>
    <s v="Oui"/>
    <s v="Non"/>
    <m/>
    <x v="1"/>
    <x v="2"/>
    <x v="2"/>
    <d v="2001-01-01T00:00:00"/>
    <n v="25"/>
    <x v="4"/>
    <d v="2001-01-01T00:00:00"/>
    <n v="25"/>
    <s v="&gt;20 ans"/>
    <d v="1980-01-01T00:00:00"/>
    <n v="46"/>
    <x v="2"/>
    <x v="0"/>
    <n v="1"/>
    <n v="1"/>
    <n v="1"/>
    <n v="1"/>
    <n v="1"/>
    <n v="1"/>
    <n v="1"/>
    <m/>
    <m/>
    <m/>
    <m/>
    <m/>
    <m/>
    <m/>
    <m/>
    <m/>
    <m/>
    <m/>
    <m/>
    <m/>
    <m/>
    <m/>
    <m/>
    <m/>
    <m/>
    <m/>
    <m/>
    <m/>
    <m/>
    <m/>
    <m/>
    <m/>
    <m/>
    <m/>
    <m/>
    <m/>
    <m/>
    <m/>
    <m/>
    <m/>
    <m/>
    <m/>
    <m/>
    <m/>
    <m/>
    <m/>
    <m/>
    <m/>
    <m/>
    <m/>
    <n v="7"/>
    <x v="1"/>
    <s v="Active"/>
    <s v="Très petit"/>
    <s v="Unité très petite"/>
    <s v="Non"/>
    <n v="4820185"/>
    <s v="750k-5 mil"/>
    <n v="1350013"/>
    <m/>
    <n v="1350013"/>
    <x v="1"/>
    <x v="2"/>
    <x v="10"/>
    <n v="1205046.25"/>
    <n v="3.5704730250745733"/>
    <s v="1-5x"/>
    <x v="2"/>
  </r>
  <r>
    <n v="11260"/>
    <x v="0"/>
    <n v="0.2"/>
    <s v="Non"/>
    <s v="Non"/>
    <m/>
    <x v="1"/>
    <x v="0"/>
    <x v="2"/>
    <d v="2000-01-01T00:00:00"/>
    <n v="26"/>
    <x v="4"/>
    <d v="2000-01-01T00:00:00"/>
    <n v="26"/>
    <s v="&gt;20 ans"/>
    <d v="1975-01-01T00:00:00"/>
    <n v="51"/>
    <x v="2"/>
    <x v="3"/>
    <m/>
    <m/>
    <n v="1"/>
    <m/>
    <n v="1"/>
    <m/>
    <n v="1"/>
    <m/>
    <m/>
    <m/>
    <m/>
    <m/>
    <m/>
    <m/>
    <m/>
    <m/>
    <m/>
    <m/>
    <m/>
    <m/>
    <m/>
    <m/>
    <m/>
    <m/>
    <m/>
    <m/>
    <m/>
    <m/>
    <m/>
    <m/>
    <m/>
    <m/>
    <m/>
    <m/>
    <m/>
    <m/>
    <m/>
    <m/>
    <m/>
    <m/>
    <m/>
    <m/>
    <m/>
    <m/>
    <m/>
    <m/>
    <m/>
    <m/>
    <m/>
    <m/>
    <n v="3"/>
    <x v="0"/>
    <s v="Active"/>
    <s v="Très petit"/>
    <s v="Branche en ligne"/>
    <s v="Non"/>
    <s v=""/>
    <s v=""/>
    <n v="1397500"/>
    <m/>
    <n v="1397500"/>
    <x v="0"/>
    <x v="0"/>
    <x v="0"/>
    <s v=""/>
    <s v=""/>
    <s v=""/>
    <x v="0"/>
  </r>
  <r>
    <n v="11261"/>
    <x v="0"/>
    <n v="0.3"/>
    <s v="Oui"/>
    <s v="Oui"/>
    <n v="0.15"/>
    <x v="1"/>
    <x v="0"/>
    <x v="0"/>
    <d v="1999-01-01T00:00:00"/>
    <n v="27"/>
    <x v="4"/>
    <d v="1999-01-01T00:00:00"/>
    <n v="27"/>
    <s v="&gt;20 ans"/>
    <d v="1970-01-01T00:00:00"/>
    <n v="56"/>
    <x v="3"/>
    <x v="3"/>
    <m/>
    <n v="1"/>
    <n v="1"/>
    <n v="1"/>
    <n v="1"/>
    <m/>
    <m/>
    <m/>
    <m/>
    <m/>
    <m/>
    <m/>
    <m/>
    <m/>
    <m/>
    <m/>
    <m/>
    <m/>
    <m/>
    <m/>
    <m/>
    <m/>
    <m/>
    <m/>
    <m/>
    <m/>
    <m/>
    <m/>
    <m/>
    <m/>
    <m/>
    <m/>
    <m/>
    <m/>
    <m/>
    <m/>
    <m/>
    <m/>
    <m/>
    <m/>
    <m/>
    <m/>
    <m/>
    <m/>
    <m/>
    <m/>
    <m/>
    <m/>
    <m/>
    <m/>
    <n v="4"/>
    <x v="0"/>
    <s v="Active"/>
    <s v="Petit"/>
    <s v="Conseiller client commercial"/>
    <s v="Non"/>
    <s v=""/>
    <s v=""/>
    <n v="496163"/>
    <m/>
    <n v="496163"/>
    <x v="0"/>
    <x v="0"/>
    <x v="0"/>
    <s v=""/>
    <s v=""/>
    <s v=""/>
    <x v="0"/>
  </r>
  <r>
    <n v="11262"/>
    <x v="0"/>
    <n v="0.4"/>
    <s v="Non"/>
    <s v="Oui"/>
    <n v="0.3"/>
    <x v="1"/>
    <x v="3"/>
    <x v="1"/>
    <d v="2025-01-01T00:00:00"/>
    <n v="1"/>
    <x v="0"/>
    <d v="2025-01-01T00:00:00"/>
    <n v="1"/>
    <s v="1 à 3 ans"/>
    <d v="1965-01-01T00:00:00"/>
    <n v="61"/>
    <x v="3"/>
    <x v="2"/>
    <n v="1"/>
    <m/>
    <n v="1"/>
    <m/>
    <n v="1"/>
    <m/>
    <n v="1"/>
    <m/>
    <m/>
    <m/>
    <m/>
    <m/>
    <m/>
    <m/>
    <m/>
    <m/>
    <m/>
    <m/>
    <m/>
    <m/>
    <m/>
    <m/>
    <m/>
    <m/>
    <m/>
    <m/>
    <m/>
    <m/>
    <m/>
    <m/>
    <m/>
    <m/>
    <m/>
    <m/>
    <m/>
    <m/>
    <m/>
    <m/>
    <m/>
    <m/>
    <m/>
    <m/>
    <m/>
    <m/>
    <m/>
    <m/>
    <m/>
    <m/>
    <m/>
    <m/>
    <n v="4"/>
    <x v="1"/>
    <s v="Active"/>
    <s v="Petit"/>
    <s v="Conseiller client commercial"/>
    <s v="Non"/>
    <n v="2321712"/>
    <s v="750k-5 mil"/>
    <n v="1371924"/>
    <m/>
    <n v="1371924"/>
    <x v="2"/>
    <x v="1"/>
    <x v="5"/>
    <n v="1160856"/>
    <n v="1.6923036553045212"/>
    <s v="1-5x"/>
    <x v="0"/>
  </r>
  <r>
    <n v="11263"/>
    <x v="0"/>
    <n v="0.5"/>
    <s v="Oui"/>
    <s v="Non"/>
    <m/>
    <x v="0"/>
    <x v="4"/>
    <x v="1"/>
    <d v="2025-01-01T00:00:00"/>
    <n v="1"/>
    <x v="0"/>
    <d v="2025-01-01T00:00:00"/>
    <n v="1"/>
    <s v="1 à 3 ans"/>
    <d v="2000-01-01T00:00:00"/>
    <n v="26"/>
    <x v="0"/>
    <x v="0"/>
    <n v="1"/>
    <n v="1"/>
    <m/>
    <n v="1"/>
    <m/>
    <n v="1"/>
    <m/>
    <m/>
    <m/>
    <m/>
    <m/>
    <m/>
    <m/>
    <m/>
    <m/>
    <m/>
    <m/>
    <m/>
    <m/>
    <m/>
    <m/>
    <m/>
    <m/>
    <m/>
    <m/>
    <m/>
    <m/>
    <m/>
    <m/>
    <m/>
    <m/>
    <m/>
    <m/>
    <m/>
    <m/>
    <m/>
    <m/>
    <m/>
    <m/>
    <m/>
    <m/>
    <m/>
    <m/>
    <m/>
    <m/>
    <m/>
    <m/>
    <m/>
    <m/>
    <m/>
    <n v="4"/>
    <x v="1"/>
    <s v="Active"/>
    <s v="Moyen"/>
    <s v="Conseiller client commercial"/>
    <s v="Non"/>
    <n v="4190632"/>
    <s v="750k-5 mil"/>
    <n v="1886409"/>
    <m/>
    <n v="1886409"/>
    <x v="1"/>
    <x v="2"/>
    <x v="8"/>
    <n v="465625.77777777775"/>
    <n v="2.2214864326877151"/>
    <s v="1-5x"/>
    <x v="1"/>
  </r>
  <r>
    <n v="11264"/>
    <x v="0"/>
    <n v="0.6"/>
    <s v="Non"/>
    <s v="Non"/>
    <m/>
    <x v="0"/>
    <x v="0"/>
    <x v="0"/>
    <d v="2024-06-30T00:00:00"/>
    <n v="1"/>
    <x v="0"/>
    <d v="2024-06-30T00:00:00"/>
    <n v="1"/>
    <s v="1 à 3 ans"/>
    <d v="1995-01-01T00:00:00"/>
    <n v="31"/>
    <x v="0"/>
    <x v="0"/>
    <m/>
    <m/>
    <n v="1"/>
    <m/>
    <n v="1"/>
    <m/>
    <n v="1"/>
    <m/>
    <m/>
    <m/>
    <m/>
    <m/>
    <m/>
    <m/>
    <m/>
    <m/>
    <m/>
    <m/>
    <m/>
    <m/>
    <m/>
    <m/>
    <m/>
    <m/>
    <m/>
    <m/>
    <m/>
    <m/>
    <m/>
    <m/>
    <m/>
    <m/>
    <m/>
    <m/>
    <m/>
    <m/>
    <m/>
    <m/>
    <m/>
    <m/>
    <m/>
    <m/>
    <m/>
    <m/>
    <m/>
    <m/>
    <m/>
    <m/>
    <m/>
    <m/>
    <n v="3"/>
    <x v="0"/>
    <s v="Active"/>
    <s v="Petit"/>
    <s v="Conseiller client commercial"/>
    <s v="Non"/>
    <s v=""/>
    <s v=""/>
    <n v="87203"/>
    <m/>
    <n v="87203"/>
    <x v="0"/>
    <x v="0"/>
    <x v="0"/>
    <s v=""/>
    <s v=""/>
    <s v=""/>
    <x v="0"/>
  </r>
  <r>
    <n v="11265"/>
    <x v="0"/>
    <n v="0.7"/>
    <s v="Oui"/>
    <s v="Oui"/>
    <n v="0.4"/>
    <x v="0"/>
    <x v="2"/>
    <x v="3"/>
    <d v="2024-01-01T00:00:00"/>
    <n v="2"/>
    <x v="0"/>
    <d v="2024-01-01T00:00:00"/>
    <n v="2"/>
    <s v="1 à 3 ans"/>
    <d v="1990-01-01T00:00:00"/>
    <n v="36"/>
    <x v="1"/>
    <x v="5"/>
    <n v="1"/>
    <n v="1"/>
    <n v="1"/>
    <n v="1"/>
    <n v="1"/>
    <n v="1"/>
    <n v="1"/>
    <m/>
    <m/>
    <m/>
    <m/>
    <m/>
    <m/>
    <m/>
    <m/>
    <m/>
    <m/>
    <m/>
    <m/>
    <m/>
    <m/>
    <m/>
    <m/>
    <m/>
    <m/>
    <m/>
    <m/>
    <m/>
    <m/>
    <m/>
    <m/>
    <m/>
    <m/>
    <m/>
    <m/>
    <m/>
    <m/>
    <m/>
    <m/>
    <m/>
    <m/>
    <m/>
    <m/>
    <m/>
    <m/>
    <m/>
    <m/>
    <m/>
    <m/>
    <m/>
    <n v="7"/>
    <x v="1"/>
    <s v="Active"/>
    <s v="Moyen"/>
    <s v="Conseiller client commercial"/>
    <s v="Non"/>
    <n v="1855448"/>
    <s v="750k-5 mil"/>
    <n v="1358277"/>
    <m/>
    <n v="1358277"/>
    <x v="2"/>
    <x v="2"/>
    <x v="8"/>
    <n v="206160.88888888888"/>
    <n v="1.3660306402891309"/>
    <s v="1-5x"/>
    <x v="1"/>
  </r>
  <r>
    <n v="11266"/>
    <x v="0"/>
    <n v="0.8"/>
    <s v="Non"/>
    <s v="Oui"/>
    <n v="0.75"/>
    <x v="0"/>
    <x v="0"/>
    <x v="2"/>
    <d v="2023-06-30T00:00:00"/>
    <n v="2"/>
    <x v="0"/>
    <d v="2023-06-30T00:00:00"/>
    <n v="2"/>
    <s v="1 à 3 ans"/>
    <d v="1985-01-01T00:00:00"/>
    <n v="41"/>
    <x v="1"/>
    <x v="3"/>
    <m/>
    <m/>
    <n v="1"/>
    <m/>
    <n v="1"/>
    <m/>
    <n v="1"/>
    <m/>
    <m/>
    <m/>
    <m/>
    <m/>
    <m/>
    <m/>
    <m/>
    <m/>
    <m/>
    <m/>
    <m/>
    <m/>
    <m/>
    <m/>
    <m/>
    <m/>
    <m/>
    <m/>
    <m/>
    <m/>
    <m/>
    <m/>
    <m/>
    <m/>
    <m/>
    <m/>
    <m/>
    <m/>
    <m/>
    <m/>
    <m/>
    <m/>
    <m/>
    <m/>
    <m/>
    <m/>
    <m/>
    <m/>
    <m/>
    <m/>
    <m/>
    <m/>
    <n v="3"/>
    <x v="0"/>
    <s v="Active"/>
    <s v="Très petit"/>
    <s v="Unité très petite"/>
    <s v="Non"/>
    <s v=""/>
    <s v=""/>
    <n v="1385706"/>
    <m/>
    <n v="1385706"/>
    <x v="0"/>
    <x v="0"/>
    <x v="0"/>
    <s v=""/>
    <s v=""/>
    <s v=""/>
    <x v="0"/>
  </r>
  <r>
    <n v="11267"/>
    <x v="0"/>
    <n v="0.75"/>
    <s v="Oui"/>
    <s v="Non"/>
    <m/>
    <x v="0"/>
    <x v="0"/>
    <x v="2"/>
    <d v="2023-01-01T00:00:00"/>
    <n v="3"/>
    <x v="1"/>
    <d v="2023-01-01T00:00:00"/>
    <n v="3"/>
    <s v="3-5 ans"/>
    <d v="1980-01-01T00:00:00"/>
    <n v="46"/>
    <x v="2"/>
    <x v="0"/>
    <m/>
    <n v="1"/>
    <n v="1"/>
    <n v="1"/>
    <n v="1"/>
    <m/>
    <m/>
    <m/>
    <m/>
    <m/>
    <m/>
    <m/>
    <m/>
    <m/>
    <m/>
    <m/>
    <m/>
    <m/>
    <m/>
    <m/>
    <m/>
    <m/>
    <m/>
    <m/>
    <m/>
    <m/>
    <m/>
    <m/>
    <m/>
    <m/>
    <m/>
    <m/>
    <m/>
    <m/>
    <m/>
    <m/>
    <m/>
    <m/>
    <m/>
    <m/>
    <m/>
    <m/>
    <m/>
    <m/>
    <m/>
    <m/>
    <m/>
    <m/>
    <m/>
    <m/>
    <n v="4"/>
    <x v="0"/>
    <s v="Active"/>
    <s v="Très petit"/>
    <s v="Unité très petite"/>
    <s v="Non"/>
    <s v=""/>
    <s v=""/>
    <n v="1485911"/>
    <m/>
    <n v="1485911"/>
    <x v="0"/>
    <x v="0"/>
    <x v="0"/>
    <s v=""/>
    <s v=""/>
    <s v=""/>
    <x v="0"/>
  </r>
  <r>
    <n v="11268"/>
    <x v="2"/>
    <n v="1"/>
    <s v="Non"/>
    <s v="Non"/>
    <m/>
    <x v="0"/>
    <x v="0"/>
    <x v="2"/>
    <d v="2022-06-30T00:00:00"/>
    <n v="3"/>
    <x v="1"/>
    <d v="2022-06-30T00:00:00"/>
    <n v="3"/>
    <s v="3-5 ans"/>
    <d v="1975-01-01T00:00:00"/>
    <n v="51"/>
    <x v="2"/>
    <x v="2"/>
    <m/>
    <m/>
    <n v="1"/>
    <m/>
    <n v="1"/>
    <m/>
    <n v="1"/>
    <m/>
    <m/>
    <m/>
    <m/>
    <m/>
    <m/>
    <m/>
    <m/>
    <m/>
    <m/>
    <m/>
    <m/>
    <m/>
    <m/>
    <m/>
    <m/>
    <m/>
    <m/>
    <m/>
    <m/>
    <m/>
    <m/>
    <m/>
    <m/>
    <m/>
    <m/>
    <m/>
    <m/>
    <m/>
    <m/>
    <m/>
    <m/>
    <m/>
    <m/>
    <m/>
    <m/>
    <m/>
    <m/>
    <m/>
    <m/>
    <m/>
    <m/>
    <m/>
    <n v="3"/>
    <x v="0"/>
    <s v="Active"/>
    <s v="Très petit"/>
    <s v="Branche en ligne"/>
    <s v="Non"/>
    <s v=""/>
    <s v=""/>
    <n v="65540"/>
    <m/>
    <n v="65540"/>
    <x v="0"/>
    <x v="0"/>
    <x v="0"/>
    <s v=""/>
    <s v=""/>
    <s v=""/>
    <x v="0"/>
  </r>
  <r>
    <n v="11269"/>
    <x v="9"/>
    <n v="0"/>
    <s v="Oui"/>
    <s v="Oui"/>
    <n v="0.15"/>
    <x v="1"/>
    <x v="4"/>
    <x v="1"/>
    <d v="2022-01-01T00:00:00"/>
    <n v="4"/>
    <x v="1"/>
    <d v="2022-01-01T00:00:00"/>
    <n v="4"/>
    <s v="3-5 ans"/>
    <d v="1970-01-01T00:00:00"/>
    <n v="56"/>
    <x v="3"/>
    <x v="0"/>
    <n v="1"/>
    <n v="1"/>
    <m/>
    <n v="1"/>
    <m/>
    <n v="1"/>
    <m/>
    <m/>
    <m/>
    <m/>
    <m/>
    <m/>
    <m/>
    <m/>
    <m/>
    <m/>
    <m/>
    <m/>
    <m/>
    <m/>
    <m/>
    <m/>
    <m/>
    <m/>
    <m/>
    <m/>
    <m/>
    <m/>
    <m/>
    <m/>
    <m/>
    <m/>
    <m/>
    <m/>
    <m/>
    <m/>
    <m/>
    <m/>
    <m/>
    <m/>
    <m/>
    <m/>
    <m/>
    <m/>
    <m/>
    <m/>
    <m/>
    <m/>
    <m/>
    <m/>
    <n v="4"/>
    <x v="1"/>
    <s v="Active"/>
    <s v="Moyen"/>
    <s v="Conseiller client commercial"/>
    <s v="Non"/>
    <n v="1288139"/>
    <s v="750k-5 mil"/>
    <n v="1639813"/>
    <m/>
    <n v="1639813"/>
    <x v="2"/>
    <x v="2"/>
    <x v="3"/>
    <n v="128813.9"/>
    <n v="0.78554018049619068"/>
    <s v="1x"/>
    <x v="1"/>
  </r>
  <r>
    <n v="11270"/>
    <x v="0"/>
    <n v="0.4"/>
    <s v="Non"/>
    <s v="Oui"/>
    <n v="0.5"/>
    <x v="1"/>
    <x v="0"/>
    <x v="2"/>
    <d v="2021-06-30T00:00:00"/>
    <n v="4"/>
    <x v="1"/>
    <d v="2021-06-30T00:00:00"/>
    <n v="4"/>
    <s v="3-5 ans"/>
    <d v="1965-01-01T00:00:00"/>
    <n v="61"/>
    <x v="3"/>
    <x v="0"/>
    <m/>
    <m/>
    <n v="1"/>
    <m/>
    <n v="1"/>
    <m/>
    <n v="1"/>
    <m/>
    <m/>
    <m/>
    <m/>
    <m/>
    <m/>
    <m/>
    <m/>
    <m/>
    <m/>
    <m/>
    <m/>
    <m/>
    <m/>
    <m/>
    <m/>
    <m/>
    <m/>
    <m/>
    <m/>
    <m/>
    <m/>
    <m/>
    <m/>
    <m/>
    <m/>
    <m/>
    <m/>
    <m/>
    <m/>
    <m/>
    <m/>
    <m/>
    <m/>
    <m/>
    <m/>
    <m/>
    <m/>
    <m/>
    <m/>
    <m/>
    <m/>
    <m/>
    <n v="3"/>
    <x v="0"/>
    <s v="Active"/>
    <s v="Très petit"/>
    <s v="Unité très petite"/>
    <s v="Non"/>
    <s v=""/>
    <s v=""/>
    <n v="987966"/>
    <m/>
    <n v="987966"/>
    <x v="0"/>
    <x v="0"/>
    <x v="0"/>
    <s v=""/>
    <s v=""/>
    <s v=""/>
    <x v="0"/>
  </r>
  <r>
    <n v="11271"/>
    <x v="0"/>
    <n v="0.15"/>
    <s v="Oui"/>
    <s v="Non"/>
    <m/>
    <x v="1"/>
    <x v="2"/>
    <x v="2"/>
    <d v="2021-01-01T00:00:00"/>
    <n v="5"/>
    <x v="2"/>
    <d v="2021-01-01T00:00:00"/>
    <n v="5"/>
    <s v="5 à 10 ans"/>
    <d v="2000-01-01T00:00:00"/>
    <n v="26"/>
    <x v="0"/>
    <x v="7"/>
    <n v="1"/>
    <n v="1"/>
    <n v="1"/>
    <n v="1"/>
    <n v="1"/>
    <n v="1"/>
    <n v="1"/>
    <m/>
    <m/>
    <m/>
    <m/>
    <m/>
    <m/>
    <m/>
    <m/>
    <m/>
    <m/>
    <m/>
    <m/>
    <m/>
    <m/>
    <m/>
    <m/>
    <m/>
    <m/>
    <m/>
    <m/>
    <m/>
    <m/>
    <m/>
    <m/>
    <m/>
    <m/>
    <m/>
    <m/>
    <m/>
    <m/>
    <m/>
    <m/>
    <m/>
    <m/>
    <m/>
    <m/>
    <m/>
    <m/>
    <m/>
    <m/>
    <m/>
    <m/>
    <m/>
    <n v="7"/>
    <x v="1"/>
    <s v="Active"/>
    <s v="Très petit"/>
    <s v="Unité très petite"/>
    <s v="Non"/>
    <n v="4657428"/>
    <s v="750k-5 mil"/>
    <n v="1174224"/>
    <m/>
    <n v="1174224"/>
    <x v="1"/>
    <x v="2"/>
    <x v="10"/>
    <n v="1164357"/>
    <n v="3.9663880145525896"/>
    <s v="1-5x"/>
    <x v="1"/>
  </r>
  <r>
    <n v="11272"/>
    <x v="0"/>
    <n v="0.2"/>
    <s v="Non"/>
    <s v="Non"/>
    <m/>
    <x v="1"/>
    <x v="0"/>
    <x v="0"/>
    <d v="2020-06-30T00:00:00"/>
    <n v="5"/>
    <x v="2"/>
    <d v="2020-06-30T00:00:00"/>
    <n v="5"/>
    <s v="5 à 10 ans"/>
    <d v="1995-01-01T00:00:00"/>
    <n v="31"/>
    <x v="0"/>
    <x v="9"/>
    <m/>
    <m/>
    <n v="1"/>
    <m/>
    <n v="1"/>
    <m/>
    <n v="1"/>
    <m/>
    <m/>
    <m/>
    <m/>
    <m/>
    <m/>
    <m/>
    <m/>
    <m/>
    <m/>
    <m/>
    <m/>
    <m/>
    <m/>
    <m/>
    <m/>
    <m/>
    <m/>
    <m/>
    <m/>
    <m/>
    <m/>
    <m/>
    <m/>
    <m/>
    <m/>
    <m/>
    <m/>
    <m/>
    <m/>
    <m/>
    <m/>
    <m/>
    <m/>
    <m/>
    <m/>
    <m/>
    <m/>
    <m/>
    <m/>
    <m/>
    <m/>
    <m/>
    <n v="3"/>
    <x v="0"/>
    <s v="Active"/>
    <s v="Petit"/>
    <s v="Conseiller client commercial"/>
    <s v="Non"/>
    <s v=""/>
    <s v=""/>
    <n v="1026204"/>
    <m/>
    <n v="1026204"/>
    <x v="0"/>
    <x v="0"/>
    <x v="0"/>
    <s v=""/>
    <s v=""/>
    <s v=""/>
    <x v="0"/>
  </r>
  <r>
    <n v="11273"/>
    <x v="0"/>
    <n v="0.3"/>
    <s v="Oui"/>
    <s v="Oui"/>
    <n v="0.15"/>
    <x v="1"/>
    <x v="1"/>
    <x v="1"/>
    <d v="2020-01-01T00:00:00"/>
    <n v="6"/>
    <x v="2"/>
    <d v="2020-01-01T00:00:00"/>
    <n v="6"/>
    <s v="5 à 10 ans"/>
    <d v="1990-01-01T00:00:00"/>
    <n v="36"/>
    <x v="1"/>
    <x v="10"/>
    <n v="1"/>
    <n v="1"/>
    <n v="1"/>
    <n v="1"/>
    <n v="1"/>
    <m/>
    <m/>
    <m/>
    <m/>
    <m/>
    <m/>
    <m/>
    <m/>
    <m/>
    <m/>
    <m/>
    <m/>
    <m/>
    <m/>
    <m/>
    <m/>
    <m/>
    <m/>
    <m/>
    <m/>
    <m/>
    <m/>
    <m/>
    <m/>
    <m/>
    <m/>
    <m/>
    <m/>
    <m/>
    <m/>
    <m/>
    <m/>
    <m/>
    <m/>
    <m/>
    <m/>
    <m/>
    <m/>
    <m/>
    <m/>
    <m/>
    <m/>
    <m/>
    <m/>
    <m/>
    <n v="5"/>
    <x v="1"/>
    <s v="Active"/>
    <s v="Moyen"/>
    <s v="Conseiller client commercial"/>
    <s v="Non"/>
    <n v="3249402"/>
    <s v="750k-5 mil"/>
    <n v="1336863"/>
    <m/>
    <n v="1336863"/>
    <x v="2"/>
    <x v="2"/>
    <x v="10"/>
    <n v="812350.5"/>
    <n v="2.4306170490169898"/>
    <s v="1-5x"/>
    <x v="1"/>
  </r>
  <r>
    <n v="11274"/>
    <x v="0"/>
    <n v="0.4"/>
    <s v="Non"/>
    <s v="Oui"/>
    <n v="0.3"/>
    <x v="1"/>
    <x v="0"/>
    <x v="2"/>
    <d v="2019-06-30T00:00:00"/>
    <n v="6"/>
    <x v="2"/>
    <d v="2019-06-30T00:00:00"/>
    <n v="6"/>
    <s v="5 à 10 ans"/>
    <d v="1985-01-01T00:00:00"/>
    <n v="41"/>
    <x v="1"/>
    <x v="3"/>
    <m/>
    <m/>
    <n v="1"/>
    <m/>
    <n v="1"/>
    <m/>
    <n v="1"/>
    <m/>
    <m/>
    <m/>
    <m/>
    <m/>
    <m/>
    <m/>
    <m/>
    <m/>
    <m/>
    <m/>
    <m/>
    <m/>
    <m/>
    <m/>
    <m/>
    <m/>
    <m/>
    <m/>
    <m/>
    <m/>
    <m/>
    <m/>
    <m/>
    <m/>
    <m/>
    <m/>
    <m/>
    <m/>
    <m/>
    <m/>
    <m/>
    <m/>
    <m/>
    <m/>
    <m/>
    <m/>
    <m/>
    <m/>
    <m/>
    <m/>
    <m/>
    <m/>
    <n v="3"/>
    <x v="0"/>
    <s v="Active"/>
    <s v="Très petit"/>
    <s v="Branche en ligne"/>
    <s v="Non"/>
    <s v=""/>
    <s v=""/>
    <n v="256763"/>
    <m/>
    <n v="256763"/>
    <x v="0"/>
    <x v="0"/>
    <x v="0"/>
    <s v=""/>
    <s v=""/>
    <s v=""/>
    <x v="0"/>
  </r>
  <r>
    <n v="11275"/>
    <x v="0"/>
    <n v="0.5"/>
    <s v="Oui"/>
    <s v="Non"/>
    <m/>
    <x v="0"/>
    <x v="0"/>
    <x v="2"/>
    <d v="2019-01-01T00:00:00"/>
    <n v="7"/>
    <x v="2"/>
    <d v="2019-01-01T00:00:00"/>
    <n v="7"/>
    <s v="5 à 10 ans"/>
    <d v="1980-01-01T00:00:00"/>
    <n v="46"/>
    <x v="2"/>
    <x v="0"/>
    <m/>
    <n v="1"/>
    <m/>
    <n v="1"/>
    <m/>
    <n v="1"/>
    <m/>
    <m/>
    <m/>
    <m/>
    <m/>
    <m/>
    <m/>
    <m/>
    <m/>
    <m/>
    <m/>
    <m/>
    <m/>
    <m/>
    <m/>
    <m/>
    <m/>
    <m/>
    <m/>
    <m/>
    <m/>
    <m/>
    <m/>
    <m/>
    <m/>
    <m/>
    <m/>
    <m/>
    <m/>
    <m/>
    <m/>
    <m/>
    <m/>
    <m/>
    <m/>
    <m/>
    <m/>
    <m/>
    <m/>
    <m/>
    <m/>
    <m/>
    <m/>
    <m/>
    <n v="3"/>
    <x v="0"/>
    <s v="Active"/>
    <s v="Très petit"/>
    <s v="Unité très petite"/>
    <s v="Non"/>
    <s v=""/>
    <s v=""/>
    <n v="193801"/>
    <m/>
    <n v="193801"/>
    <x v="0"/>
    <x v="0"/>
    <x v="0"/>
    <s v=""/>
    <s v=""/>
    <s v=""/>
    <x v="0"/>
  </r>
  <r>
    <n v="11276"/>
    <x v="0"/>
    <n v="0.6"/>
    <s v="Non"/>
    <s v="Non"/>
    <m/>
    <x v="0"/>
    <x v="1"/>
    <x v="1"/>
    <d v="2018-06-30T00:00:00"/>
    <n v="7"/>
    <x v="2"/>
    <d v="2018-06-30T00:00:00"/>
    <n v="7"/>
    <s v="5 à 10 ans"/>
    <d v="1975-01-01T00:00:00"/>
    <n v="51"/>
    <x v="2"/>
    <x v="0"/>
    <n v="1"/>
    <m/>
    <n v="1"/>
    <m/>
    <n v="1"/>
    <m/>
    <n v="1"/>
    <m/>
    <m/>
    <m/>
    <m/>
    <m/>
    <m/>
    <m/>
    <m/>
    <m/>
    <m/>
    <m/>
    <m/>
    <m/>
    <m/>
    <m/>
    <m/>
    <m/>
    <m/>
    <m/>
    <m/>
    <m/>
    <m/>
    <m/>
    <m/>
    <m/>
    <m/>
    <m/>
    <m/>
    <m/>
    <m/>
    <m/>
    <m/>
    <m/>
    <m/>
    <m/>
    <m/>
    <m/>
    <m/>
    <m/>
    <m/>
    <m/>
    <m/>
    <m/>
    <n v="4"/>
    <x v="1"/>
    <s v="Active"/>
    <s v="Moyen"/>
    <s v="Conseiller client commercial"/>
    <s v="Non"/>
    <n v="3316123"/>
    <s v="750k-5 mil"/>
    <n v="160170"/>
    <m/>
    <n v="160170"/>
    <x v="1"/>
    <x v="1"/>
    <x v="3"/>
    <n v="331612.3"/>
    <n v="20.703770993319598"/>
    <s v="20-50x"/>
    <x v="1"/>
  </r>
  <r>
    <n v="11277"/>
    <x v="0"/>
    <n v="0.7"/>
    <s v="Oui"/>
    <s v="Oui"/>
    <n v="0.4"/>
    <x v="0"/>
    <x v="0"/>
    <x v="0"/>
    <d v="2018-01-01T00:00:00"/>
    <n v="8"/>
    <x v="2"/>
    <d v="2018-01-01T00:00:00"/>
    <n v="8"/>
    <s v="5 à 10 ans"/>
    <d v="1970-01-01T00:00:00"/>
    <n v="56"/>
    <x v="3"/>
    <x v="2"/>
    <m/>
    <n v="1"/>
    <n v="1"/>
    <n v="1"/>
    <n v="1"/>
    <n v="1"/>
    <n v="1"/>
    <m/>
    <m/>
    <m/>
    <m/>
    <m/>
    <m/>
    <m/>
    <m/>
    <m/>
    <m/>
    <m/>
    <m/>
    <m/>
    <m/>
    <m/>
    <m/>
    <m/>
    <m/>
    <m/>
    <m/>
    <m/>
    <m/>
    <m/>
    <m/>
    <m/>
    <m/>
    <m/>
    <m/>
    <m/>
    <m/>
    <m/>
    <m/>
    <m/>
    <m/>
    <m/>
    <m/>
    <m/>
    <m/>
    <m/>
    <m/>
    <m/>
    <m/>
    <m/>
    <n v="6"/>
    <x v="0"/>
    <s v="Active"/>
    <s v="Petit"/>
    <s v="Conseiller client commercial"/>
    <s v="Non"/>
    <s v=""/>
    <s v=""/>
    <n v="961595"/>
    <m/>
    <n v="961595"/>
    <x v="0"/>
    <x v="0"/>
    <x v="0"/>
    <s v=""/>
    <s v=""/>
    <s v=""/>
    <x v="0"/>
  </r>
  <r>
    <n v="11278"/>
    <x v="6"/>
    <n v="0.8"/>
    <s v="Non"/>
    <s v="Oui"/>
    <n v="0.75"/>
    <x v="0"/>
    <x v="0"/>
    <x v="2"/>
    <d v="2017-06-30T00:00:00"/>
    <n v="8"/>
    <x v="2"/>
    <d v="2017-06-30T00:00:00"/>
    <n v="8"/>
    <s v="5 à 10 ans"/>
    <d v="1965-01-01T00:00:00"/>
    <n v="61"/>
    <x v="3"/>
    <x v="8"/>
    <m/>
    <m/>
    <n v="1"/>
    <m/>
    <n v="1"/>
    <m/>
    <n v="1"/>
    <m/>
    <m/>
    <m/>
    <m/>
    <m/>
    <m/>
    <m/>
    <m/>
    <m/>
    <m/>
    <m/>
    <m/>
    <m/>
    <m/>
    <m/>
    <m/>
    <m/>
    <m/>
    <m/>
    <m/>
    <m/>
    <m/>
    <m/>
    <m/>
    <m/>
    <m/>
    <m/>
    <m/>
    <m/>
    <m/>
    <m/>
    <m/>
    <m/>
    <m/>
    <m/>
    <m/>
    <m/>
    <m/>
    <m/>
    <m/>
    <m/>
    <m/>
    <m/>
    <n v="3"/>
    <x v="0"/>
    <s v="Active"/>
    <s v="Très petit"/>
    <s v="Branche en ligne"/>
    <s v="Non"/>
    <s v=""/>
    <s v=""/>
    <n v="1762358"/>
    <m/>
    <n v="1762358"/>
    <x v="0"/>
    <x v="0"/>
    <x v="0"/>
    <s v=""/>
    <s v=""/>
    <s v=""/>
    <x v="0"/>
  </r>
  <r>
    <n v="11279"/>
    <x v="0"/>
    <n v="0.75"/>
    <s v="Oui"/>
    <s v="Non"/>
    <m/>
    <x v="0"/>
    <x v="1"/>
    <x v="1"/>
    <d v="2017-01-01T00:00:00"/>
    <n v="9"/>
    <x v="2"/>
    <d v="2017-01-01T00:00:00"/>
    <n v="9"/>
    <s v="5 à 10 ans"/>
    <d v="2000-01-01T00:00:00"/>
    <n v="26"/>
    <x v="0"/>
    <x v="14"/>
    <n v="1"/>
    <n v="1"/>
    <n v="1"/>
    <n v="1"/>
    <n v="1"/>
    <m/>
    <m/>
    <m/>
    <m/>
    <m/>
    <m/>
    <m/>
    <m/>
    <m/>
    <m/>
    <m/>
    <m/>
    <m/>
    <m/>
    <m/>
    <m/>
    <m/>
    <m/>
    <m/>
    <m/>
    <m/>
    <m/>
    <m/>
    <m/>
    <m/>
    <m/>
    <m/>
    <m/>
    <m/>
    <m/>
    <m/>
    <m/>
    <m/>
    <m/>
    <m/>
    <m/>
    <m/>
    <m/>
    <m/>
    <m/>
    <m/>
    <m/>
    <m/>
    <m/>
    <m/>
    <n v="5"/>
    <x v="1"/>
    <s v="Active"/>
    <s v="Moyen"/>
    <s v="Conseiller client commercial"/>
    <s v="Non"/>
    <n v="238432"/>
    <s v="100k-250k"/>
    <n v="237000"/>
    <m/>
    <n v="237000"/>
    <x v="1"/>
    <x v="2"/>
    <x v="5"/>
    <n v="119216"/>
    <n v="1.006042194092827"/>
    <s v="1-5x"/>
    <x v="1"/>
  </r>
  <r>
    <n v="11280"/>
    <x v="0"/>
    <n v="1"/>
    <s v="Non"/>
    <s v="Non"/>
    <m/>
    <x v="0"/>
    <x v="2"/>
    <x v="2"/>
    <d v="2016-06-30T00:00:00"/>
    <n v="9"/>
    <x v="2"/>
    <d v="2016-06-30T00:00:00"/>
    <n v="9"/>
    <s v="5 à 10 ans"/>
    <d v="1995-01-01T00:00:00"/>
    <n v="31"/>
    <x v="0"/>
    <x v="7"/>
    <n v="1"/>
    <m/>
    <n v="1"/>
    <m/>
    <n v="1"/>
    <m/>
    <n v="1"/>
    <m/>
    <m/>
    <m/>
    <m/>
    <m/>
    <m/>
    <m/>
    <m/>
    <m/>
    <m/>
    <m/>
    <m/>
    <m/>
    <m/>
    <m/>
    <m/>
    <m/>
    <m/>
    <m/>
    <m/>
    <m/>
    <m/>
    <m/>
    <m/>
    <m/>
    <m/>
    <m/>
    <m/>
    <m/>
    <m/>
    <m/>
    <m/>
    <m/>
    <m/>
    <m/>
    <m/>
    <m/>
    <m/>
    <m/>
    <m/>
    <m/>
    <m/>
    <m/>
    <n v="4"/>
    <x v="1"/>
    <s v="Active"/>
    <s v="Moyen"/>
    <s v="Conseiller client commercial"/>
    <s v="Non"/>
    <n v="1344648"/>
    <s v="750k-5 mil"/>
    <n v="1240904"/>
    <m/>
    <n v="1240904"/>
    <x v="1"/>
    <x v="1"/>
    <x v="5"/>
    <n v="672324"/>
    <n v="1.0836035664322139"/>
    <s v="1-5x"/>
    <x v="1"/>
  </r>
  <r>
    <n v="11281"/>
    <x v="0"/>
    <n v="0"/>
    <s v="Oui"/>
    <s v="Oui"/>
    <n v="0.15"/>
    <x v="1"/>
    <x v="2"/>
    <x v="1"/>
    <d v="2016-01-01T00:00:00"/>
    <n v="10"/>
    <x v="3"/>
    <d v="2016-01-01T00:00:00"/>
    <n v="10"/>
    <s v="10-20 ans"/>
    <d v="1990-01-01T00:00:00"/>
    <n v="36"/>
    <x v="1"/>
    <x v="0"/>
    <n v="1"/>
    <n v="1"/>
    <m/>
    <n v="1"/>
    <m/>
    <n v="1"/>
    <m/>
    <m/>
    <m/>
    <m/>
    <m/>
    <m/>
    <m/>
    <m/>
    <m/>
    <m/>
    <m/>
    <m/>
    <m/>
    <m/>
    <m/>
    <m/>
    <m/>
    <m/>
    <m/>
    <m/>
    <m/>
    <m/>
    <m/>
    <m/>
    <m/>
    <m/>
    <m/>
    <m/>
    <m/>
    <m/>
    <m/>
    <m/>
    <m/>
    <m/>
    <m/>
    <m/>
    <m/>
    <m/>
    <m/>
    <m/>
    <m/>
    <m/>
    <m/>
    <m/>
    <n v="4"/>
    <x v="1"/>
    <s v="Active"/>
    <s v="Moyen"/>
    <s v="Conseiller client commercial"/>
    <s v="Non"/>
    <n v="3260429"/>
    <s v="750k-5 mil"/>
    <n v="747507"/>
    <m/>
    <n v="747507"/>
    <x v="2"/>
    <x v="2"/>
    <x v="2"/>
    <n v="407553.625"/>
    <n v="4.3617370807229898"/>
    <s v="1-5x"/>
    <x v="1"/>
  </r>
  <r>
    <n v="11282"/>
    <x v="0"/>
    <n v="0.4"/>
    <s v="Non"/>
    <s v="Oui"/>
    <n v="0.5"/>
    <x v="1"/>
    <x v="2"/>
    <x v="2"/>
    <d v="2015-06-30T00:00:00"/>
    <n v="10"/>
    <x v="3"/>
    <d v="2015-06-30T00:00:00"/>
    <n v="10"/>
    <s v="10-20 ans"/>
    <d v="1985-01-01T00:00:00"/>
    <n v="41"/>
    <x v="1"/>
    <x v="4"/>
    <m/>
    <m/>
    <n v="1"/>
    <m/>
    <n v="1"/>
    <m/>
    <n v="1"/>
    <m/>
    <m/>
    <m/>
    <m/>
    <m/>
    <m/>
    <m/>
    <m/>
    <m/>
    <m/>
    <m/>
    <m/>
    <m/>
    <m/>
    <m/>
    <m/>
    <m/>
    <m/>
    <m/>
    <m/>
    <m/>
    <m/>
    <m/>
    <m/>
    <m/>
    <m/>
    <m/>
    <m/>
    <m/>
    <m/>
    <m/>
    <m/>
    <m/>
    <m/>
    <m/>
    <m/>
    <m/>
    <m/>
    <m/>
    <m/>
    <m/>
    <m/>
    <m/>
    <n v="3"/>
    <x v="0"/>
    <s v="Active"/>
    <s v="Petit"/>
    <s v="Conseiller client commercial"/>
    <s v="Non"/>
    <s v=""/>
    <s v=""/>
    <n v="1437448"/>
    <m/>
    <n v="1437448"/>
    <x v="0"/>
    <x v="0"/>
    <x v="0"/>
    <s v=""/>
    <s v=""/>
    <s v=""/>
    <x v="0"/>
  </r>
  <r>
    <n v="11283"/>
    <x v="0"/>
    <n v="0.15"/>
    <s v="Oui"/>
    <s v="Non"/>
    <m/>
    <x v="1"/>
    <x v="1"/>
    <x v="3"/>
    <d v="2015-01-01T00:00:00"/>
    <n v="11"/>
    <x v="3"/>
    <d v="2015-01-01T00:00:00"/>
    <n v="11"/>
    <s v="10-20 ans"/>
    <d v="1980-01-01T00:00:00"/>
    <n v="46"/>
    <x v="2"/>
    <x v="1"/>
    <n v="1"/>
    <n v="1"/>
    <n v="1"/>
    <n v="1"/>
    <n v="1"/>
    <n v="1"/>
    <n v="1"/>
    <m/>
    <m/>
    <m/>
    <m/>
    <m/>
    <m/>
    <m/>
    <m/>
    <m/>
    <m/>
    <m/>
    <m/>
    <m/>
    <m/>
    <m/>
    <m/>
    <m/>
    <m/>
    <m/>
    <m/>
    <m/>
    <m/>
    <m/>
    <m/>
    <m/>
    <m/>
    <m/>
    <m/>
    <m/>
    <m/>
    <m/>
    <m/>
    <m/>
    <m/>
    <m/>
    <m/>
    <m/>
    <m/>
    <m/>
    <m/>
    <m/>
    <m/>
    <m/>
    <n v="7"/>
    <x v="1"/>
    <s v="Active"/>
    <s v="Petit"/>
    <s v="Conseiller client commercial"/>
    <s v="Non"/>
    <n v="3648607"/>
    <s v="750k-5 mil"/>
    <n v="1941090"/>
    <m/>
    <n v="1941090"/>
    <x v="1"/>
    <x v="2"/>
    <x v="10"/>
    <n v="912151.75"/>
    <n v="1.879669154959327"/>
    <s v="1-5x"/>
    <x v="1"/>
  </r>
  <r>
    <n v="11284"/>
    <x v="2"/>
    <n v="0.2"/>
    <s v="Non"/>
    <s v="Non"/>
    <m/>
    <x v="1"/>
    <x v="1"/>
    <x v="3"/>
    <d v="2014-01-01T00:00:00"/>
    <n v="12"/>
    <x v="3"/>
    <d v="2014-01-01T00:00:00"/>
    <n v="12"/>
    <s v="10-20 ans"/>
    <d v="1975-01-01T00:00:00"/>
    <n v="51"/>
    <x v="2"/>
    <x v="1"/>
    <m/>
    <m/>
    <n v="1"/>
    <m/>
    <n v="1"/>
    <m/>
    <n v="1"/>
    <m/>
    <m/>
    <m/>
    <m/>
    <m/>
    <m/>
    <m/>
    <m/>
    <m/>
    <m/>
    <m/>
    <m/>
    <m/>
    <m/>
    <m/>
    <m/>
    <m/>
    <m/>
    <m/>
    <m/>
    <m/>
    <m/>
    <m/>
    <m/>
    <m/>
    <m/>
    <m/>
    <m/>
    <m/>
    <m/>
    <m/>
    <m/>
    <m/>
    <m/>
    <m/>
    <m/>
    <m/>
    <m/>
    <m/>
    <m/>
    <m/>
    <m/>
    <m/>
    <n v="3"/>
    <x v="0"/>
    <s v="Active"/>
    <s v="Petit"/>
    <s v="Conseiller client commercial"/>
    <s v="Non"/>
    <s v=""/>
    <s v=""/>
    <n v="1262743"/>
    <m/>
    <n v="1262743"/>
    <x v="0"/>
    <x v="0"/>
    <x v="0"/>
    <s v=""/>
    <s v=""/>
    <s v=""/>
    <x v="0"/>
  </r>
  <r>
    <n v="11285"/>
    <x v="0"/>
    <n v="0.3"/>
    <s v="Oui"/>
    <s v="Oui"/>
    <n v="0.15"/>
    <x v="1"/>
    <x v="0"/>
    <x v="0"/>
    <d v="2013-01-01T00:00:00"/>
    <n v="13"/>
    <x v="3"/>
    <d v="2013-01-01T00:00:00"/>
    <n v="13"/>
    <s v="10-20 ans"/>
    <d v="1970-01-01T00:00:00"/>
    <n v="56"/>
    <x v="3"/>
    <x v="0"/>
    <m/>
    <n v="1"/>
    <n v="1"/>
    <n v="1"/>
    <n v="1"/>
    <m/>
    <m/>
    <m/>
    <m/>
    <m/>
    <m/>
    <m/>
    <m/>
    <m/>
    <m/>
    <m/>
    <m/>
    <m/>
    <m/>
    <m/>
    <m/>
    <m/>
    <m/>
    <m/>
    <m/>
    <m/>
    <m/>
    <m/>
    <m/>
    <m/>
    <m/>
    <m/>
    <m/>
    <m/>
    <m/>
    <m/>
    <m/>
    <m/>
    <m/>
    <m/>
    <m/>
    <m/>
    <m/>
    <m/>
    <m/>
    <m/>
    <m/>
    <m/>
    <m/>
    <m/>
    <n v="4"/>
    <x v="0"/>
    <s v="Active"/>
    <s v="Moyen"/>
    <s v="Conseiller client commercial"/>
    <s v="Non"/>
    <s v=""/>
    <s v=""/>
    <n v="1110037"/>
    <m/>
    <n v="1110037"/>
    <x v="0"/>
    <x v="0"/>
    <x v="0"/>
    <s v=""/>
    <s v=""/>
    <s v=""/>
    <x v="0"/>
  </r>
  <r>
    <n v="11286"/>
    <x v="4"/>
    <n v="0.4"/>
    <s v="Non"/>
    <s v="Oui"/>
    <n v="0.3"/>
    <x v="1"/>
    <x v="0"/>
    <x v="0"/>
    <d v="2012-01-01T00:00:00"/>
    <n v="14"/>
    <x v="3"/>
    <d v="2012-01-01T00:00:00"/>
    <n v="14"/>
    <s v="10-20 ans"/>
    <d v="1965-01-01T00:00:00"/>
    <n v="61"/>
    <x v="3"/>
    <x v="8"/>
    <m/>
    <m/>
    <n v="1"/>
    <m/>
    <n v="1"/>
    <m/>
    <n v="1"/>
    <m/>
    <m/>
    <m/>
    <m/>
    <m/>
    <m/>
    <m/>
    <m/>
    <m/>
    <m/>
    <m/>
    <m/>
    <m/>
    <m/>
    <m/>
    <m/>
    <m/>
    <m/>
    <m/>
    <m/>
    <m/>
    <m/>
    <m/>
    <m/>
    <m/>
    <m/>
    <m/>
    <m/>
    <m/>
    <m/>
    <m/>
    <m/>
    <m/>
    <m/>
    <m/>
    <m/>
    <m/>
    <m/>
    <m/>
    <m/>
    <m/>
    <m/>
    <m/>
    <n v="3"/>
    <x v="0"/>
    <s v="Active"/>
    <s v="Très petit"/>
    <s v="Unité très petite"/>
    <s v="Non"/>
    <s v=""/>
    <s v=""/>
    <n v="1629305"/>
    <m/>
    <n v="1629305"/>
    <x v="0"/>
    <x v="0"/>
    <x v="0"/>
    <s v=""/>
    <s v=""/>
    <s v=""/>
    <x v="0"/>
  </r>
  <r>
    <n v="11287"/>
    <x v="0"/>
    <n v="0.5"/>
    <s v="Oui"/>
    <s v="Non"/>
    <m/>
    <x v="0"/>
    <x v="1"/>
    <x v="1"/>
    <d v="2011-01-01T00:00:00"/>
    <n v="15"/>
    <x v="3"/>
    <d v="2011-01-01T00:00:00"/>
    <n v="15"/>
    <s v="10-20 ans"/>
    <d v="2000-01-01T00:00:00"/>
    <n v="26"/>
    <x v="0"/>
    <x v="1"/>
    <n v="1"/>
    <n v="1"/>
    <m/>
    <n v="1"/>
    <m/>
    <n v="1"/>
    <m/>
    <m/>
    <m/>
    <m/>
    <m/>
    <m/>
    <m/>
    <m/>
    <m/>
    <m/>
    <m/>
    <m/>
    <m/>
    <m/>
    <m/>
    <m/>
    <m/>
    <m/>
    <m/>
    <m/>
    <m/>
    <m/>
    <m/>
    <m/>
    <m/>
    <m/>
    <m/>
    <m/>
    <m/>
    <m/>
    <m/>
    <m/>
    <m/>
    <m/>
    <m/>
    <m/>
    <m/>
    <m/>
    <m/>
    <m/>
    <m/>
    <m/>
    <m/>
    <m/>
    <n v="4"/>
    <x v="1"/>
    <s v="Active"/>
    <s v="Moyen"/>
    <s v="Conseiller client commercial"/>
    <s v="Non"/>
    <n v="4660128"/>
    <s v="750k-5 mil"/>
    <n v="1500523"/>
    <m/>
    <n v="1500523"/>
    <x v="1"/>
    <x v="2"/>
    <x v="5"/>
    <n v="2330064"/>
    <n v="3.1056691566873682"/>
    <s v="1-5x"/>
    <x v="1"/>
  </r>
  <r>
    <n v="11288"/>
    <x v="2"/>
    <n v="0.6"/>
    <s v="Non"/>
    <s v="Non"/>
    <m/>
    <x v="0"/>
    <x v="0"/>
    <x v="0"/>
    <d v="2010-01-01T00:00:00"/>
    <n v="16"/>
    <x v="3"/>
    <d v="2010-01-01T00:00:00"/>
    <n v="16"/>
    <s v="10-20 ans"/>
    <d v="1995-01-01T00:00:00"/>
    <n v="31"/>
    <x v="0"/>
    <x v="4"/>
    <m/>
    <m/>
    <n v="1"/>
    <m/>
    <n v="1"/>
    <m/>
    <n v="1"/>
    <m/>
    <m/>
    <m/>
    <m/>
    <m/>
    <m/>
    <m/>
    <m/>
    <m/>
    <m/>
    <m/>
    <m/>
    <m/>
    <m/>
    <m/>
    <m/>
    <m/>
    <m/>
    <m/>
    <m/>
    <m/>
    <m/>
    <m/>
    <m/>
    <m/>
    <m/>
    <m/>
    <m/>
    <m/>
    <m/>
    <m/>
    <m/>
    <m/>
    <m/>
    <m/>
    <m/>
    <m/>
    <m/>
    <m/>
    <m/>
    <m/>
    <m/>
    <m/>
    <n v="3"/>
    <x v="0"/>
    <s v="Active"/>
    <s v="Moyen"/>
    <s v="Conseiller client commercial"/>
    <s v="Non"/>
    <s v=""/>
    <s v=""/>
    <n v="673163"/>
    <m/>
    <n v="673163"/>
    <x v="0"/>
    <x v="0"/>
    <x v="0"/>
    <s v=""/>
    <s v=""/>
    <s v=""/>
    <x v="0"/>
  </r>
  <r>
    <n v="11289"/>
    <x v="0"/>
    <n v="0.7"/>
    <s v="Oui"/>
    <s v="Oui"/>
    <n v="0.4"/>
    <x v="0"/>
    <x v="0"/>
    <x v="2"/>
    <d v="2009-01-01T00:00:00"/>
    <n v="17"/>
    <x v="3"/>
    <d v="2009-01-01T00:00:00"/>
    <n v="17"/>
    <s v="10-20 ans"/>
    <d v="1990-01-01T00:00:00"/>
    <n v="36"/>
    <x v="1"/>
    <x v="2"/>
    <m/>
    <n v="1"/>
    <n v="1"/>
    <n v="1"/>
    <n v="1"/>
    <n v="1"/>
    <n v="1"/>
    <m/>
    <m/>
    <m/>
    <m/>
    <m/>
    <m/>
    <m/>
    <m/>
    <m/>
    <m/>
    <m/>
    <m/>
    <m/>
    <m/>
    <m/>
    <m/>
    <m/>
    <m/>
    <m/>
    <m/>
    <m/>
    <m/>
    <m/>
    <m/>
    <m/>
    <m/>
    <m/>
    <m/>
    <m/>
    <m/>
    <m/>
    <m/>
    <m/>
    <m/>
    <m/>
    <m/>
    <m/>
    <m/>
    <m/>
    <m/>
    <m/>
    <m/>
    <m/>
    <n v="6"/>
    <x v="0"/>
    <s v="Active"/>
    <s v="Très petit"/>
    <s v="Unité très petite"/>
    <s v="Non"/>
    <s v=""/>
    <s v=""/>
    <n v="75990"/>
    <m/>
    <n v="75990"/>
    <x v="0"/>
    <x v="0"/>
    <x v="0"/>
    <s v=""/>
    <s v=""/>
    <s v=""/>
    <x v="0"/>
  </r>
  <r>
    <n v="11290"/>
    <x v="12"/>
    <n v="0.8"/>
    <s v="Non"/>
    <s v="Oui"/>
    <n v="0.75"/>
    <x v="0"/>
    <x v="2"/>
    <x v="3"/>
    <d v="2008-01-01T00:00:00"/>
    <n v="18"/>
    <x v="3"/>
    <d v="2008-01-01T00:00:00"/>
    <n v="18"/>
    <s v="10-20 ans"/>
    <d v="1985-01-01T00:00:00"/>
    <n v="41"/>
    <x v="1"/>
    <x v="7"/>
    <n v="1"/>
    <m/>
    <n v="1"/>
    <m/>
    <n v="1"/>
    <m/>
    <n v="1"/>
    <m/>
    <m/>
    <m/>
    <m/>
    <m/>
    <m/>
    <m/>
    <m/>
    <m/>
    <m/>
    <m/>
    <m/>
    <m/>
    <m/>
    <m/>
    <m/>
    <m/>
    <m/>
    <m/>
    <m/>
    <m/>
    <m/>
    <m/>
    <m/>
    <m/>
    <m/>
    <m/>
    <m/>
    <m/>
    <m/>
    <m/>
    <m/>
    <m/>
    <m/>
    <m/>
    <m/>
    <m/>
    <m/>
    <m/>
    <m/>
    <m/>
    <m/>
    <m/>
    <n v="4"/>
    <x v="1"/>
    <s v="Active"/>
    <s v="Petit"/>
    <s v="Conseiller client commercial"/>
    <s v="Non"/>
    <n v="664827"/>
    <s v="250k-750k"/>
    <n v="747388"/>
    <m/>
    <n v="747388"/>
    <x v="2"/>
    <x v="1"/>
    <x v="7"/>
    <n v="664827"/>
    <n v="0.88953395023735993"/>
    <s v="1x"/>
    <x v="1"/>
  </r>
  <r>
    <n v="11291"/>
    <x v="0"/>
    <n v="0.75"/>
    <s v="Oui"/>
    <s v="Non"/>
    <m/>
    <x v="0"/>
    <x v="0"/>
    <x v="2"/>
    <d v="2007-01-01T00:00:00"/>
    <n v="19"/>
    <x v="3"/>
    <d v="2007-01-01T00:00:00"/>
    <n v="19"/>
    <s v="10-20 ans"/>
    <d v="1980-01-01T00:00:00"/>
    <n v="46"/>
    <x v="2"/>
    <x v="0"/>
    <m/>
    <n v="1"/>
    <n v="1"/>
    <n v="1"/>
    <n v="1"/>
    <m/>
    <m/>
    <m/>
    <m/>
    <m/>
    <m/>
    <m/>
    <m/>
    <m/>
    <m/>
    <m/>
    <m/>
    <m/>
    <m/>
    <m/>
    <m/>
    <m/>
    <m/>
    <m/>
    <m/>
    <m/>
    <m/>
    <m/>
    <m/>
    <m/>
    <m/>
    <m/>
    <m/>
    <m/>
    <m/>
    <m/>
    <m/>
    <m/>
    <m/>
    <m/>
    <m/>
    <m/>
    <m/>
    <m/>
    <m/>
    <m/>
    <m/>
    <m/>
    <m/>
    <m/>
    <n v="4"/>
    <x v="0"/>
    <s v="Active"/>
    <s v="Très petit"/>
    <s v="Unité très petite"/>
    <s v="Non"/>
    <s v=""/>
    <s v=""/>
    <n v="730622"/>
    <m/>
    <n v="730622"/>
    <x v="0"/>
    <x v="0"/>
    <x v="0"/>
    <s v=""/>
    <s v=""/>
    <s v=""/>
    <x v="0"/>
  </r>
  <r>
    <n v="11292"/>
    <x v="0"/>
    <n v="1"/>
    <s v="Non"/>
    <s v="Non"/>
    <m/>
    <x v="0"/>
    <x v="1"/>
    <x v="3"/>
    <d v="2006-01-01T00:00:00"/>
    <n v="20"/>
    <x v="4"/>
    <d v="2006-01-01T00:00:00"/>
    <n v="20"/>
    <s v="&gt;20 ans"/>
    <d v="1975-01-01T00:00:00"/>
    <n v="51"/>
    <x v="2"/>
    <x v="1"/>
    <n v="1"/>
    <m/>
    <n v="1"/>
    <m/>
    <n v="1"/>
    <m/>
    <n v="1"/>
    <m/>
    <m/>
    <m/>
    <m/>
    <m/>
    <m/>
    <m/>
    <m/>
    <m/>
    <m/>
    <m/>
    <m/>
    <m/>
    <m/>
    <m/>
    <m/>
    <m/>
    <m/>
    <m/>
    <m/>
    <m/>
    <m/>
    <m/>
    <m/>
    <m/>
    <m/>
    <m/>
    <m/>
    <m/>
    <m/>
    <m/>
    <m/>
    <m/>
    <m/>
    <m/>
    <m/>
    <m/>
    <m/>
    <m/>
    <m/>
    <m/>
    <m/>
    <m/>
    <n v="4"/>
    <x v="1"/>
    <s v="Active"/>
    <s v="Petit"/>
    <s v="Conseiller client commercial"/>
    <s v="Non"/>
    <n v="415839"/>
    <s v="250k-750k"/>
    <n v="783450"/>
    <m/>
    <n v="783450"/>
    <x v="1"/>
    <x v="1"/>
    <x v="4"/>
    <n v="59405.571428571428"/>
    <n v="0.53077924564426571"/>
    <s v="1x"/>
    <x v="1"/>
  </r>
  <r>
    <n v="11293"/>
    <x v="0"/>
    <n v="0"/>
    <s v="Oui"/>
    <s v="Oui"/>
    <n v="0.15"/>
    <x v="1"/>
    <x v="1"/>
    <x v="0"/>
    <d v="2005-01-01T00:00:00"/>
    <n v="21"/>
    <x v="4"/>
    <d v="2005-01-01T00:00:00"/>
    <n v="21"/>
    <s v="&gt;20 ans"/>
    <d v="1970-01-01T00:00:00"/>
    <n v="56"/>
    <x v="3"/>
    <x v="1"/>
    <m/>
    <n v="1"/>
    <m/>
    <n v="1"/>
    <m/>
    <n v="1"/>
    <m/>
    <m/>
    <m/>
    <m/>
    <m/>
    <m/>
    <m/>
    <m/>
    <m/>
    <m/>
    <m/>
    <m/>
    <m/>
    <m/>
    <m/>
    <m/>
    <m/>
    <m/>
    <m/>
    <m/>
    <m/>
    <m/>
    <m/>
    <m/>
    <m/>
    <m/>
    <m/>
    <m/>
    <m/>
    <m/>
    <m/>
    <m/>
    <m/>
    <m/>
    <m/>
    <m/>
    <m/>
    <m/>
    <m/>
    <m/>
    <m/>
    <m/>
    <m/>
    <m/>
    <n v="3"/>
    <x v="0"/>
    <s v="Active"/>
    <s v="Petit"/>
    <s v="Conseiller client commercial"/>
    <s v="Non"/>
    <s v=""/>
    <s v=""/>
    <n v="614011"/>
    <m/>
    <n v="614011"/>
    <x v="0"/>
    <x v="0"/>
    <x v="0"/>
    <s v=""/>
    <s v=""/>
    <s v=""/>
    <x v="0"/>
  </r>
  <r>
    <n v="11294"/>
    <x v="0"/>
    <n v="0.4"/>
    <s v="Non"/>
    <s v="Oui"/>
    <n v="0.5"/>
    <x v="1"/>
    <x v="1"/>
    <x v="3"/>
    <d v="2004-01-01T00:00:00"/>
    <n v="22"/>
    <x v="4"/>
    <d v="2004-01-01T00:00:00"/>
    <n v="22"/>
    <s v="&gt;20 ans"/>
    <d v="1965-01-01T00:00:00"/>
    <n v="61"/>
    <x v="3"/>
    <x v="0"/>
    <n v="1"/>
    <m/>
    <n v="1"/>
    <m/>
    <n v="1"/>
    <m/>
    <n v="1"/>
    <m/>
    <m/>
    <m/>
    <m/>
    <m/>
    <m/>
    <m/>
    <m/>
    <m/>
    <m/>
    <m/>
    <m/>
    <m/>
    <m/>
    <m/>
    <m/>
    <m/>
    <m/>
    <m/>
    <m/>
    <m/>
    <m/>
    <m/>
    <m/>
    <m/>
    <m/>
    <m/>
    <m/>
    <m/>
    <m/>
    <m/>
    <m/>
    <m/>
    <m/>
    <m/>
    <m/>
    <m/>
    <m/>
    <m/>
    <m/>
    <m/>
    <m/>
    <m/>
    <n v="4"/>
    <x v="1"/>
    <s v="Active"/>
    <s v="Petit"/>
    <s v="Conseiller client commercial"/>
    <s v="Non"/>
    <n v="4847721"/>
    <s v="750k-5 mil"/>
    <n v="878298"/>
    <m/>
    <n v="878298"/>
    <x v="2"/>
    <x v="1"/>
    <x v="4"/>
    <n v="692531.57142857148"/>
    <n v="5.5194489797312531"/>
    <s v="5-10x"/>
    <x v="1"/>
  </r>
  <r>
    <n v="11295"/>
    <x v="0"/>
    <n v="0.15"/>
    <s v="Oui"/>
    <s v="Non"/>
    <m/>
    <x v="1"/>
    <x v="1"/>
    <x v="3"/>
    <d v="2003-01-01T00:00:00"/>
    <n v="23"/>
    <x v="4"/>
    <d v="2003-01-01T00:00:00"/>
    <n v="23"/>
    <s v="&gt;20 ans"/>
    <d v="2000-01-01T00:00:00"/>
    <n v="26"/>
    <x v="0"/>
    <x v="0"/>
    <n v="1"/>
    <n v="1"/>
    <n v="1"/>
    <n v="1"/>
    <n v="1"/>
    <n v="1"/>
    <n v="1"/>
    <m/>
    <m/>
    <m/>
    <m/>
    <m/>
    <m/>
    <m/>
    <m/>
    <m/>
    <m/>
    <m/>
    <m/>
    <m/>
    <m/>
    <m/>
    <m/>
    <m/>
    <m/>
    <m/>
    <m/>
    <m/>
    <m/>
    <m/>
    <m/>
    <m/>
    <m/>
    <m/>
    <m/>
    <m/>
    <m/>
    <m/>
    <m/>
    <m/>
    <m/>
    <m/>
    <m/>
    <m/>
    <m/>
    <m/>
    <m/>
    <m/>
    <m/>
    <m/>
    <n v="7"/>
    <x v="1"/>
    <s v="Active"/>
    <s v="Petit"/>
    <s v="Conseiller client commercial"/>
    <s v="Non"/>
    <n v="2982421"/>
    <s v="750k-5 mil"/>
    <n v="1981947"/>
    <m/>
    <n v="1981947"/>
    <x v="1"/>
    <x v="2"/>
    <x v="6"/>
    <n v="497070.16666666669"/>
    <n v="1.504793518696514"/>
    <s v="1-5x"/>
    <x v="1"/>
  </r>
  <r>
    <n v="11296"/>
    <x v="0"/>
    <n v="0.2"/>
    <s v="Non"/>
    <s v="Non"/>
    <m/>
    <x v="1"/>
    <x v="2"/>
    <x v="3"/>
    <d v="2002-01-01T00:00:00"/>
    <n v="24"/>
    <x v="4"/>
    <d v="2002-01-01T00:00:00"/>
    <n v="24"/>
    <s v="&gt;20 ans"/>
    <d v="1995-01-01T00:00:00"/>
    <n v="31"/>
    <x v="0"/>
    <x v="0"/>
    <n v="1"/>
    <m/>
    <n v="1"/>
    <m/>
    <n v="1"/>
    <m/>
    <n v="1"/>
    <m/>
    <m/>
    <m/>
    <m/>
    <m/>
    <m/>
    <m/>
    <m/>
    <m/>
    <m/>
    <m/>
    <m/>
    <m/>
    <m/>
    <m/>
    <m/>
    <m/>
    <m/>
    <m/>
    <m/>
    <m/>
    <m/>
    <m/>
    <m/>
    <m/>
    <m/>
    <m/>
    <m/>
    <m/>
    <m/>
    <m/>
    <m/>
    <m/>
    <m/>
    <m/>
    <m/>
    <m/>
    <m/>
    <m/>
    <m/>
    <m/>
    <m/>
    <m/>
    <n v="4"/>
    <x v="1"/>
    <s v="Active"/>
    <s v="Petit"/>
    <s v="Conseiller client commercial"/>
    <s v="Non"/>
    <n v="4728869"/>
    <s v="750k-5 mil"/>
    <n v="336318"/>
    <m/>
    <n v="336318"/>
    <x v="1"/>
    <x v="1"/>
    <x v="6"/>
    <n v="788144.83333333337"/>
    <n v="14.060707425710191"/>
    <s v="10-20x"/>
    <x v="1"/>
  </r>
  <r>
    <n v="11297"/>
    <x v="0"/>
    <n v="0.3"/>
    <s v="Oui"/>
    <s v="Oui"/>
    <n v="0.15"/>
    <x v="1"/>
    <x v="1"/>
    <x v="0"/>
    <d v="2001-01-01T00:00:00"/>
    <n v="25"/>
    <x v="4"/>
    <d v="2001-01-01T00:00:00"/>
    <n v="25"/>
    <s v="&gt;20 ans"/>
    <d v="1990-01-01T00:00:00"/>
    <n v="36"/>
    <x v="1"/>
    <x v="4"/>
    <m/>
    <n v="1"/>
    <n v="1"/>
    <n v="1"/>
    <n v="1"/>
    <m/>
    <m/>
    <m/>
    <m/>
    <m/>
    <m/>
    <m/>
    <m/>
    <m/>
    <m/>
    <m/>
    <m/>
    <m/>
    <m/>
    <m/>
    <m/>
    <m/>
    <m/>
    <m/>
    <m/>
    <m/>
    <m/>
    <m/>
    <m/>
    <m/>
    <m/>
    <m/>
    <m/>
    <m/>
    <m/>
    <m/>
    <m/>
    <m/>
    <m/>
    <m/>
    <m/>
    <m/>
    <m/>
    <m/>
    <m/>
    <m/>
    <m/>
    <m/>
    <m/>
    <m/>
    <n v="4"/>
    <x v="0"/>
    <s v="Active"/>
    <s v="Moyen"/>
    <s v="Conseiller client commercial"/>
    <s v="Non"/>
    <s v=""/>
    <s v=""/>
    <n v="358418"/>
    <m/>
    <n v="358418"/>
    <x v="0"/>
    <x v="0"/>
    <x v="0"/>
    <s v=""/>
    <s v=""/>
    <s v=""/>
    <x v="0"/>
  </r>
  <r>
    <n v="11298"/>
    <x v="0"/>
    <n v="0.4"/>
    <s v="Non"/>
    <s v="Oui"/>
    <n v="0.3"/>
    <x v="1"/>
    <x v="0"/>
    <x v="0"/>
    <d v="2000-01-01T00:00:00"/>
    <n v="26"/>
    <x v="4"/>
    <d v="2000-01-01T00:00:00"/>
    <n v="26"/>
    <s v="&gt;20 ans"/>
    <d v="1985-01-01T00:00:00"/>
    <n v="41"/>
    <x v="1"/>
    <x v="4"/>
    <n v="1"/>
    <m/>
    <n v="1"/>
    <m/>
    <n v="1"/>
    <m/>
    <n v="1"/>
    <m/>
    <m/>
    <m/>
    <m/>
    <m/>
    <m/>
    <m/>
    <m/>
    <m/>
    <m/>
    <m/>
    <m/>
    <m/>
    <m/>
    <m/>
    <m/>
    <m/>
    <m/>
    <m/>
    <m/>
    <m/>
    <m/>
    <m/>
    <m/>
    <m/>
    <m/>
    <m/>
    <m/>
    <m/>
    <m/>
    <m/>
    <m/>
    <m/>
    <m/>
    <m/>
    <m/>
    <m/>
    <m/>
    <m/>
    <m/>
    <m/>
    <m/>
    <m/>
    <n v="4"/>
    <x v="1"/>
    <s v="Active"/>
    <s v="Petit"/>
    <s v="Conseiller client commercial"/>
    <s v="Non"/>
    <n v="2238803"/>
    <s v="750k-5 mil"/>
    <n v="8818"/>
    <m/>
    <n v="8818"/>
    <x v="2"/>
    <x v="1"/>
    <x v="4"/>
    <n v="319829"/>
    <n v="253.8901111363121"/>
    <s v="100-500x"/>
    <x v="1"/>
  </r>
  <r>
    <n v="11299"/>
    <x v="6"/>
    <n v="0.5"/>
    <s v="Oui"/>
    <s v="Non"/>
    <m/>
    <x v="0"/>
    <x v="0"/>
    <x v="2"/>
    <d v="1999-01-01T00:00:00"/>
    <n v="27"/>
    <x v="4"/>
    <d v="1999-01-01T00:00:00"/>
    <n v="27"/>
    <s v="&gt;20 ans"/>
    <d v="1980-01-01T00:00:00"/>
    <n v="46"/>
    <x v="2"/>
    <x v="8"/>
    <m/>
    <n v="1"/>
    <m/>
    <n v="1"/>
    <m/>
    <n v="1"/>
    <m/>
    <m/>
    <m/>
    <m/>
    <m/>
    <m/>
    <m/>
    <m/>
    <m/>
    <m/>
    <m/>
    <m/>
    <m/>
    <m/>
    <m/>
    <m/>
    <m/>
    <m/>
    <m/>
    <m/>
    <m/>
    <m/>
    <m/>
    <m/>
    <m/>
    <m/>
    <m/>
    <m/>
    <m/>
    <m/>
    <m/>
    <m/>
    <m/>
    <m/>
    <m/>
    <m/>
    <m/>
    <m/>
    <m/>
    <m/>
    <m/>
    <m/>
    <m/>
    <m/>
    <n v="3"/>
    <x v="0"/>
    <s v="Active"/>
    <s v="Très petit"/>
    <s v="Branche en ligne"/>
    <s v="Non"/>
    <s v=""/>
    <s v=""/>
    <n v="1838598"/>
    <m/>
    <n v="1838598"/>
    <x v="0"/>
    <x v="0"/>
    <x v="0"/>
    <s v=""/>
    <s v=""/>
    <s v=""/>
    <x v="0"/>
  </r>
  <r>
    <n v="11300"/>
    <x v="0"/>
    <n v="0.6"/>
    <s v="Non"/>
    <s v="Non"/>
    <m/>
    <x v="0"/>
    <x v="0"/>
    <x v="0"/>
    <d v="2025-01-01T00:00:00"/>
    <n v="1"/>
    <x v="0"/>
    <d v="2025-01-01T00:00:00"/>
    <n v="1"/>
    <s v="1 à 3 ans"/>
    <d v="1975-01-01T00:00:00"/>
    <n v="51"/>
    <x v="2"/>
    <x v="4"/>
    <m/>
    <m/>
    <n v="1"/>
    <m/>
    <n v="1"/>
    <m/>
    <n v="1"/>
    <m/>
    <m/>
    <m/>
    <m/>
    <m/>
    <m/>
    <m/>
    <m/>
    <m/>
    <m/>
    <m/>
    <m/>
    <m/>
    <m/>
    <m/>
    <m/>
    <m/>
    <m/>
    <m/>
    <m/>
    <m/>
    <m/>
    <m/>
    <m/>
    <m/>
    <m/>
    <m/>
    <m/>
    <m/>
    <m/>
    <m/>
    <m/>
    <m/>
    <m/>
    <m/>
    <m/>
    <m/>
    <m/>
    <m/>
    <m/>
    <m/>
    <m/>
    <m/>
    <n v="3"/>
    <x v="0"/>
    <s v="Active"/>
    <s v="Petit"/>
    <s v="Branche en ligne"/>
    <s v="Non"/>
    <s v=""/>
    <s v=""/>
    <n v="1858612"/>
    <m/>
    <n v="1858612"/>
    <x v="0"/>
    <x v="0"/>
    <x v="0"/>
    <s v=""/>
    <s v=""/>
    <s v=""/>
    <x v="0"/>
  </r>
  <r>
    <n v="11301"/>
    <x v="0"/>
    <n v="0.7"/>
    <s v="Oui"/>
    <s v="Oui"/>
    <n v="0.4"/>
    <x v="0"/>
    <x v="0"/>
    <x v="3"/>
    <d v="2025-01-01T00:00:00"/>
    <n v="1"/>
    <x v="0"/>
    <d v="2025-01-01T00:00:00"/>
    <n v="1"/>
    <s v="1 à 3 ans"/>
    <d v="1970-01-01T00:00:00"/>
    <n v="56"/>
    <x v="3"/>
    <x v="7"/>
    <m/>
    <n v="1"/>
    <n v="1"/>
    <n v="1"/>
    <n v="1"/>
    <n v="1"/>
    <n v="1"/>
    <m/>
    <m/>
    <m/>
    <m/>
    <m/>
    <m/>
    <m/>
    <m/>
    <m/>
    <m/>
    <m/>
    <m/>
    <m/>
    <m/>
    <m/>
    <m/>
    <m/>
    <m/>
    <m/>
    <m/>
    <m/>
    <m/>
    <m/>
    <m/>
    <m/>
    <m/>
    <m/>
    <m/>
    <m/>
    <m/>
    <m/>
    <m/>
    <m/>
    <m/>
    <m/>
    <m/>
    <m/>
    <m/>
    <m/>
    <m/>
    <m/>
    <m/>
    <m/>
    <n v="6"/>
    <x v="0"/>
    <s v="Active"/>
    <s v="Très petit"/>
    <s v="Unité très petite"/>
    <s v="Non"/>
    <s v=""/>
    <s v=""/>
    <n v="1876037"/>
    <m/>
    <n v="1876037"/>
    <x v="0"/>
    <x v="0"/>
    <x v="0"/>
    <s v=""/>
    <s v=""/>
    <s v=""/>
    <x v="0"/>
  </r>
  <r>
    <n v="11302"/>
    <x v="4"/>
    <n v="0.8"/>
    <s v="Non"/>
    <s v="Oui"/>
    <n v="0.75"/>
    <x v="0"/>
    <x v="0"/>
    <x v="2"/>
    <d v="2024-06-30T00:00:00"/>
    <n v="1"/>
    <x v="0"/>
    <d v="2024-06-30T00:00:00"/>
    <n v="1"/>
    <s v="1 à 3 ans"/>
    <d v="1965-01-01T00:00:00"/>
    <n v="61"/>
    <x v="3"/>
    <x v="7"/>
    <n v="1"/>
    <m/>
    <n v="1"/>
    <m/>
    <n v="1"/>
    <m/>
    <n v="1"/>
    <m/>
    <m/>
    <m/>
    <m/>
    <m/>
    <m/>
    <m/>
    <m/>
    <m/>
    <m/>
    <m/>
    <m/>
    <m/>
    <m/>
    <m/>
    <m/>
    <m/>
    <m/>
    <m/>
    <m/>
    <m/>
    <m/>
    <m/>
    <m/>
    <m/>
    <m/>
    <m/>
    <m/>
    <m/>
    <m/>
    <m/>
    <m/>
    <m/>
    <m/>
    <m/>
    <m/>
    <m/>
    <m/>
    <m/>
    <m/>
    <m/>
    <m/>
    <m/>
    <n v="4"/>
    <x v="1"/>
    <s v="Active"/>
    <s v="Très petit"/>
    <s v="Unité très petite"/>
    <s v="Non"/>
    <n v="1623017"/>
    <s v="750k-5 mil"/>
    <n v="967883"/>
    <m/>
    <n v="967883"/>
    <x v="2"/>
    <x v="1"/>
    <x v="8"/>
    <n v="180335.22222222222"/>
    <n v="1.6768731344594336"/>
    <s v="1-5x"/>
    <x v="1"/>
  </r>
  <r>
    <n v="11303"/>
    <x v="0"/>
    <n v="0.75"/>
    <s v="Oui"/>
    <s v="Non"/>
    <m/>
    <x v="0"/>
    <x v="0"/>
    <x v="0"/>
    <d v="2024-01-01T00:00:00"/>
    <n v="2"/>
    <x v="0"/>
    <d v="2024-01-01T00:00:00"/>
    <n v="2"/>
    <s v="1 à 3 ans"/>
    <d v="2000-01-01T00:00:00"/>
    <n v="26"/>
    <x v="0"/>
    <x v="1"/>
    <m/>
    <n v="1"/>
    <n v="1"/>
    <n v="1"/>
    <n v="1"/>
    <m/>
    <m/>
    <m/>
    <m/>
    <m/>
    <m/>
    <m/>
    <m/>
    <m/>
    <m/>
    <m/>
    <m/>
    <m/>
    <m/>
    <m/>
    <m/>
    <m/>
    <m/>
    <m/>
    <m/>
    <m/>
    <m/>
    <m/>
    <m/>
    <m/>
    <m/>
    <m/>
    <m/>
    <m/>
    <m/>
    <m/>
    <m/>
    <m/>
    <m/>
    <m/>
    <m/>
    <m/>
    <m/>
    <m/>
    <m/>
    <m/>
    <m/>
    <m/>
    <m/>
    <m/>
    <n v="4"/>
    <x v="0"/>
    <s v="Active"/>
    <s v="Petit"/>
    <s v="Conseiller client commercial"/>
    <s v="Non"/>
    <s v=""/>
    <s v=""/>
    <n v="1612239"/>
    <m/>
    <n v="1612239"/>
    <x v="0"/>
    <x v="0"/>
    <x v="0"/>
    <s v=""/>
    <s v=""/>
    <s v=""/>
    <x v="0"/>
  </r>
  <r>
    <n v="11304"/>
    <x v="0"/>
    <n v="1"/>
    <s v="Non"/>
    <s v="Non"/>
    <m/>
    <x v="0"/>
    <x v="0"/>
    <x v="0"/>
    <d v="2023-06-30T00:00:00"/>
    <n v="2"/>
    <x v="0"/>
    <d v="2023-06-30T00:00:00"/>
    <n v="2"/>
    <s v="1 à 3 ans"/>
    <d v="1995-01-01T00:00:00"/>
    <n v="31"/>
    <x v="0"/>
    <x v="0"/>
    <m/>
    <m/>
    <n v="1"/>
    <m/>
    <n v="1"/>
    <m/>
    <n v="1"/>
    <m/>
    <m/>
    <m/>
    <m/>
    <m/>
    <m/>
    <m/>
    <m/>
    <m/>
    <m/>
    <m/>
    <m/>
    <m/>
    <m/>
    <m/>
    <m/>
    <m/>
    <m/>
    <m/>
    <m/>
    <m/>
    <m/>
    <m/>
    <m/>
    <m/>
    <m/>
    <m/>
    <m/>
    <m/>
    <m/>
    <m/>
    <m/>
    <m/>
    <m/>
    <m/>
    <m/>
    <m/>
    <m/>
    <m/>
    <m/>
    <m/>
    <m/>
    <m/>
    <n v="3"/>
    <x v="0"/>
    <s v="Active"/>
    <s v="Petit"/>
    <s v="Conseiller client commercial"/>
    <s v="Non"/>
    <s v=""/>
    <s v=""/>
    <n v="61938"/>
    <m/>
    <n v="61938"/>
    <x v="0"/>
    <x v="0"/>
    <x v="0"/>
    <s v=""/>
    <s v=""/>
    <s v=""/>
    <x v="0"/>
  </r>
  <r>
    <n v="11305"/>
    <x v="0"/>
    <n v="0"/>
    <s v="Oui"/>
    <s v="Oui"/>
    <n v="0.15"/>
    <x v="1"/>
    <x v="0"/>
    <x v="0"/>
    <d v="2023-01-01T00:00:00"/>
    <n v="3"/>
    <x v="1"/>
    <d v="2023-01-01T00:00:00"/>
    <n v="3"/>
    <s v="3-5 ans"/>
    <d v="1990-01-01T00:00:00"/>
    <n v="36"/>
    <x v="1"/>
    <x v="15"/>
    <m/>
    <n v="1"/>
    <m/>
    <n v="1"/>
    <m/>
    <n v="1"/>
    <m/>
    <m/>
    <m/>
    <m/>
    <m/>
    <m/>
    <m/>
    <m/>
    <m/>
    <m/>
    <m/>
    <m/>
    <m/>
    <m/>
    <m/>
    <m/>
    <m/>
    <m/>
    <m/>
    <m/>
    <m/>
    <m/>
    <m/>
    <m/>
    <m/>
    <m/>
    <m/>
    <m/>
    <m/>
    <m/>
    <m/>
    <m/>
    <m/>
    <m/>
    <m/>
    <m/>
    <m/>
    <m/>
    <m/>
    <m/>
    <m/>
    <m/>
    <m/>
    <m/>
    <n v="3"/>
    <x v="0"/>
    <s v="Active"/>
    <s v="Très petit"/>
    <s v="Unité très petite"/>
    <s v="Non"/>
    <s v=""/>
    <s v=""/>
    <n v="978745"/>
    <m/>
    <n v="978745"/>
    <x v="0"/>
    <x v="0"/>
    <x v="0"/>
    <s v=""/>
    <s v=""/>
    <s v=""/>
    <x v="0"/>
  </r>
  <r>
    <n v="11306"/>
    <x v="0"/>
    <n v="0.4"/>
    <s v="Non"/>
    <s v="Oui"/>
    <n v="0.5"/>
    <x v="1"/>
    <x v="1"/>
    <x v="3"/>
    <d v="2022-06-30T00:00:00"/>
    <n v="3"/>
    <x v="1"/>
    <d v="2022-06-30T00:00:00"/>
    <n v="3"/>
    <s v="3-5 ans"/>
    <d v="1985-01-01T00:00:00"/>
    <n v="41"/>
    <x v="1"/>
    <x v="7"/>
    <n v="1"/>
    <m/>
    <n v="1"/>
    <m/>
    <n v="1"/>
    <m/>
    <n v="1"/>
    <m/>
    <m/>
    <m/>
    <m/>
    <m/>
    <m/>
    <m/>
    <m/>
    <m/>
    <m/>
    <m/>
    <m/>
    <m/>
    <m/>
    <m/>
    <m/>
    <m/>
    <m/>
    <m/>
    <m/>
    <m/>
    <m/>
    <m/>
    <m/>
    <m/>
    <m/>
    <m/>
    <m/>
    <m/>
    <m/>
    <m/>
    <m/>
    <m/>
    <m/>
    <m/>
    <m/>
    <m/>
    <m/>
    <m/>
    <m/>
    <m/>
    <m/>
    <m/>
    <n v="4"/>
    <x v="1"/>
    <s v="Active"/>
    <s v="Petit"/>
    <s v="Conseiller client commercial"/>
    <s v="Non"/>
    <n v="1419410"/>
    <s v="750k-5 mil"/>
    <n v="1129669"/>
    <m/>
    <n v="1129669"/>
    <x v="2"/>
    <x v="1"/>
    <x v="6"/>
    <n v="236568.33333333334"/>
    <n v="1.256483093720373"/>
    <s v="1-5x"/>
    <x v="1"/>
  </r>
  <r>
    <n v="11307"/>
    <x v="13"/>
    <n v="0.15"/>
    <s v="Oui"/>
    <s v="Non"/>
    <m/>
    <x v="1"/>
    <x v="4"/>
    <x v="1"/>
    <d v="2022-01-01T00:00:00"/>
    <n v="4"/>
    <x v="1"/>
    <d v="2022-01-01T00:00:00"/>
    <n v="4"/>
    <s v="3-5 ans"/>
    <d v="1980-01-01T00:00:00"/>
    <n v="46"/>
    <x v="2"/>
    <x v="4"/>
    <n v="1"/>
    <n v="1"/>
    <n v="1"/>
    <n v="1"/>
    <n v="1"/>
    <n v="1"/>
    <n v="1"/>
    <m/>
    <m/>
    <m/>
    <m/>
    <m/>
    <m/>
    <m/>
    <m/>
    <m/>
    <m/>
    <m/>
    <m/>
    <m/>
    <m/>
    <m/>
    <m/>
    <m/>
    <m/>
    <m/>
    <m/>
    <m/>
    <m/>
    <m/>
    <m/>
    <m/>
    <m/>
    <m/>
    <m/>
    <m/>
    <m/>
    <m/>
    <m/>
    <m/>
    <m/>
    <m/>
    <m/>
    <m/>
    <m/>
    <m/>
    <m/>
    <m/>
    <m/>
    <m/>
    <n v="7"/>
    <x v="1"/>
    <s v="Active"/>
    <s v="Moyen"/>
    <s v="PQMU"/>
    <s v="Non"/>
    <n v="3286769"/>
    <s v="750k-5 mil"/>
    <n v="515682"/>
    <m/>
    <n v="515682"/>
    <x v="1"/>
    <x v="2"/>
    <x v="8"/>
    <n v="365196.55555555556"/>
    <n v="6.3736353023762709"/>
    <s v="5-10x"/>
    <x v="3"/>
  </r>
  <r>
    <n v="11308"/>
    <x v="0"/>
    <n v="0.2"/>
    <s v="Non"/>
    <s v="Non"/>
    <m/>
    <x v="1"/>
    <x v="0"/>
    <x v="0"/>
    <d v="2021-06-30T00:00:00"/>
    <n v="4"/>
    <x v="1"/>
    <d v="2021-06-30T00:00:00"/>
    <n v="4"/>
    <s v="3-5 ans"/>
    <d v="1975-01-01T00:00:00"/>
    <n v="51"/>
    <x v="2"/>
    <x v="16"/>
    <m/>
    <m/>
    <n v="1"/>
    <m/>
    <n v="1"/>
    <m/>
    <n v="1"/>
    <m/>
    <m/>
    <m/>
    <m/>
    <m/>
    <m/>
    <m/>
    <m/>
    <m/>
    <m/>
    <m/>
    <m/>
    <m/>
    <m/>
    <m/>
    <m/>
    <m/>
    <m/>
    <m/>
    <m/>
    <m/>
    <m/>
    <m/>
    <m/>
    <m/>
    <m/>
    <m/>
    <m/>
    <m/>
    <m/>
    <m/>
    <m/>
    <m/>
    <m/>
    <m/>
    <m/>
    <m/>
    <m/>
    <m/>
    <m/>
    <m/>
    <m/>
    <m/>
    <n v="3"/>
    <x v="0"/>
    <s v="Active"/>
    <s v="Petit"/>
    <s v="Branche en ligne"/>
    <s v="Non"/>
    <s v=""/>
    <s v=""/>
    <n v="320192"/>
    <m/>
    <n v="320192"/>
    <x v="0"/>
    <x v="0"/>
    <x v="0"/>
    <s v=""/>
    <s v=""/>
    <s v=""/>
    <x v="0"/>
  </r>
  <r>
    <n v="11309"/>
    <x v="0"/>
    <n v="0.3"/>
    <s v="Oui"/>
    <s v="Oui"/>
    <n v="0.15"/>
    <x v="1"/>
    <x v="0"/>
    <x v="2"/>
    <d v="2021-01-01T00:00:00"/>
    <n v="5"/>
    <x v="2"/>
    <d v="2021-01-01T00:00:00"/>
    <n v="5"/>
    <s v="5 à 10 ans"/>
    <d v="1970-01-01T00:00:00"/>
    <n v="56"/>
    <x v="3"/>
    <x v="3"/>
    <m/>
    <n v="1"/>
    <n v="1"/>
    <n v="1"/>
    <n v="1"/>
    <m/>
    <m/>
    <m/>
    <m/>
    <m/>
    <m/>
    <m/>
    <m/>
    <m/>
    <m/>
    <m/>
    <m/>
    <m/>
    <m/>
    <m/>
    <m/>
    <m/>
    <m/>
    <m/>
    <m/>
    <m/>
    <m/>
    <m/>
    <m/>
    <m/>
    <m/>
    <m/>
    <m/>
    <m/>
    <m/>
    <m/>
    <m/>
    <m/>
    <m/>
    <m/>
    <m/>
    <m/>
    <m/>
    <m/>
    <m/>
    <m/>
    <m/>
    <m/>
    <m/>
    <m/>
    <n v="4"/>
    <x v="0"/>
    <s v="Active"/>
    <s v="Très petit"/>
    <s v="Unité très petite"/>
    <s v="Non"/>
    <s v=""/>
    <s v=""/>
    <n v="640858"/>
    <m/>
    <n v="640858"/>
    <x v="0"/>
    <x v="0"/>
    <x v="0"/>
    <s v=""/>
    <s v=""/>
    <s v=""/>
    <x v="0"/>
  </r>
  <r>
    <n v="11310"/>
    <x v="0"/>
    <n v="0.4"/>
    <s v="Non"/>
    <s v="Oui"/>
    <n v="0.3"/>
    <x v="1"/>
    <x v="0"/>
    <x v="2"/>
    <d v="2020-06-30T00:00:00"/>
    <n v="5"/>
    <x v="2"/>
    <d v="2020-06-30T00:00:00"/>
    <n v="5"/>
    <s v="5 à 10 ans"/>
    <d v="1965-01-01T00:00:00"/>
    <n v="61"/>
    <x v="3"/>
    <x v="0"/>
    <m/>
    <m/>
    <n v="1"/>
    <m/>
    <n v="1"/>
    <m/>
    <n v="1"/>
    <m/>
    <m/>
    <m/>
    <m/>
    <m/>
    <m/>
    <m/>
    <m/>
    <m/>
    <m/>
    <m/>
    <m/>
    <m/>
    <m/>
    <m/>
    <m/>
    <m/>
    <m/>
    <m/>
    <m/>
    <m/>
    <m/>
    <m/>
    <m/>
    <m/>
    <m/>
    <m/>
    <m/>
    <m/>
    <m/>
    <m/>
    <m/>
    <m/>
    <m/>
    <m/>
    <m/>
    <m/>
    <m/>
    <m/>
    <m/>
    <m/>
    <m/>
    <m/>
    <n v="3"/>
    <x v="0"/>
    <s v="Active"/>
    <s v="Très petit"/>
    <s v="Branche en ligne"/>
    <s v="Non"/>
    <s v=""/>
    <s v=""/>
    <n v="1912628"/>
    <m/>
    <n v="1912628"/>
    <x v="0"/>
    <x v="0"/>
    <x v="0"/>
    <s v=""/>
    <s v=""/>
    <s v=""/>
    <x v="0"/>
  </r>
  <r>
    <n v="11311"/>
    <x v="4"/>
    <n v="0.5"/>
    <s v="Oui"/>
    <s v="Non"/>
    <m/>
    <x v="0"/>
    <x v="0"/>
    <x v="2"/>
    <d v="2020-01-01T00:00:00"/>
    <n v="6"/>
    <x v="2"/>
    <d v="2020-01-01T00:00:00"/>
    <n v="6"/>
    <s v="5 à 10 ans"/>
    <d v="2000-01-01T00:00:00"/>
    <n v="26"/>
    <x v="0"/>
    <x v="3"/>
    <m/>
    <n v="1"/>
    <m/>
    <n v="1"/>
    <m/>
    <n v="1"/>
    <m/>
    <m/>
    <m/>
    <m/>
    <m/>
    <m/>
    <m/>
    <m/>
    <m/>
    <m/>
    <m/>
    <m/>
    <m/>
    <m/>
    <m/>
    <m/>
    <m/>
    <m/>
    <m/>
    <m/>
    <m/>
    <m/>
    <m/>
    <m/>
    <m/>
    <m/>
    <m/>
    <m/>
    <m/>
    <m/>
    <m/>
    <m/>
    <m/>
    <m/>
    <m/>
    <m/>
    <m/>
    <m/>
    <m/>
    <m/>
    <m/>
    <m/>
    <m/>
    <m/>
    <n v="3"/>
    <x v="0"/>
    <s v="Active"/>
    <s v="Très petit"/>
    <s v="Branche en ligne"/>
    <s v="Non"/>
    <s v=""/>
    <s v=""/>
    <n v="172610"/>
    <m/>
    <n v="172610"/>
    <x v="0"/>
    <x v="0"/>
    <x v="0"/>
    <s v=""/>
    <s v=""/>
    <s v=""/>
    <x v="0"/>
  </r>
  <r>
    <n v="11312"/>
    <x v="4"/>
    <n v="0.6"/>
    <s v="Non"/>
    <s v="Non"/>
    <m/>
    <x v="0"/>
    <x v="2"/>
    <x v="2"/>
    <d v="2019-06-30T00:00:00"/>
    <n v="6"/>
    <x v="2"/>
    <d v="2019-06-30T00:00:00"/>
    <n v="6"/>
    <s v="5 à 10 ans"/>
    <d v="1995-01-01T00:00:00"/>
    <n v="31"/>
    <x v="0"/>
    <x v="7"/>
    <n v="1"/>
    <m/>
    <n v="1"/>
    <m/>
    <n v="1"/>
    <m/>
    <n v="1"/>
    <m/>
    <m/>
    <m/>
    <m/>
    <m/>
    <m/>
    <m/>
    <m/>
    <m/>
    <m/>
    <m/>
    <m/>
    <m/>
    <m/>
    <m/>
    <m/>
    <m/>
    <m/>
    <m/>
    <m/>
    <m/>
    <m/>
    <m/>
    <m/>
    <m/>
    <m/>
    <m/>
    <m/>
    <m/>
    <m/>
    <m/>
    <m/>
    <m/>
    <m/>
    <m/>
    <m/>
    <m/>
    <m/>
    <m/>
    <m/>
    <m/>
    <m/>
    <m/>
    <n v="4"/>
    <x v="1"/>
    <s v="Active"/>
    <s v="Petit"/>
    <s v="Conseiller client commercial"/>
    <s v="Non"/>
    <n v="2959120"/>
    <s v="750k-5 mil"/>
    <n v="908392"/>
    <m/>
    <n v="908392"/>
    <x v="1"/>
    <x v="1"/>
    <x v="2"/>
    <n v="369890"/>
    <n v="3.2575363939796915"/>
    <s v="1-5x"/>
    <x v="1"/>
  </r>
  <r>
    <n v="11313"/>
    <x v="0"/>
    <n v="0.7"/>
    <s v="Oui"/>
    <s v="Oui"/>
    <n v="0.4"/>
    <x v="0"/>
    <x v="1"/>
    <x v="3"/>
    <d v="2019-01-01T00:00:00"/>
    <n v="7"/>
    <x v="2"/>
    <d v="2019-01-01T00:00:00"/>
    <n v="7"/>
    <s v="5 à 10 ans"/>
    <d v="1990-01-01T00:00:00"/>
    <n v="36"/>
    <x v="1"/>
    <x v="4"/>
    <n v="1"/>
    <n v="1"/>
    <n v="1"/>
    <n v="1"/>
    <n v="1"/>
    <n v="1"/>
    <n v="1"/>
    <m/>
    <m/>
    <m/>
    <m/>
    <m/>
    <m/>
    <m/>
    <m/>
    <m/>
    <m/>
    <m/>
    <m/>
    <m/>
    <m/>
    <m/>
    <m/>
    <m/>
    <m/>
    <m/>
    <m/>
    <m/>
    <m/>
    <m/>
    <m/>
    <m/>
    <m/>
    <m/>
    <m/>
    <m/>
    <m/>
    <m/>
    <m/>
    <m/>
    <m/>
    <m/>
    <m/>
    <m/>
    <m/>
    <m/>
    <m/>
    <m/>
    <m/>
    <m/>
    <n v="7"/>
    <x v="1"/>
    <s v="Active"/>
    <s v="Moyen"/>
    <s v="Conseiller client commercial"/>
    <s v="Non"/>
    <n v="4915310"/>
    <s v="750k-5 mil"/>
    <n v="249767"/>
    <m/>
    <n v="249767"/>
    <x v="2"/>
    <x v="2"/>
    <x v="2"/>
    <n v="614413.75"/>
    <n v="19.679581369836686"/>
    <s v="10-20x"/>
    <x v="1"/>
  </r>
  <r>
    <n v="11314"/>
    <x v="0"/>
    <n v="0.8"/>
    <s v="Non"/>
    <s v="Oui"/>
    <n v="0.75"/>
    <x v="0"/>
    <x v="0"/>
    <x v="0"/>
    <d v="2018-06-30T00:00:00"/>
    <n v="7"/>
    <x v="2"/>
    <d v="2018-06-30T00:00:00"/>
    <n v="7"/>
    <s v="5 à 10 ans"/>
    <d v="1985-01-01T00:00:00"/>
    <n v="41"/>
    <x v="1"/>
    <x v="9"/>
    <m/>
    <m/>
    <n v="1"/>
    <m/>
    <n v="1"/>
    <m/>
    <n v="1"/>
    <m/>
    <m/>
    <m/>
    <m/>
    <m/>
    <m/>
    <m/>
    <m/>
    <m/>
    <m/>
    <m/>
    <m/>
    <m/>
    <m/>
    <m/>
    <m/>
    <m/>
    <m/>
    <m/>
    <m/>
    <m/>
    <m/>
    <m/>
    <m/>
    <m/>
    <m/>
    <m/>
    <m/>
    <m/>
    <m/>
    <m/>
    <m/>
    <m/>
    <m/>
    <m/>
    <m/>
    <m/>
    <m/>
    <m/>
    <m/>
    <m/>
    <m/>
    <m/>
    <n v="3"/>
    <x v="0"/>
    <s v="Active"/>
    <s v="Très petit"/>
    <s v="Branche en ligne"/>
    <s v="Non"/>
    <s v=""/>
    <s v=""/>
    <n v="497940"/>
    <m/>
    <n v="497940"/>
    <x v="0"/>
    <x v="0"/>
    <x v="0"/>
    <s v=""/>
    <s v=""/>
    <s v=""/>
    <x v="0"/>
  </r>
  <r>
    <n v="11315"/>
    <x v="3"/>
    <n v="0.75"/>
    <s v="Oui"/>
    <s v="Non"/>
    <m/>
    <x v="0"/>
    <x v="0"/>
    <x v="2"/>
    <d v="2018-01-01T00:00:00"/>
    <n v="8"/>
    <x v="2"/>
    <d v="2018-01-01T00:00:00"/>
    <n v="8"/>
    <s v="5 à 10 ans"/>
    <d v="1980-01-01T00:00:00"/>
    <n v="46"/>
    <x v="2"/>
    <x v="12"/>
    <m/>
    <n v="1"/>
    <n v="1"/>
    <n v="1"/>
    <n v="1"/>
    <m/>
    <m/>
    <m/>
    <m/>
    <m/>
    <m/>
    <m/>
    <m/>
    <m/>
    <m/>
    <m/>
    <m/>
    <m/>
    <m/>
    <m/>
    <m/>
    <m/>
    <m/>
    <m/>
    <m/>
    <m/>
    <m/>
    <m/>
    <m/>
    <m/>
    <m/>
    <m/>
    <m/>
    <m/>
    <m/>
    <m/>
    <m/>
    <m/>
    <m/>
    <m/>
    <m/>
    <m/>
    <m/>
    <m/>
    <m/>
    <m/>
    <m/>
    <m/>
    <m/>
    <m/>
    <n v="4"/>
    <x v="0"/>
    <s v="Active"/>
    <s v="Très petit"/>
    <s v="Unité très petite"/>
    <s v="Non"/>
    <s v=""/>
    <s v=""/>
    <n v="800706"/>
    <m/>
    <n v="800706"/>
    <x v="0"/>
    <x v="0"/>
    <x v="0"/>
    <s v=""/>
    <s v=""/>
    <s v=""/>
    <x v="0"/>
  </r>
  <r>
    <n v="11316"/>
    <x v="2"/>
    <n v="1"/>
    <s v="Non"/>
    <s v="Non"/>
    <m/>
    <x v="0"/>
    <x v="2"/>
    <x v="1"/>
    <d v="2017-06-30T00:00:00"/>
    <n v="8"/>
    <x v="2"/>
    <d v="2017-06-30T00:00:00"/>
    <n v="8"/>
    <s v="5 à 10 ans"/>
    <d v="1975-01-01T00:00:00"/>
    <n v="51"/>
    <x v="2"/>
    <x v="0"/>
    <n v="1"/>
    <m/>
    <n v="1"/>
    <m/>
    <n v="1"/>
    <m/>
    <n v="1"/>
    <m/>
    <m/>
    <m/>
    <m/>
    <m/>
    <m/>
    <m/>
    <m/>
    <m/>
    <m/>
    <m/>
    <m/>
    <m/>
    <m/>
    <m/>
    <m/>
    <m/>
    <m/>
    <m/>
    <m/>
    <m/>
    <m/>
    <m/>
    <m/>
    <m/>
    <m/>
    <m/>
    <m/>
    <m/>
    <m/>
    <m/>
    <m/>
    <m/>
    <m/>
    <m/>
    <m/>
    <m/>
    <m/>
    <m/>
    <m/>
    <m/>
    <m/>
    <m/>
    <n v="4"/>
    <x v="1"/>
    <s v="Active"/>
    <s v="Petit"/>
    <s v="Conseiller client commercial"/>
    <s v="Non"/>
    <n v="2785588"/>
    <s v="750k-5 mil"/>
    <n v="1650032"/>
    <m/>
    <n v="1650032"/>
    <x v="1"/>
    <x v="1"/>
    <x v="4"/>
    <n v="397941.14285714284"/>
    <n v="1.6882024106199152"/>
    <s v="1-5x"/>
    <x v="1"/>
  </r>
  <r>
    <n v="11317"/>
    <x v="0"/>
    <n v="0"/>
    <s v="Oui"/>
    <s v="Oui"/>
    <n v="0.15"/>
    <x v="1"/>
    <x v="0"/>
    <x v="1"/>
    <d v="2017-01-01T00:00:00"/>
    <n v="9"/>
    <x v="2"/>
    <d v="2017-01-01T00:00:00"/>
    <n v="9"/>
    <s v="5 à 10 ans"/>
    <d v="1970-01-01T00:00:00"/>
    <n v="56"/>
    <x v="3"/>
    <x v="0"/>
    <n v="1"/>
    <n v="1"/>
    <m/>
    <n v="1"/>
    <m/>
    <n v="1"/>
    <m/>
    <m/>
    <m/>
    <m/>
    <m/>
    <m/>
    <m/>
    <m/>
    <m/>
    <m/>
    <m/>
    <m/>
    <m/>
    <m/>
    <m/>
    <m/>
    <m/>
    <m/>
    <m/>
    <m/>
    <m/>
    <m/>
    <m/>
    <m/>
    <m/>
    <m/>
    <m/>
    <m/>
    <m/>
    <m/>
    <m/>
    <m/>
    <m/>
    <m/>
    <m/>
    <m/>
    <m/>
    <m/>
    <m/>
    <m/>
    <m/>
    <m/>
    <m/>
    <m/>
    <n v="4"/>
    <x v="1"/>
    <s v="Active"/>
    <s v="Très petit"/>
    <s v="Unité très petite"/>
    <s v="Non"/>
    <n v="2658203"/>
    <s v="750k-5 mil"/>
    <n v="854849"/>
    <m/>
    <n v="854849"/>
    <x v="2"/>
    <x v="2"/>
    <x v="10"/>
    <n v="664550.75"/>
    <n v="3.1095585302199571"/>
    <s v="1-5x"/>
    <x v="0"/>
  </r>
  <r>
    <n v="11318"/>
    <x v="0"/>
    <n v="0.4"/>
    <s v="Non"/>
    <s v="Oui"/>
    <n v="0.5"/>
    <x v="1"/>
    <x v="3"/>
    <x v="1"/>
    <d v="2016-06-30T00:00:00"/>
    <n v="9"/>
    <x v="2"/>
    <d v="2016-06-30T00:00:00"/>
    <n v="9"/>
    <s v="5 à 10 ans"/>
    <d v="1965-01-01T00:00:00"/>
    <n v="61"/>
    <x v="3"/>
    <x v="1"/>
    <n v="1"/>
    <m/>
    <n v="1"/>
    <m/>
    <n v="1"/>
    <m/>
    <n v="1"/>
    <m/>
    <m/>
    <m/>
    <m/>
    <m/>
    <m/>
    <m/>
    <m/>
    <m/>
    <m/>
    <m/>
    <m/>
    <m/>
    <m/>
    <m/>
    <m/>
    <m/>
    <m/>
    <m/>
    <m/>
    <m/>
    <m/>
    <m/>
    <m/>
    <m/>
    <m/>
    <m/>
    <m/>
    <m/>
    <m/>
    <m/>
    <m/>
    <m/>
    <m/>
    <m/>
    <m/>
    <m/>
    <m/>
    <m/>
    <m/>
    <m/>
    <m/>
    <m/>
    <n v="4"/>
    <x v="1"/>
    <s v="Active"/>
    <s v="Moyen"/>
    <s v="Conseiller client commercial"/>
    <s v="Non"/>
    <n v="1236568"/>
    <s v="750k-5 mil"/>
    <n v="772934"/>
    <m/>
    <n v="772934"/>
    <x v="2"/>
    <x v="1"/>
    <x v="8"/>
    <n v="137396.44444444444"/>
    <n v="1.5998364672792245"/>
    <s v="1-5x"/>
    <x v="0"/>
  </r>
  <r>
    <n v="11319"/>
    <x v="9"/>
    <n v="0.15"/>
    <s v="Oui"/>
    <s v="Non"/>
    <m/>
    <x v="1"/>
    <x v="0"/>
    <x v="2"/>
    <d v="2016-01-01T00:00:00"/>
    <n v="10"/>
    <x v="3"/>
    <d v="2016-01-01T00:00:00"/>
    <n v="10"/>
    <s v="10-20 ans"/>
    <d v="2000-01-01T00:00:00"/>
    <n v="26"/>
    <x v="0"/>
    <x v="3"/>
    <m/>
    <n v="1"/>
    <n v="1"/>
    <n v="1"/>
    <n v="1"/>
    <n v="1"/>
    <n v="1"/>
    <m/>
    <m/>
    <m/>
    <m/>
    <m/>
    <m/>
    <m/>
    <m/>
    <m/>
    <m/>
    <m/>
    <m/>
    <m/>
    <m/>
    <m/>
    <m/>
    <m/>
    <m/>
    <m/>
    <m/>
    <m/>
    <m/>
    <m/>
    <m/>
    <m/>
    <m/>
    <m/>
    <m/>
    <m/>
    <m/>
    <m/>
    <m/>
    <m/>
    <m/>
    <m/>
    <m/>
    <m/>
    <m/>
    <m/>
    <m/>
    <m/>
    <m/>
    <m/>
    <n v="6"/>
    <x v="0"/>
    <s v="Active"/>
    <s v="Très petit"/>
    <s v="Branche en ligne"/>
    <s v="Non"/>
    <s v=""/>
    <s v=""/>
    <n v="728896"/>
    <m/>
    <n v="728896"/>
    <x v="0"/>
    <x v="0"/>
    <x v="0"/>
    <s v=""/>
    <s v=""/>
    <s v=""/>
    <x v="0"/>
  </r>
  <r>
    <n v="11320"/>
    <x v="7"/>
    <n v="0.2"/>
    <s v="Non"/>
    <s v="Non"/>
    <m/>
    <x v="1"/>
    <x v="0"/>
    <x v="3"/>
    <d v="2015-06-30T00:00:00"/>
    <n v="10"/>
    <x v="3"/>
    <d v="2015-06-30T00:00:00"/>
    <n v="10"/>
    <s v="10-20 ans"/>
    <d v="1995-01-01T00:00:00"/>
    <n v="31"/>
    <x v="0"/>
    <x v="0"/>
    <m/>
    <m/>
    <n v="1"/>
    <m/>
    <n v="1"/>
    <m/>
    <n v="1"/>
    <m/>
    <m/>
    <m/>
    <m/>
    <m/>
    <m/>
    <m/>
    <m/>
    <m/>
    <m/>
    <m/>
    <m/>
    <m/>
    <m/>
    <m/>
    <m/>
    <m/>
    <m/>
    <m/>
    <m/>
    <m/>
    <m/>
    <m/>
    <m/>
    <m/>
    <m/>
    <m/>
    <m/>
    <m/>
    <m/>
    <m/>
    <m/>
    <m/>
    <m/>
    <m/>
    <m/>
    <m/>
    <m/>
    <m/>
    <m/>
    <m/>
    <m/>
    <m/>
    <n v="3"/>
    <x v="0"/>
    <s v="Active"/>
    <s v="Très petit"/>
    <s v="Branche en ligne"/>
    <s v="Non"/>
    <s v=""/>
    <s v=""/>
    <n v="744165"/>
    <m/>
    <n v="744165"/>
    <x v="0"/>
    <x v="0"/>
    <x v="0"/>
    <s v=""/>
    <s v=""/>
    <s v=""/>
    <x v="0"/>
  </r>
  <r>
    <n v="11321"/>
    <x v="0"/>
    <n v="0.3"/>
    <s v="Oui"/>
    <s v="Oui"/>
    <n v="0.15"/>
    <x v="1"/>
    <x v="0"/>
    <x v="0"/>
    <d v="2015-01-01T00:00:00"/>
    <n v="11"/>
    <x v="3"/>
    <d v="2015-01-01T00:00:00"/>
    <n v="11"/>
    <s v="10-20 ans"/>
    <d v="1990-01-01T00:00:00"/>
    <n v="36"/>
    <x v="1"/>
    <x v="8"/>
    <m/>
    <n v="1"/>
    <n v="1"/>
    <n v="1"/>
    <n v="1"/>
    <m/>
    <m/>
    <m/>
    <m/>
    <m/>
    <m/>
    <m/>
    <m/>
    <m/>
    <m/>
    <m/>
    <m/>
    <m/>
    <m/>
    <m/>
    <m/>
    <m/>
    <m/>
    <m/>
    <m/>
    <m/>
    <m/>
    <m/>
    <m/>
    <m/>
    <m/>
    <m/>
    <m/>
    <m/>
    <m/>
    <m/>
    <m/>
    <m/>
    <m/>
    <m/>
    <m/>
    <m/>
    <m/>
    <m/>
    <m/>
    <m/>
    <m/>
    <m/>
    <m/>
    <m/>
    <n v="4"/>
    <x v="0"/>
    <s v="Active"/>
    <s v="Moyen"/>
    <s v="Conseiller client commercial"/>
    <s v="Non"/>
    <s v=""/>
    <s v=""/>
    <n v="1380710"/>
    <m/>
    <n v="1380710"/>
    <x v="0"/>
    <x v="0"/>
    <x v="0"/>
    <s v=""/>
    <s v=""/>
    <s v=""/>
    <x v="0"/>
  </r>
  <r>
    <n v="11322"/>
    <x v="0"/>
    <n v="0.4"/>
    <s v="Non"/>
    <s v="Oui"/>
    <n v="0.3"/>
    <x v="1"/>
    <x v="0"/>
    <x v="0"/>
    <d v="2014-01-01T00:00:00"/>
    <n v="12"/>
    <x v="3"/>
    <d v="2014-01-01T00:00:00"/>
    <n v="12"/>
    <s v="10-20 ans"/>
    <d v="1985-01-01T00:00:00"/>
    <n v="41"/>
    <x v="1"/>
    <x v="0"/>
    <n v="1"/>
    <m/>
    <n v="1"/>
    <m/>
    <n v="1"/>
    <m/>
    <n v="1"/>
    <m/>
    <m/>
    <m/>
    <m/>
    <m/>
    <m/>
    <m/>
    <m/>
    <m/>
    <m/>
    <m/>
    <m/>
    <m/>
    <m/>
    <m/>
    <m/>
    <m/>
    <m/>
    <m/>
    <m/>
    <m/>
    <m/>
    <m/>
    <m/>
    <m/>
    <m/>
    <m/>
    <m/>
    <m/>
    <m/>
    <m/>
    <m/>
    <m/>
    <m/>
    <m/>
    <m/>
    <m/>
    <m/>
    <m/>
    <m/>
    <m/>
    <m/>
    <m/>
    <n v="4"/>
    <x v="1"/>
    <s v="Active"/>
    <s v="Très petit"/>
    <s v="Unité très petite"/>
    <s v="Oui"/>
    <n v="4220124"/>
    <s v="750k-5 mil"/>
    <n v="1900562"/>
    <m/>
    <n v="1900562"/>
    <x v="2"/>
    <x v="1"/>
    <x v="7"/>
    <n v="4220124"/>
    <n v="2.2204611057150463"/>
    <s v="1-5x"/>
    <x v="1"/>
  </r>
  <r>
    <n v="11323"/>
    <x v="0"/>
    <n v="0.5"/>
    <s v="Oui"/>
    <s v="Non"/>
    <m/>
    <x v="0"/>
    <x v="2"/>
    <x v="3"/>
    <d v="2013-01-01T00:00:00"/>
    <n v="13"/>
    <x v="3"/>
    <d v="2013-01-01T00:00:00"/>
    <n v="13"/>
    <s v="10-20 ans"/>
    <d v="1980-01-01T00:00:00"/>
    <n v="46"/>
    <x v="2"/>
    <x v="0"/>
    <n v="1"/>
    <n v="1"/>
    <m/>
    <n v="1"/>
    <m/>
    <n v="1"/>
    <m/>
    <m/>
    <m/>
    <m/>
    <m/>
    <m/>
    <m/>
    <m/>
    <m/>
    <m/>
    <m/>
    <m/>
    <m/>
    <m/>
    <m/>
    <m/>
    <m/>
    <m/>
    <m/>
    <m/>
    <m/>
    <m/>
    <m/>
    <m/>
    <m/>
    <m/>
    <m/>
    <m/>
    <m/>
    <m/>
    <m/>
    <m/>
    <m/>
    <m/>
    <m/>
    <m/>
    <m/>
    <m/>
    <m/>
    <m/>
    <m/>
    <m/>
    <m/>
    <m/>
    <n v="4"/>
    <x v="1"/>
    <s v="Active"/>
    <s v="Petit"/>
    <s v="Conseiller client commercial"/>
    <s v="Non"/>
    <n v="2371432"/>
    <s v="750k-5 mil"/>
    <n v="177747"/>
    <m/>
    <n v="177747"/>
    <x v="1"/>
    <x v="2"/>
    <x v="10"/>
    <n v="592858"/>
    <n v="13.341614767056546"/>
    <s v="10-20x"/>
    <x v="1"/>
  </r>
  <r>
    <n v="11324"/>
    <x v="0"/>
    <n v="0.6"/>
    <s v="Non"/>
    <s v="Non"/>
    <m/>
    <x v="0"/>
    <x v="2"/>
    <x v="3"/>
    <d v="2012-01-01T00:00:00"/>
    <n v="14"/>
    <x v="3"/>
    <d v="2012-01-01T00:00:00"/>
    <n v="14"/>
    <s v="10-20 ans"/>
    <d v="1975-01-01T00:00:00"/>
    <n v="51"/>
    <x v="2"/>
    <x v="7"/>
    <n v="1"/>
    <m/>
    <n v="1"/>
    <m/>
    <n v="1"/>
    <m/>
    <n v="1"/>
    <m/>
    <m/>
    <m/>
    <m/>
    <m/>
    <m/>
    <m/>
    <m/>
    <m/>
    <m/>
    <m/>
    <m/>
    <m/>
    <m/>
    <m/>
    <m/>
    <m/>
    <m/>
    <m/>
    <m/>
    <m/>
    <m/>
    <m/>
    <m/>
    <m/>
    <m/>
    <m/>
    <m/>
    <m/>
    <m/>
    <m/>
    <m/>
    <m/>
    <m/>
    <m/>
    <m/>
    <m/>
    <m/>
    <m/>
    <m/>
    <m/>
    <m/>
    <m/>
    <n v="4"/>
    <x v="1"/>
    <s v="Active"/>
    <s v="Petit"/>
    <s v="Conseiller client commercial"/>
    <s v="Non"/>
    <n v="3963398"/>
    <s v="750k-5 mil"/>
    <n v="1221851"/>
    <m/>
    <n v="1221851"/>
    <x v="1"/>
    <x v="1"/>
    <x v="5"/>
    <n v="1981699"/>
    <n v="3.2437654018370488"/>
    <s v="1-5x"/>
    <x v="1"/>
  </r>
  <r>
    <n v="11325"/>
    <x v="0"/>
    <n v="0.7"/>
    <s v="Oui"/>
    <s v="Oui"/>
    <n v="0.4"/>
    <x v="0"/>
    <x v="2"/>
    <x v="3"/>
    <d v="2011-01-01T00:00:00"/>
    <n v="15"/>
    <x v="3"/>
    <d v="2011-01-01T00:00:00"/>
    <n v="15"/>
    <s v="10-20 ans"/>
    <d v="1970-01-01T00:00:00"/>
    <n v="56"/>
    <x v="3"/>
    <x v="0"/>
    <n v="1"/>
    <n v="1"/>
    <n v="1"/>
    <n v="1"/>
    <n v="1"/>
    <n v="1"/>
    <n v="1"/>
    <m/>
    <m/>
    <m/>
    <m/>
    <m/>
    <m/>
    <m/>
    <m/>
    <m/>
    <m/>
    <m/>
    <m/>
    <m/>
    <m/>
    <m/>
    <m/>
    <m/>
    <m/>
    <m/>
    <m/>
    <m/>
    <m/>
    <m/>
    <m/>
    <m/>
    <m/>
    <m/>
    <m/>
    <m/>
    <m/>
    <m/>
    <m/>
    <m/>
    <m/>
    <m/>
    <m/>
    <m/>
    <m/>
    <m/>
    <m/>
    <m/>
    <m/>
    <m/>
    <n v="7"/>
    <x v="1"/>
    <s v="Active"/>
    <s v="Petit"/>
    <s v="Conseiller client commercial"/>
    <s v="Non"/>
    <n v="87266"/>
    <s v="50k-100k"/>
    <n v="848233"/>
    <m/>
    <n v="848233"/>
    <x v="2"/>
    <x v="2"/>
    <x v="5"/>
    <n v="43633"/>
    <n v="0.10287975120043667"/>
    <s v="1x"/>
    <x v="1"/>
  </r>
  <r>
    <n v="11326"/>
    <x v="0"/>
    <n v="0.8"/>
    <s v="Non"/>
    <s v="Oui"/>
    <n v="0.75"/>
    <x v="0"/>
    <x v="0"/>
    <x v="2"/>
    <d v="2010-01-01T00:00:00"/>
    <n v="16"/>
    <x v="3"/>
    <d v="2010-01-01T00:00:00"/>
    <n v="16"/>
    <s v="10-20 ans"/>
    <d v="1965-01-01T00:00:00"/>
    <n v="61"/>
    <x v="3"/>
    <x v="0"/>
    <m/>
    <m/>
    <n v="1"/>
    <m/>
    <n v="1"/>
    <m/>
    <n v="1"/>
    <m/>
    <m/>
    <m/>
    <m/>
    <m/>
    <m/>
    <m/>
    <m/>
    <m/>
    <m/>
    <m/>
    <m/>
    <m/>
    <m/>
    <m/>
    <m/>
    <m/>
    <m/>
    <m/>
    <m/>
    <m/>
    <m/>
    <m/>
    <m/>
    <m/>
    <m/>
    <m/>
    <m/>
    <m/>
    <m/>
    <m/>
    <m/>
    <m/>
    <m/>
    <m/>
    <m/>
    <m/>
    <m/>
    <m/>
    <m/>
    <m/>
    <m/>
    <m/>
    <n v="3"/>
    <x v="0"/>
    <s v="Active"/>
    <s v="Très petit"/>
    <s v="Unité très petite"/>
    <s v="Non"/>
    <s v=""/>
    <s v=""/>
    <n v="1730152"/>
    <m/>
    <n v="1730152"/>
    <x v="0"/>
    <x v="0"/>
    <x v="0"/>
    <s v=""/>
    <s v=""/>
    <s v=""/>
    <x v="0"/>
  </r>
  <r>
    <n v="11327"/>
    <x v="0"/>
    <n v="0.75"/>
    <s v="Oui"/>
    <s v="Non"/>
    <m/>
    <x v="0"/>
    <x v="0"/>
    <x v="2"/>
    <d v="2009-01-01T00:00:00"/>
    <n v="17"/>
    <x v="3"/>
    <d v="2009-01-01T00:00:00"/>
    <n v="17"/>
    <s v="10-20 ans"/>
    <d v="2000-01-01T00:00:00"/>
    <n v="26"/>
    <x v="0"/>
    <x v="3"/>
    <m/>
    <n v="1"/>
    <n v="1"/>
    <n v="1"/>
    <n v="1"/>
    <m/>
    <m/>
    <m/>
    <m/>
    <m/>
    <m/>
    <m/>
    <m/>
    <m/>
    <m/>
    <m/>
    <m/>
    <m/>
    <m/>
    <m/>
    <m/>
    <m/>
    <m/>
    <m/>
    <m/>
    <m/>
    <m/>
    <m/>
    <m/>
    <m/>
    <m/>
    <m/>
    <m/>
    <m/>
    <m/>
    <m/>
    <m/>
    <m/>
    <m/>
    <m/>
    <m/>
    <m/>
    <m/>
    <m/>
    <m/>
    <m/>
    <m/>
    <m/>
    <m/>
    <m/>
    <n v="4"/>
    <x v="0"/>
    <s v="Active"/>
    <s v="Très petit"/>
    <s v="Unité très petite"/>
    <s v="Non"/>
    <s v=""/>
    <s v=""/>
    <n v="1438216"/>
    <m/>
    <n v="1438216"/>
    <x v="0"/>
    <x v="0"/>
    <x v="0"/>
    <s v=""/>
    <s v=""/>
    <s v=""/>
    <x v="0"/>
  </r>
  <r>
    <n v="11328"/>
    <x v="0"/>
    <n v="1"/>
    <s v="Non"/>
    <s v="Non"/>
    <m/>
    <x v="0"/>
    <x v="2"/>
    <x v="1"/>
    <d v="2008-01-01T00:00:00"/>
    <n v="18"/>
    <x v="3"/>
    <d v="2008-01-01T00:00:00"/>
    <n v="18"/>
    <s v="10-20 ans"/>
    <d v="1995-01-01T00:00:00"/>
    <n v="31"/>
    <x v="0"/>
    <x v="0"/>
    <n v="1"/>
    <m/>
    <n v="1"/>
    <m/>
    <n v="1"/>
    <m/>
    <n v="1"/>
    <m/>
    <m/>
    <m/>
    <m/>
    <m/>
    <m/>
    <m/>
    <m/>
    <m/>
    <m/>
    <m/>
    <m/>
    <m/>
    <m/>
    <m/>
    <m/>
    <m/>
    <m/>
    <m/>
    <m/>
    <m/>
    <m/>
    <m/>
    <m/>
    <m/>
    <m/>
    <m/>
    <m/>
    <m/>
    <m/>
    <m/>
    <m/>
    <m/>
    <m/>
    <m/>
    <m/>
    <m/>
    <m/>
    <m/>
    <m/>
    <m/>
    <m/>
    <m/>
    <n v="4"/>
    <x v="1"/>
    <s v="Active"/>
    <s v="Petit"/>
    <s v="Conseiller client commercial"/>
    <s v="Non"/>
    <n v="1601583"/>
    <s v="750k-5 mil"/>
    <n v="787143"/>
    <m/>
    <n v="787143"/>
    <x v="1"/>
    <x v="1"/>
    <x v="10"/>
    <n v="400395.75"/>
    <n v="2.0346785780982617"/>
    <s v="1-5x"/>
    <x v="1"/>
  </r>
  <r>
    <n v="11329"/>
    <x v="0"/>
    <n v="0"/>
    <s v="Oui"/>
    <s v="Oui"/>
    <n v="0.15"/>
    <x v="1"/>
    <x v="0"/>
    <x v="0"/>
    <d v="2007-01-01T00:00:00"/>
    <n v="19"/>
    <x v="3"/>
    <d v="2007-01-01T00:00:00"/>
    <n v="19"/>
    <s v="10-20 ans"/>
    <d v="1990-01-01T00:00:00"/>
    <n v="36"/>
    <x v="1"/>
    <x v="0"/>
    <m/>
    <n v="1"/>
    <m/>
    <n v="1"/>
    <m/>
    <n v="1"/>
    <m/>
    <m/>
    <m/>
    <m/>
    <m/>
    <m/>
    <m/>
    <m/>
    <m/>
    <m/>
    <m/>
    <m/>
    <m/>
    <m/>
    <m/>
    <m/>
    <m/>
    <m/>
    <m/>
    <m/>
    <m/>
    <m/>
    <m/>
    <m/>
    <m/>
    <m/>
    <m/>
    <m/>
    <m/>
    <m/>
    <m/>
    <m/>
    <m/>
    <m/>
    <m/>
    <m/>
    <m/>
    <m/>
    <m/>
    <m/>
    <m/>
    <m/>
    <m/>
    <m/>
    <n v="3"/>
    <x v="0"/>
    <s v="Active"/>
    <s v="Petit"/>
    <s v="Conseiller client commercial"/>
    <s v="Non"/>
    <s v=""/>
    <s v=""/>
    <n v="1635422"/>
    <m/>
    <n v="1635422"/>
    <x v="0"/>
    <x v="0"/>
    <x v="0"/>
    <s v=""/>
    <s v=""/>
    <s v=""/>
    <x v="0"/>
  </r>
  <r>
    <n v="11330"/>
    <x v="7"/>
    <n v="0.4"/>
    <s v="Non"/>
    <s v="Oui"/>
    <n v="0.5"/>
    <x v="1"/>
    <x v="0"/>
    <x v="2"/>
    <d v="2006-01-01T00:00:00"/>
    <n v="20"/>
    <x v="4"/>
    <d v="2006-01-01T00:00:00"/>
    <n v="20"/>
    <s v="&gt;20 ans"/>
    <d v="1985-01-01T00:00:00"/>
    <n v="41"/>
    <x v="1"/>
    <x v="7"/>
    <m/>
    <m/>
    <n v="1"/>
    <m/>
    <n v="1"/>
    <m/>
    <n v="1"/>
    <m/>
    <m/>
    <m/>
    <m/>
    <m/>
    <m/>
    <m/>
    <m/>
    <m/>
    <m/>
    <m/>
    <m/>
    <m/>
    <m/>
    <m/>
    <m/>
    <m/>
    <m/>
    <m/>
    <m/>
    <m/>
    <m/>
    <m/>
    <m/>
    <m/>
    <m/>
    <m/>
    <m/>
    <m/>
    <m/>
    <m/>
    <m/>
    <m/>
    <m/>
    <m/>
    <m/>
    <m/>
    <m/>
    <m/>
    <m/>
    <m/>
    <m/>
    <m/>
    <n v="3"/>
    <x v="0"/>
    <s v="Active"/>
    <s v="Très petit"/>
    <s v="Unité très petite"/>
    <s v="Non"/>
    <s v=""/>
    <s v=""/>
    <n v="1360935"/>
    <m/>
    <n v="1360935"/>
    <x v="0"/>
    <x v="0"/>
    <x v="0"/>
    <s v=""/>
    <s v=""/>
    <s v=""/>
    <x v="0"/>
  </r>
  <r>
    <n v="11331"/>
    <x v="0"/>
    <n v="0.15"/>
    <s v="Oui"/>
    <s v="Non"/>
    <m/>
    <x v="1"/>
    <x v="0"/>
    <x v="0"/>
    <d v="2005-01-01T00:00:00"/>
    <n v="21"/>
    <x v="4"/>
    <d v="2005-01-01T00:00:00"/>
    <n v="21"/>
    <s v="&gt;20 ans"/>
    <d v="1980-01-01T00:00:00"/>
    <n v="46"/>
    <x v="2"/>
    <x v="7"/>
    <m/>
    <n v="1"/>
    <n v="1"/>
    <n v="1"/>
    <n v="1"/>
    <n v="1"/>
    <n v="1"/>
    <m/>
    <m/>
    <m/>
    <m/>
    <m/>
    <m/>
    <m/>
    <m/>
    <m/>
    <m/>
    <m/>
    <m/>
    <m/>
    <m/>
    <m/>
    <m/>
    <m/>
    <m/>
    <m/>
    <m/>
    <m/>
    <m/>
    <m/>
    <m/>
    <m/>
    <m/>
    <m/>
    <m/>
    <m/>
    <m/>
    <m/>
    <m/>
    <m/>
    <m/>
    <m/>
    <m/>
    <m/>
    <m/>
    <m/>
    <m/>
    <m/>
    <m/>
    <m/>
    <n v="6"/>
    <x v="0"/>
    <s v="Active"/>
    <s v="Moyen"/>
    <s v="Branche en ligne"/>
    <s v="Non"/>
    <s v=""/>
    <s v=""/>
    <n v="1976852"/>
    <m/>
    <n v="1976852"/>
    <x v="0"/>
    <x v="0"/>
    <x v="0"/>
    <s v=""/>
    <s v=""/>
    <s v=""/>
    <x v="0"/>
  </r>
  <r>
    <n v="11332"/>
    <x v="0"/>
    <n v="0.2"/>
    <s v="Non"/>
    <s v="Non"/>
    <m/>
    <x v="1"/>
    <x v="1"/>
    <x v="3"/>
    <d v="2004-01-01T00:00:00"/>
    <n v="22"/>
    <x v="4"/>
    <d v="2004-01-01T00:00:00"/>
    <n v="22"/>
    <s v="&gt;20 ans"/>
    <d v="1975-01-01T00:00:00"/>
    <n v="51"/>
    <x v="2"/>
    <x v="5"/>
    <n v="1"/>
    <m/>
    <n v="1"/>
    <m/>
    <n v="1"/>
    <m/>
    <n v="1"/>
    <m/>
    <m/>
    <m/>
    <m/>
    <m/>
    <m/>
    <m/>
    <m/>
    <m/>
    <m/>
    <m/>
    <m/>
    <m/>
    <m/>
    <m/>
    <m/>
    <m/>
    <m/>
    <m/>
    <m/>
    <m/>
    <m/>
    <m/>
    <m/>
    <m/>
    <m/>
    <m/>
    <m/>
    <m/>
    <m/>
    <m/>
    <m/>
    <m/>
    <m/>
    <m/>
    <m/>
    <m/>
    <m/>
    <m/>
    <m/>
    <m/>
    <m/>
    <m/>
    <n v="4"/>
    <x v="1"/>
    <s v="Active"/>
    <s v="Petit"/>
    <s v="Conseiller client commercial"/>
    <s v="Non"/>
    <n v="1162212"/>
    <s v="750k-5 mil"/>
    <n v="1901682"/>
    <m/>
    <n v="1901682"/>
    <x v="1"/>
    <x v="1"/>
    <x v="3"/>
    <n v="116221.2"/>
    <n v="0.61114949818108388"/>
    <s v="1x"/>
    <x v="1"/>
  </r>
  <r>
    <n v="11333"/>
    <x v="0"/>
    <n v="0.3"/>
    <s v="Oui"/>
    <s v="Oui"/>
    <n v="0.15"/>
    <x v="1"/>
    <x v="2"/>
    <x v="2"/>
    <d v="2003-01-01T00:00:00"/>
    <n v="23"/>
    <x v="4"/>
    <d v="2003-01-01T00:00:00"/>
    <n v="23"/>
    <s v="&gt;20 ans"/>
    <d v="1970-01-01T00:00:00"/>
    <n v="56"/>
    <x v="3"/>
    <x v="0"/>
    <n v="1"/>
    <n v="1"/>
    <n v="1"/>
    <n v="1"/>
    <n v="1"/>
    <m/>
    <m/>
    <m/>
    <m/>
    <m/>
    <m/>
    <m/>
    <m/>
    <m/>
    <m/>
    <m/>
    <m/>
    <m/>
    <m/>
    <m/>
    <m/>
    <m/>
    <m/>
    <m/>
    <m/>
    <m/>
    <m/>
    <m/>
    <m/>
    <m/>
    <m/>
    <m/>
    <m/>
    <m/>
    <m/>
    <m/>
    <m/>
    <m/>
    <m/>
    <m/>
    <m/>
    <m/>
    <m/>
    <m/>
    <m/>
    <m/>
    <m/>
    <m/>
    <m/>
    <m/>
    <n v="5"/>
    <x v="1"/>
    <s v="Active"/>
    <s v="Très petit"/>
    <s v="Unité très petite"/>
    <s v="Non"/>
    <n v="2582900"/>
    <s v="750k-5 mil"/>
    <n v="756121"/>
    <m/>
    <n v="756121"/>
    <x v="2"/>
    <x v="2"/>
    <x v="6"/>
    <n v="430483.33333333331"/>
    <n v="3.4159876527698607"/>
    <s v="1-5x"/>
    <x v="1"/>
  </r>
  <r>
    <n v="11334"/>
    <x v="0"/>
    <n v="0.4"/>
    <s v="Non"/>
    <s v="Oui"/>
    <n v="0.3"/>
    <x v="1"/>
    <x v="0"/>
    <x v="0"/>
    <d v="2002-01-01T00:00:00"/>
    <n v="24"/>
    <x v="4"/>
    <d v="2002-01-01T00:00:00"/>
    <n v="24"/>
    <s v="&gt;20 ans"/>
    <d v="1965-01-01T00:00:00"/>
    <n v="61"/>
    <x v="3"/>
    <x v="7"/>
    <m/>
    <m/>
    <n v="1"/>
    <m/>
    <n v="1"/>
    <m/>
    <n v="1"/>
    <m/>
    <m/>
    <m/>
    <m/>
    <m/>
    <m/>
    <m/>
    <m/>
    <m/>
    <m/>
    <m/>
    <m/>
    <m/>
    <m/>
    <m/>
    <m/>
    <m/>
    <m/>
    <m/>
    <m/>
    <m/>
    <m/>
    <m/>
    <m/>
    <m/>
    <m/>
    <m/>
    <m/>
    <m/>
    <m/>
    <m/>
    <m/>
    <m/>
    <m/>
    <m/>
    <m/>
    <m/>
    <m/>
    <m/>
    <m/>
    <m/>
    <m/>
    <m/>
    <n v="3"/>
    <x v="0"/>
    <s v="Active"/>
    <s v="Petit"/>
    <s v="Conseiller client commercial"/>
    <s v="Non"/>
    <s v=""/>
    <s v=""/>
    <n v="888530"/>
    <m/>
    <n v="888530"/>
    <x v="0"/>
    <x v="0"/>
    <x v="0"/>
    <s v=""/>
    <s v=""/>
    <s v=""/>
    <x v="0"/>
  </r>
  <r>
    <n v="11335"/>
    <x v="0"/>
    <n v="0.5"/>
    <s v="Oui"/>
    <s v="Non"/>
    <m/>
    <x v="0"/>
    <x v="2"/>
    <x v="2"/>
    <d v="2001-01-01T00:00:00"/>
    <n v="25"/>
    <x v="4"/>
    <d v="2001-01-01T00:00:00"/>
    <n v="25"/>
    <s v="&gt;20 ans"/>
    <d v="2000-01-01T00:00:00"/>
    <n v="26"/>
    <x v="0"/>
    <x v="14"/>
    <n v="1"/>
    <n v="1"/>
    <m/>
    <n v="1"/>
    <m/>
    <n v="1"/>
    <m/>
    <m/>
    <m/>
    <m/>
    <m/>
    <m/>
    <m/>
    <m/>
    <m/>
    <m/>
    <m/>
    <m/>
    <m/>
    <m/>
    <m/>
    <m/>
    <m/>
    <m/>
    <m/>
    <m/>
    <m/>
    <m/>
    <m/>
    <m/>
    <m/>
    <m/>
    <m/>
    <m/>
    <m/>
    <m/>
    <m/>
    <m/>
    <m/>
    <m/>
    <m/>
    <m/>
    <m/>
    <m/>
    <m/>
    <m/>
    <m/>
    <m/>
    <m/>
    <m/>
    <n v="4"/>
    <x v="1"/>
    <s v="Active"/>
    <s v="Petit"/>
    <s v="Conseiller client commercial"/>
    <s v="Non"/>
    <n v="4799590"/>
    <s v="750k-5 mil"/>
    <n v="122354"/>
    <m/>
    <n v="122354"/>
    <x v="1"/>
    <x v="2"/>
    <x v="1"/>
    <n v="959918"/>
    <n v="39.227078804125732"/>
    <s v="20-50x"/>
    <x v="1"/>
  </r>
  <r>
    <n v="11336"/>
    <x v="14"/>
    <n v="0.6"/>
    <s v="Non"/>
    <s v="Non"/>
    <m/>
    <x v="0"/>
    <x v="0"/>
    <x v="0"/>
    <d v="2000-01-01T00:00:00"/>
    <n v="26"/>
    <x v="4"/>
    <d v="2000-01-01T00:00:00"/>
    <n v="26"/>
    <s v="&gt;20 ans"/>
    <d v="1995-01-01T00:00:00"/>
    <n v="31"/>
    <x v="0"/>
    <x v="0"/>
    <m/>
    <m/>
    <n v="1"/>
    <m/>
    <n v="1"/>
    <m/>
    <n v="1"/>
    <m/>
    <m/>
    <m/>
    <m/>
    <m/>
    <m/>
    <m/>
    <m/>
    <m/>
    <m/>
    <m/>
    <m/>
    <m/>
    <m/>
    <m/>
    <m/>
    <m/>
    <m/>
    <m/>
    <m/>
    <m/>
    <m/>
    <m/>
    <m/>
    <m/>
    <m/>
    <m/>
    <m/>
    <m/>
    <m/>
    <m/>
    <m/>
    <m/>
    <m/>
    <m/>
    <m/>
    <m/>
    <m/>
    <m/>
    <m/>
    <m/>
    <m/>
    <m/>
    <n v="3"/>
    <x v="0"/>
    <s v="Active"/>
    <s v="Petit"/>
    <s v="Conseiller client commercial"/>
    <s v="Non"/>
    <s v=""/>
    <s v=""/>
    <n v="358466"/>
    <m/>
    <n v="358466"/>
    <x v="0"/>
    <x v="0"/>
    <x v="0"/>
    <s v=""/>
    <s v=""/>
    <s v=""/>
    <x v="0"/>
  </r>
  <r>
    <n v="11337"/>
    <x v="0"/>
    <n v="0.7"/>
    <s v="Oui"/>
    <s v="Oui"/>
    <n v="0.4"/>
    <x v="0"/>
    <x v="0"/>
    <x v="2"/>
    <d v="1999-01-01T00:00:00"/>
    <n v="27"/>
    <x v="4"/>
    <d v="1999-01-01T00:00:00"/>
    <n v="27"/>
    <s v="&gt;20 ans"/>
    <d v="1990-01-01T00:00:00"/>
    <n v="36"/>
    <x v="1"/>
    <x v="1"/>
    <m/>
    <n v="1"/>
    <n v="1"/>
    <n v="1"/>
    <n v="1"/>
    <n v="1"/>
    <n v="1"/>
    <m/>
    <m/>
    <m/>
    <m/>
    <m/>
    <m/>
    <m/>
    <m/>
    <m/>
    <m/>
    <m/>
    <m/>
    <m/>
    <m/>
    <m/>
    <m/>
    <m/>
    <m/>
    <m/>
    <m/>
    <m/>
    <m/>
    <m/>
    <m/>
    <m/>
    <m/>
    <m/>
    <m/>
    <m/>
    <m/>
    <m/>
    <m/>
    <m/>
    <m/>
    <m/>
    <m/>
    <m/>
    <m/>
    <m/>
    <m/>
    <m/>
    <m/>
    <m/>
    <n v="6"/>
    <x v="0"/>
    <s v="Active"/>
    <s v="Très petit"/>
    <s v="Branche en ligne"/>
    <s v="Non"/>
    <s v=""/>
    <s v=""/>
    <n v="612331"/>
    <m/>
    <n v="612331"/>
    <x v="0"/>
    <x v="0"/>
    <x v="0"/>
    <s v=""/>
    <s v=""/>
    <s v=""/>
    <x v="0"/>
  </r>
  <r>
    <n v="11338"/>
    <x v="3"/>
    <n v="0.8"/>
    <s v="Non"/>
    <s v="Oui"/>
    <n v="0.75"/>
    <x v="0"/>
    <x v="2"/>
    <x v="2"/>
    <d v="2025-01-01T00:00:00"/>
    <n v="1"/>
    <x v="0"/>
    <d v="2025-01-01T00:00:00"/>
    <n v="1"/>
    <s v="1 à 3 ans"/>
    <d v="1985-01-01T00:00:00"/>
    <n v="41"/>
    <x v="1"/>
    <x v="0"/>
    <n v="1"/>
    <m/>
    <n v="1"/>
    <m/>
    <n v="1"/>
    <m/>
    <n v="1"/>
    <m/>
    <m/>
    <m/>
    <m/>
    <m/>
    <m/>
    <m/>
    <m/>
    <m/>
    <m/>
    <m/>
    <m/>
    <m/>
    <m/>
    <m/>
    <m/>
    <m/>
    <m/>
    <m/>
    <m/>
    <m/>
    <m/>
    <m/>
    <m/>
    <m/>
    <m/>
    <m/>
    <m/>
    <m/>
    <m/>
    <m/>
    <m/>
    <m/>
    <m/>
    <m/>
    <m/>
    <m/>
    <m/>
    <m/>
    <m/>
    <m/>
    <m/>
    <m/>
    <n v="4"/>
    <x v="1"/>
    <s v="Active"/>
    <s v="Très petit"/>
    <s v="Unité très petite"/>
    <s v="Non"/>
    <n v="3021941"/>
    <s v="750k-5 mil"/>
    <n v="112552"/>
    <m/>
    <n v="112552"/>
    <x v="2"/>
    <x v="1"/>
    <x v="1"/>
    <n v="604388.19999999995"/>
    <n v="26.849287440471958"/>
    <s v="20-50x"/>
    <x v="1"/>
  </r>
  <r>
    <n v="11339"/>
    <x v="4"/>
    <n v="0.75"/>
    <s v="Oui"/>
    <s v="Non"/>
    <m/>
    <x v="0"/>
    <x v="1"/>
    <x v="1"/>
    <d v="2025-01-01T00:00:00"/>
    <n v="1"/>
    <x v="0"/>
    <d v="2025-01-01T00:00:00"/>
    <n v="1"/>
    <s v="1 à 3 ans"/>
    <d v="1980-01-01T00:00:00"/>
    <n v="46"/>
    <x v="2"/>
    <x v="7"/>
    <n v="1"/>
    <n v="1"/>
    <n v="1"/>
    <n v="1"/>
    <n v="1"/>
    <m/>
    <m/>
    <m/>
    <m/>
    <m/>
    <m/>
    <m/>
    <m/>
    <m/>
    <m/>
    <m/>
    <m/>
    <m/>
    <m/>
    <m/>
    <m/>
    <m/>
    <m/>
    <m/>
    <m/>
    <m/>
    <m/>
    <m/>
    <m/>
    <m/>
    <m/>
    <m/>
    <m/>
    <m/>
    <m/>
    <m/>
    <m/>
    <m/>
    <m/>
    <m/>
    <m/>
    <m/>
    <m/>
    <m/>
    <m/>
    <m/>
    <m/>
    <m/>
    <m/>
    <m/>
    <n v="5"/>
    <x v="1"/>
    <s v="Active"/>
    <s v="Moyen"/>
    <s v="Conseiller client commercial"/>
    <s v="Non"/>
    <n v="598314"/>
    <s v="250k-750k"/>
    <n v="995268"/>
    <m/>
    <n v="995268"/>
    <x v="1"/>
    <x v="2"/>
    <x v="9"/>
    <n v="199438"/>
    <n v="0.60115868288742325"/>
    <s v="1x"/>
    <x v="1"/>
  </r>
  <r>
    <n v="11340"/>
    <x v="2"/>
    <n v="1"/>
    <s v="Non"/>
    <s v="Non"/>
    <m/>
    <x v="0"/>
    <x v="0"/>
    <x v="0"/>
    <d v="2024-06-30T00:00:00"/>
    <n v="1"/>
    <x v="0"/>
    <d v="2024-06-30T00:00:00"/>
    <n v="1"/>
    <s v="1 à 3 ans"/>
    <d v="1975-01-01T00:00:00"/>
    <n v="51"/>
    <x v="2"/>
    <x v="1"/>
    <n v="1"/>
    <m/>
    <n v="1"/>
    <m/>
    <n v="1"/>
    <m/>
    <n v="1"/>
    <m/>
    <m/>
    <m/>
    <m/>
    <m/>
    <m/>
    <m/>
    <m/>
    <m/>
    <m/>
    <m/>
    <m/>
    <m/>
    <m/>
    <m/>
    <m/>
    <m/>
    <m/>
    <m/>
    <m/>
    <m/>
    <m/>
    <m/>
    <m/>
    <m/>
    <m/>
    <m/>
    <m/>
    <m/>
    <m/>
    <m/>
    <m/>
    <m/>
    <m/>
    <m/>
    <m/>
    <m/>
    <m/>
    <m/>
    <m/>
    <m/>
    <m/>
    <m/>
    <n v="4"/>
    <x v="1"/>
    <s v="Active"/>
    <s v="Petit"/>
    <s v="Conseiller client commercial"/>
    <s v="Non"/>
    <n v="310072"/>
    <s v="250k-750k"/>
    <n v="343000"/>
    <m/>
    <n v="343000"/>
    <x v="1"/>
    <x v="1"/>
    <x v="3"/>
    <n v="31007.200000000001"/>
    <n v="0.90400000000000003"/>
    <s v="1x"/>
    <x v="1"/>
  </r>
  <r>
    <n v="11341"/>
    <x v="0"/>
    <n v="0"/>
    <s v="Oui"/>
    <s v="Oui"/>
    <n v="0.15"/>
    <x v="1"/>
    <x v="2"/>
    <x v="2"/>
    <d v="2024-01-01T00:00:00"/>
    <n v="2"/>
    <x v="0"/>
    <d v="2024-01-01T00:00:00"/>
    <n v="2"/>
    <s v="1 à 3 ans"/>
    <d v="1970-01-01T00:00:00"/>
    <n v="56"/>
    <x v="3"/>
    <x v="1"/>
    <m/>
    <n v="1"/>
    <m/>
    <n v="1"/>
    <m/>
    <n v="1"/>
    <m/>
    <m/>
    <m/>
    <m/>
    <m/>
    <m/>
    <m/>
    <m/>
    <m/>
    <m/>
    <m/>
    <m/>
    <m/>
    <m/>
    <m/>
    <m/>
    <m/>
    <m/>
    <m/>
    <m/>
    <m/>
    <m/>
    <m/>
    <m/>
    <m/>
    <m/>
    <m/>
    <m/>
    <m/>
    <m/>
    <m/>
    <m/>
    <m/>
    <m/>
    <m/>
    <m/>
    <m/>
    <m/>
    <m/>
    <m/>
    <m/>
    <m/>
    <m/>
    <m/>
    <n v="3"/>
    <x v="0"/>
    <s v="Active"/>
    <s v="Moyen"/>
    <s v="Conseiller client commercial"/>
    <s v="Non"/>
    <s v=""/>
    <s v=""/>
    <n v="437208"/>
    <m/>
    <n v="437208"/>
    <x v="0"/>
    <x v="0"/>
    <x v="0"/>
    <s v=""/>
    <s v=""/>
    <s v=""/>
    <x v="0"/>
  </r>
  <r>
    <n v="11342"/>
    <x v="7"/>
    <n v="0.4"/>
    <s v="Non"/>
    <s v="Oui"/>
    <n v="0.5"/>
    <x v="1"/>
    <x v="1"/>
    <x v="1"/>
    <d v="2023-06-30T00:00:00"/>
    <n v="2"/>
    <x v="0"/>
    <d v="2023-06-30T00:00:00"/>
    <n v="2"/>
    <s v="1 à 3 ans"/>
    <d v="1965-01-01T00:00:00"/>
    <n v="61"/>
    <x v="3"/>
    <x v="8"/>
    <n v="1"/>
    <m/>
    <n v="1"/>
    <m/>
    <n v="1"/>
    <m/>
    <n v="1"/>
    <m/>
    <m/>
    <m/>
    <m/>
    <m/>
    <m/>
    <m/>
    <m/>
    <m/>
    <m/>
    <m/>
    <m/>
    <m/>
    <m/>
    <m/>
    <m/>
    <m/>
    <m/>
    <m/>
    <m/>
    <m/>
    <m/>
    <m/>
    <m/>
    <m/>
    <m/>
    <m/>
    <m/>
    <m/>
    <m/>
    <m/>
    <m/>
    <m/>
    <m/>
    <m/>
    <m/>
    <m/>
    <m/>
    <m/>
    <m/>
    <m/>
    <m/>
    <m/>
    <n v="4"/>
    <x v="1"/>
    <s v="Active"/>
    <s v="Moyen"/>
    <s v="Conseiller client commercial"/>
    <s v="Non"/>
    <n v="4795272"/>
    <s v="750k-5 mil"/>
    <n v="1269892"/>
    <m/>
    <n v="1269892"/>
    <x v="2"/>
    <x v="1"/>
    <x v="3"/>
    <n v="479527.2"/>
    <n v="3.7761258437725411"/>
    <s v="1-5x"/>
    <x v="0"/>
  </r>
  <r>
    <n v="11343"/>
    <x v="0"/>
    <n v="0.15"/>
    <s v="Oui"/>
    <s v="Non"/>
    <m/>
    <x v="1"/>
    <x v="0"/>
    <x v="0"/>
    <d v="2023-01-01T00:00:00"/>
    <n v="3"/>
    <x v="1"/>
    <d v="2023-01-01T00:00:00"/>
    <n v="3"/>
    <s v="3-5 ans"/>
    <d v="2000-01-01T00:00:00"/>
    <n v="26"/>
    <x v="0"/>
    <x v="14"/>
    <m/>
    <n v="1"/>
    <n v="1"/>
    <n v="1"/>
    <n v="1"/>
    <n v="1"/>
    <n v="1"/>
    <m/>
    <m/>
    <m/>
    <m/>
    <m/>
    <m/>
    <m/>
    <m/>
    <m/>
    <m/>
    <m/>
    <m/>
    <m/>
    <m/>
    <m/>
    <m/>
    <m/>
    <m/>
    <m/>
    <m/>
    <m/>
    <m/>
    <m/>
    <m/>
    <m/>
    <m/>
    <m/>
    <m/>
    <m/>
    <m/>
    <m/>
    <m/>
    <m/>
    <m/>
    <m/>
    <m/>
    <m/>
    <m/>
    <m/>
    <m/>
    <m/>
    <m/>
    <m/>
    <n v="6"/>
    <x v="0"/>
    <s v="Active"/>
    <s v="Moyen"/>
    <s v="Conseiller client commercial"/>
    <s v="Non"/>
    <s v=""/>
    <s v=""/>
    <n v="846734"/>
    <m/>
    <n v="846734"/>
    <x v="0"/>
    <x v="0"/>
    <x v="0"/>
    <s v=""/>
    <s v=""/>
    <s v=""/>
    <x v="0"/>
  </r>
  <r>
    <n v="11344"/>
    <x v="0"/>
    <n v="0.2"/>
    <s v="Non"/>
    <s v="Non"/>
    <m/>
    <x v="1"/>
    <x v="0"/>
    <x v="2"/>
    <d v="2022-06-30T00:00:00"/>
    <n v="3"/>
    <x v="1"/>
    <d v="2022-06-30T00:00:00"/>
    <n v="3"/>
    <s v="3-5 ans"/>
    <d v="1995-01-01T00:00:00"/>
    <n v="31"/>
    <x v="0"/>
    <x v="7"/>
    <m/>
    <m/>
    <n v="1"/>
    <m/>
    <n v="1"/>
    <m/>
    <n v="1"/>
    <m/>
    <m/>
    <m/>
    <m/>
    <m/>
    <m/>
    <m/>
    <m/>
    <m/>
    <m/>
    <m/>
    <m/>
    <m/>
    <m/>
    <m/>
    <m/>
    <m/>
    <m/>
    <m/>
    <m/>
    <m/>
    <m/>
    <m/>
    <m/>
    <m/>
    <m/>
    <m/>
    <m/>
    <m/>
    <m/>
    <m/>
    <m/>
    <m/>
    <m/>
    <m/>
    <m/>
    <m/>
    <m/>
    <m/>
    <m/>
    <m/>
    <m/>
    <m/>
    <n v="3"/>
    <x v="0"/>
    <s v="Active"/>
    <s v="Très petit"/>
    <s v="Unité très petite"/>
    <s v="Non"/>
    <s v=""/>
    <s v=""/>
    <n v="325059"/>
    <m/>
    <n v="325059"/>
    <x v="0"/>
    <x v="0"/>
    <x v="0"/>
    <s v=""/>
    <s v=""/>
    <s v=""/>
    <x v="0"/>
  </r>
  <r>
    <n v="11345"/>
    <x v="0"/>
    <n v="0.3"/>
    <s v="Oui"/>
    <s v="Oui"/>
    <n v="0.15"/>
    <x v="1"/>
    <x v="1"/>
    <x v="3"/>
    <d v="2022-01-01T00:00:00"/>
    <n v="4"/>
    <x v="1"/>
    <d v="2022-01-01T00:00:00"/>
    <n v="4"/>
    <s v="3-5 ans"/>
    <d v="1990-01-01T00:00:00"/>
    <n v="36"/>
    <x v="1"/>
    <x v="0"/>
    <n v="1"/>
    <n v="1"/>
    <n v="1"/>
    <n v="1"/>
    <n v="1"/>
    <m/>
    <m/>
    <m/>
    <m/>
    <m/>
    <m/>
    <m/>
    <m/>
    <m/>
    <m/>
    <m/>
    <m/>
    <m/>
    <m/>
    <m/>
    <m/>
    <m/>
    <m/>
    <m/>
    <m/>
    <m/>
    <m/>
    <m/>
    <m/>
    <m/>
    <m/>
    <m/>
    <m/>
    <m/>
    <m/>
    <m/>
    <m/>
    <m/>
    <m/>
    <m/>
    <m/>
    <m/>
    <m/>
    <m/>
    <m/>
    <m/>
    <m/>
    <m/>
    <m/>
    <m/>
    <n v="5"/>
    <x v="1"/>
    <s v="Active"/>
    <s v="Petit"/>
    <s v="Conseiller client commercial"/>
    <s v="Non"/>
    <n v="1828793"/>
    <s v="750k-5 mil"/>
    <n v="228558"/>
    <m/>
    <n v="228558"/>
    <x v="2"/>
    <x v="2"/>
    <x v="2"/>
    <n v="228599.125"/>
    <n v="8.0014394595682496"/>
    <s v="5-10x"/>
    <x v="1"/>
  </r>
  <r>
    <n v="11346"/>
    <x v="0"/>
    <n v="0.4"/>
    <s v="Non"/>
    <s v="Oui"/>
    <n v="0.3"/>
    <x v="1"/>
    <x v="0"/>
    <x v="0"/>
    <d v="2021-06-30T00:00:00"/>
    <n v="4"/>
    <x v="1"/>
    <d v="2021-06-30T00:00:00"/>
    <n v="4"/>
    <s v="3-5 ans"/>
    <d v="1985-01-01T00:00:00"/>
    <n v="41"/>
    <x v="1"/>
    <x v="7"/>
    <n v="1"/>
    <m/>
    <n v="1"/>
    <m/>
    <n v="1"/>
    <m/>
    <n v="1"/>
    <m/>
    <m/>
    <m/>
    <m/>
    <m/>
    <m/>
    <m/>
    <m/>
    <m/>
    <m/>
    <m/>
    <m/>
    <m/>
    <m/>
    <m/>
    <m/>
    <m/>
    <m/>
    <m/>
    <m/>
    <m/>
    <m/>
    <m/>
    <m/>
    <m/>
    <m/>
    <m/>
    <m/>
    <m/>
    <m/>
    <m/>
    <m/>
    <m/>
    <m/>
    <m/>
    <m/>
    <m/>
    <m/>
    <m/>
    <m/>
    <m/>
    <m/>
    <m/>
    <n v="4"/>
    <x v="1"/>
    <s v="Active"/>
    <s v="Très petit"/>
    <s v="PQMU"/>
    <s v="Oui"/>
    <n v="822729"/>
    <s v="750k-5 mil"/>
    <n v="1312371"/>
    <m/>
    <n v="1312371"/>
    <x v="2"/>
    <x v="1"/>
    <x v="1"/>
    <n v="164545.79999999999"/>
    <n v="0.62690275844254406"/>
    <s v="1x"/>
    <x v="4"/>
  </r>
  <r>
    <n v="11347"/>
    <x v="3"/>
    <n v="0.5"/>
    <s v="Oui"/>
    <s v="Non"/>
    <m/>
    <x v="0"/>
    <x v="0"/>
    <x v="0"/>
    <d v="2021-01-01T00:00:00"/>
    <n v="5"/>
    <x v="2"/>
    <d v="2021-01-01T00:00:00"/>
    <n v="5"/>
    <s v="5 à 10 ans"/>
    <d v="1980-01-01T00:00:00"/>
    <n v="46"/>
    <x v="2"/>
    <x v="8"/>
    <m/>
    <n v="1"/>
    <m/>
    <n v="1"/>
    <m/>
    <n v="1"/>
    <m/>
    <m/>
    <m/>
    <m/>
    <m/>
    <m/>
    <m/>
    <m/>
    <m/>
    <m/>
    <m/>
    <m/>
    <m/>
    <m/>
    <m/>
    <m/>
    <m/>
    <m/>
    <m/>
    <m/>
    <m/>
    <m/>
    <m/>
    <m/>
    <m/>
    <m/>
    <m/>
    <m/>
    <m/>
    <m/>
    <m/>
    <m/>
    <m/>
    <m/>
    <m/>
    <m/>
    <m/>
    <m/>
    <m/>
    <m/>
    <m/>
    <m/>
    <m/>
    <m/>
    <n v="3"/>
    <x v="0"/>
    <s v="Active"/>
    <s v="Moyen"/>
    <s v="Conseiller client commercial"/>
    <s v="Non"/>
    <s v=""/>
    <s v=""/>
    <n v="1673319"/>
    <m/>
    <n v="1673319"/>
    <x v="0"/>
    <x v="0"/>
    <x v="0"/>
    <s v=""/>
    <s v=""/>
    <s v=""/>
    <x v="0"/>
  </r>
  <r>
    <n v="11348"/>
    <x v="0"/>
    <n v="0.6"/>
    <s v="Non"/>
    <s v="Non"/>
    <m/>
    <x v="0"/>
    <x v="2"/>
    <x v="2"/>
    <d v="2020-06-30T00:00:00"/>
    <n v="5"/>
    <x v="2"/>
    <d v="2020-06-30T00:00:00"/>
    <n v="5"/>
    <s v="5 à 10 ans"/>
    <d v="1975-01-01T00:00:00"/>
    <n v="51"/>
    <x v="2"/>
    <x v="1"/>
    <n v="1"/>
    <m/>
    <n v="1"/>
    <m/>
    <n v="1"/>
    <m/>
    <n v="1"/>
    <m/>
    <m/>
    <m/>
    <m/>
    <m/>
    <m/>
    <m/>
    <m/>
    <m/>
    <m/>
    <m/>
    <m/>
    <m/>
    <m/>
    <m/>
    <m/>
    <m/>
    <m/>
    <m/>
    <m/>
    <m/>
    <m/>
    <m/>
    <m/>
    <m/>
    <m/>
    <m/>
    <m/>
    <m/>
    <m/>
    <m/>
    <m/>
    <m/>
    <m/>
    <m/>
    <m/>
    <m/>
    <m/>
    <m/>
    <m/>
    <m/>
    <m/>
    <m/>
    <n v="4"/>
    <x v="1"/>
    <s v="Active"/>
    <s v="Petit"/>
    <s v="PQMU"/>
    <s v="Non"/>
    <n v="4521273"/>
    <s v="750k-5 mil"/>
    <n v="1125372"/>
    <m/>
    <n v="1125372"/>
    <x v="1"/>
    <x v="1"/>
    <x v="6"/>
    <n v="753545.5"/>
    <n v="4.017580853264521"/>
    <s v="1-5x"/>
    <x v="4"/>
  </r>
  <r>
    <n v="11349"/>
    <x v="0"/>
    <n v="0.7"/>
    <s v="Oui"/>
    <s v="Oui"/>
    <n v="0.4"/>
    <x v="0"/>
    <x v="0"/>
    <x v="0"/>
    <d v="2020-01-01T00:00:00"/>
    <n v="6"/>
    <x v="2"/>
    <d v="2020-01-01T00:00:00"/>
    <n v="6"/>
    <s v="5 à 10 ans"/>
    <d v="1970-01-01T00:00:00"/>
    <n v="56"/>
    <x v="3"/>
    <x v="8"/>
    <m/>
    <n v="1"/>
    <n v="1"/>
    <n v="1"/>
    <n v="1"/>
    <n v="1"/>
    <n v="1"/>
    <m/>
    <m/>
    <m/>
    <m/>
    <m/>
    <m/>
    <m/>
    <m/>
    <m/>
    <m/>
    <m/>
    <m/>
    <m/>
    <m/>
    <m/>
    <m/>
    <m/>
    <m/>
    <m/>
    <m/>
    <m/>
    <m/>
    <m/>
    <m/>
    <m/>
    <m/>
    <m/>
    <m/>
    <m/>
    <m/>
    <m/>
    <m/>
    <m/>
    <m/>
    <m/>
    <m/>
    <m/>
    <m/>
    <m/>
    <m/>
    <m/>
    <m/>
    <m/>
    <n v="6"/>
    <x v="0"/>
    <s v="Active"/>
    <s v="Très petit"/>
    <s v="Unité très petite"/>
    <s v="Non"/>
    <s v=""/>
    <s v=""/>
    <n v="1689419"/>
    <m/>
    <n v="1689419"/>
    <x v="0"/>
    <x v="0"/>
    <x v="0"/>
    <s v=""/>
    <s v=""/>
    <s v=""/>
    <x v="0"/>
  </r>
  <r>
    <n v="11350"/>
    <x v="2"/>
    <n v="0.8"/>
    <s v="Non"/>
    <s v="Oui"/>
    <n v="0.75"/>
    <x v="0"/>
    <x v="0"/>
    <x v="0"/>
    <d v="2019-06-30T00:00:00"/>
    <n v="6"/>
    <x v="2"/>
    <d v="2019-06-30T00:00:00"/>
    <n v="6"/>
    <s v="5 à 10 ans"/>
    <d v="1965-01-01T00:00:00"/>
    <n v="61"/>
    <x v="3"/>
    <x v="0"/>
    <m/>
    <m/>
    <n v="1"/>
    <m/>
    <n v="1"/>
    <m/>
    <n v="1"/>
    <m/>
    <m/>
    <m/>
    <m/>
    <m/>
    <m/>
    <m/>
    <m/>
    <m/>
    <m/>
    <m/>
    <m/>
    <m/>
    <m/>
    <m/>
    <m/>
    <m/>
    <m/>
    <m/>
    <m/>
    <m/>
    <m/>
    <m/>
    <m/>
    <m/>
    <m/>
    <m/>
    <m/>
    <m/>
    <m/>
    <m/>
    <m/>
    <m/>
    <m/>
    <m/>
    <m/>
    <m/>
    <m/>
    <m/>
    <m/>
    <m/>
    <m/>
    <m/>
    <n v="3"/>
    <x v="0"/>
    <s v="Active"/>
    <s v="Moyen"/>
    <s v="Conseiller client commercial"/>
    <s v="Non"/>
    <s v=""/>
    <s v=""/>
    <n v="79183"/>
    <m/>
    <n v="79183"/>
    <x v="0"/>
    <x v="0"/>
    <x v="0"/>
    <s v=""/>
    <s v=""/>
    <s v=""/>
    <x v="0"/>
  </r>
  <r>
    <n v="11351"/>
    <x v="0"/>
    <n v="0.75"/>
    <s v="Oui"/>
    <s v="Non"/>
    <m/>
    <x v="0"/>
    <x v="1"/>
    <x v="3"/>
    <d v="2019-01-01T00:00:00"/>
    <n v="7"/>
    <x v="2"/>
    <d v="2019-01-01T00:00:00"/>
    <n v="7"/>
    <s v="5 à 10 ans"/>
    <d v="2000-01-01T00:00:00"/>
    <n v="26"/>
    <x v="0"/>
    <x v="7"/>
    <m/>
    <n v="1"/>
    <n v="1"/>
    <n v="1"/>
    <n v="1"/>
    <m/>
    <m/>
    <m/>
    <m/>
    <m/>
    <m/>
    <m/>
    <m/>
    <m/>
    <m/>
    <m/>
    <m/>
    <m/>
    <m/>
    <m/>
    <m/>
    <m/>
    <m/>
    <m/>
    <m/>
    <m/>
    <m/>
    <m/>
    <m/>
    <m/>
    <m/>
    <m/>
    <m/>
    <m/>
    <m/>
    <m/>
    <m/>
    <m/>
    <m/>
    <m/>
    <m/>
    <m/>
    <m/>
    <m/>
    <m/>
    <m/>
    <m/>
    <m/>
    <m/>
    <m/>
    <n v="4"/>
    <x v="0"/>
    <s v="Active"/>
    <s v="Moyen"/>
    <s v="PQMU"/>
    <s v="Non"/>
    <s v=""/>
    <s v=""/>
    <n v="335938"/>
    <m/>
    <n v="335938"/>
    <x v="0"/>
    <x v="0"/>
    <x v="0"/>
    <s v=""/>
    <s v=""/>
    <s v=""/>
    <x v="0"/>
  </r>
  <r>
    <n v="11352"/>
    <x v="0"/>
    <n v="1"/>
    <s v="Non"/>
    <s v="Non"/>
    <m/>
    <x v="0"/>
    <x v="2"/>
    <x v="2"/>
    <d v="2018-06-30T00:00:00"/>
    <n v="7"/>
    <x v="2"/>
    <d v="2018-06-30T00:00:00"/>
    <n v="7"/>
    <s v="5 à 10 ans"/>
    <d v="1995-01-01T00:00:00"/>
    <n v="31"/>
    <x v="0"/>
    <x v="7"/>
    <n v="1"/>
    <m/>
    <n v="1"/>
    <m/>
    <n v="1"/>
    <m/>
    <n v="1"/>
    <m/>
    <m/>
    <m/>
    <m/>
    <m/>
    <m/>
    <m/>
    <m/>
    <m/>
    <m/>
    <m/>
    <m/>
    <m/>
    <m/>
    <m/>
    <m/>
    <m/>
    <m/>
    <m/>
    <m/>
    <m/>
    <m/>
    <m/>
    <m/>
    <m/>
    <m/>
    <m/>
    <m/>
    <m/>
    <m/>
    <m/>
    <m/>
    <m/>
    <m/>
    <m/>
    <m/>
    <m/>
    <m/>
    <m/>
    <m/>
    <m/>
    <m/>
    <m/>
    <n v="4"/>
    <x v="1"/>
    <s v="Active"/>
    <s v="Petit"/>
    <s v="Conseiller client commercial"/>
    <s v="Non"/>
    <n v="187015"/>
    <s v="100k-250k"/>
    <n v="761768"/>
    <m/>
    <n v="761768"/>
    <x v="1"/>
    <x v="1"/>
    <x v="7"/>
    <n v="187015"/>
    <n v="0.24550125497526806"/>
    <s v="1x"/>
    <x v="0"/>
  </r>
  <r>
    <n v="11353"/>
    <x v="0"/>
    <n v="0"/>
    <s v="Oui"/>
    <s v="Oui"/>
    <n v="0.15"/>
    <x v="1"/>
    <x v="0"/>
    <x v="0"/>
    <d v="2018-01-01T00:00:00"/>
    <n v="8"/>
    <x v="2"/>
    <d v="2018-01-01T00:00:00"/>
    <n v="8"/>
    <s v="5 à 10 ans"/>
    <d v="1990-01-01T00:00:00"/>
    <n v="36"/>
    <x v="1"/>
    <x v="0"/>
    <m/>
    <n v="1"/>
    <m/>
    <n v="1"/>
    <m/>
    <n v="1"/>
    <m/>
    <m/>
    <m/>
    <m/>
    <m/>
    <m/>
    <m/>
    <m/>
    <m/>
    <m/>
    <m/>
    <m/>
    <m/>
    <m/>
    <m/>
    <m/>
    <m/>
    <m/>
    <m/>
    <m/>
    <m/>
    <m/>
    <m/>
    <m/>
    <m/>
    <m/>
    <m/>
    <m/>
    <m/>
    <m/>
    <m/>
    <m/>
    <m/>
    <m/>
    <m/>
    <m/>
    <m/>
    <m/>
    <m/>
    <m/>
    <m/>
    <m/>
    <m/>
    <m/>
    <n v="3"/>
    <x v="0"/>
    <s v="Active"/>
    <s v="Petit"/>
    <s v="Conseiller client commercial"/>
    <s v="Non"/>
    <s v=""/>
    <s v=""/>
    <n v="368467"/>
    <m/>
    <n v="368467"/>
    <x v="0"/>
    <x v="0"/>
    <x v="0"/>
    <s v=""/>
    <s v=""/>
    <s v=""/>
    <x v="0"/>
  </r>
  <r>
    <n v="11354"/>
    <x v="4"/>
    <n v="0.4"/>
    <s v="Non"/>
    <s v="Oui"/>
    <n v="0.5"/>
    <x v="1"/>
    <x v="2"/>
    <x v="2"/>
    <d v="2017-06-30T00:00:00"/>
    <n v="8"/>
    <x v="2"/>
    <d v="2017-06-30T00:00:00"/>
    <n v="8"/>
    <s v="5 à 10 ans"/>
    <d v="1985-01-01T00:00:00"/>
    <n v="41"/>
    <x v="1"/>
    <x v="7"/>
    <n v="1"/>
    <m/>
    <n v="1"/>
    <m/>
    <n v="1"/>
    <m/>
    <n v="1"/>
    <m/>
    <m/>
    <m/>
    <m/>
    <m/>
    <m/>
    <m/>
    <m/>
    <m/>
    <m/>
    <m/>
    <m/>
    <m/>
    <m/>
    <m/>
    <m/>
    <m/>
    <m/>
    <m/>
    <m/>
    <m/>
    <m/>
    <m/>
    <m/>
    <m/>
    <m/>
    <m/>
    <m/>
    <m/>
    <m/>
    <m/>
    <m/>
    <m/>
    <m/>
    <m/>
    <m/>
    <m/>
    <m/>
    <m/>
    <m/>
    <m/>
    <m/>
    <m/>
    <n v="4"/>
    <x v="1"/>
    <s v="Active"/>
    <s v="Moyen"/>
    <s v="Conseiller client commercial"/>
    <s v="Non"/>
    <n v="2989035"/>
    <s v="750k-5 mil"/>
    <n v="1324874"/>
    <m/>
    <n v="1324874"/>
    <x v="2"/>
    <x v="1"/>
    <x v="9"/>
    <n v="996345"/>
    <n v="2.2560900130880372"/>
    <s v="1-5x"/>
    <x v="1"/>
  </r>
  <r>
    <n v="11355"/>
    <x v="4"/>
    <n v="0.15"/>
    <s v="Oui"/>
    <s v="Non"/>
    <m/>
    <x v="1"/>
    <x v="2"/>
    <x v="3"/>
    <d v="2017-01-01T00:00:00"/>
    <n v="9"/>
    <x v="2"/>
    <d v="2017-01-01T00:00:00"/>
    <n v="9"/>
    <s v="5 à 10 ans"/>
    <d v="1980-01-01T00:00:00"/>
    <n v="46"/>
    <x v="2"/>
    <x v="7"/>
    <n v="1"/>
    <n v="1"/>
    <n v="1"/>
    <n v="1"/>
    <n v="1"/>
    <n v="1"/>
    <n v="1"/>
    <m/>
    <m/>
    <m/>
    <m/>
    <m/>
    <m/>
    <m/>
    <m/>
    <m/>
    <m/>
    <m/>
    <m/>
    <m/>
    <m/>
    <m/>
    <m/>
    <m/>
    <m/>
    <m/>
    <m/>
    <m/>
    <m/>
    <m/>
    <m/>
    <m/>
    <m/>
    <m/>
    <m/>
    <m/>
    <m/>
    <m/>
    <m/>
    <m/>
    <m/>
    <m/>
    <m/>
    <m/>
    <m/>
    <m/>
    <m/>
    <m/>
    <m/>
    <m/>
    <n v="7"/>
    <x v="1"/>
    <s v="Active"/>
    <s v="Petit"/>
    <s v="Conseiller client commercial"/>
    <s v="Non"/>
    <n v="3850256"/>
    <s v="750k-5 mil"/>
    <n v="1136963"/>
    <m/>
    <n v="1136963"/>
    <x v="1"/>
    <x v="2"/>
    <x v="10"/>
    <n v="962564"/>
    <n v="3.3864391365418225"/>
    <s v="1-5x"/>
    <x v="1"/>
  </r>
  <r>
    <n v="11356"/>
    <x v="0"/>
    <n v="0.2"/>
    <s v="Non"/>
    <s v="Non"/>
    <m/>
    <x v="1"/>
    <x v="2"/>
    <x v="2"/>
    <d v="2016-06-30T00:00:00"/>
    <n v="9"/>
    <x v="2"/>
    <d v="2016-06-30T00:00:00"/>
    <n v="9"/>
    <s v="5 à 10 ans"/>
    <d v="1975-01-01T00:00:00"/>
    <n v="51"/>
    <x v="2"/>
    <x v="3"/>
    <n v="1"/>
    <m/>
    <n v="1"/>
    <m/>
    <n v="1"/>
    <m/>
    <n v="1"/>
    <m/>
    <m/>
    <m/>
    <m/>
    <m/>
    <m/>
    <m/>
    <m/>
    <m/>
    <m/>
    <m/>
    <m/>
    <m/>
    <m/>
    <m/>
    <m/>
    <m/>
    <m/>
    <m/>
    <m/>
    <m/>
    <m/>
    <m/>
    <m/>
    <m/>
    <m/>
    <m/>
    <m/>
    <m/>
    <m/>
    <m/>
    <m/>
    <m/>
    <m/>
    <m/>
    <m/>
    <m/>
    <m/>
    <m/>
    <m/>
    <m/>
    <m/>
    <m/>
    <n v="4"/>
    <x v="1"/>
    <s v="Active"/>
    <s v="Petit"/>
    <s v="Conseiller client commercial"/>
    <s v="Non"/>
    <n v="2136773"/>
    <s v="750k-5 mil"/>
    <n v="1667309"/>
    <m/>
    <n v="1667309"/>
    <x v="1"/>
    <x v="1"/>
    <x v="7"/>
    <n v="2136773"/>
    <n v="1.2815698829671045"/>
    <s v="1-5x"/>
    <x v="1"/>
  </r>
  <r>
    <n v="11357"/>
    <x v="0"/>
    <n v="0.3"/>
    <s v="Oui"/>
    <s v="Oui"/>
    <n v="0.15"/>
    <x v="1"/>
    <x v="0"/>
    <x v="0"/>
    <d v="2016-01-01T00:00:00"/>
    <n v="10"/>
    <x v="3"/>
    <d v="2016-01-01T00:00:00"/>
    <n v="10"/>
    <s v="10-20 ans"/>
    <d v="1970-01-01T00:00:00"/>
    <n v="56"/>
    <x v="3"/>
    <x v="3"/>
    <m/>
    <n v="1"/>
    <n v="1"/>
    <n v="1"/>
    <n v="1"/>
    <m/>
    <m/>
    <m/>
    <m/>
    <m/>
    <m/>
    <m/>
    <m/>
    <m/>
    <m/>
    <m/>
    <m/>
    <m/>
    <m/>
    <m/>
    <m/>
    <m/>
    <m/>
    <m/>
    <m/>
    <m/>
    <m/>
    <m/>
    <m/>
    <m/>
    <m/>
    <m/>
    <m/>
    <m/>
    <m/>
    <m/>
    <m/>
    <m/>
    <m/>
    <m/>
    <m/>
    <m/>
    <m/>
    <m/>
    <m/>
    <m/>
    <m/>
    <m/>
    <m/>
    <m/>
    <n v="4"/>
    <x v="0"/>
    <s v="Active"/>
    <s v="Moyen"/>
    <s v="Conseiller client commercial"/>
    <s v="Non"/>
    <s v=""/>
    <s v=""/>
    <n v="1392903"/>
    <m/>
    <n v="1392903"/>
    <x v="0"/>
    <x v="0"/>
    <x v="0"/>
    <s v=""/>
    <s v=""/>
    <s v=""/>
    <x v="0"/>
  </r>
  <r>
    <n v="11358"/>
    <x v="0"/>
    <n v="0.4"/>
    <s v="Non"/>
    <s v="Oui"/>
    <n v="0.3"/>
    <x v="1"/>
    <x v="0"/>
    <x v="0"/>
    <d v="2015-06-30T00:00:00"/>
    <n v="10"/>
    <x v="3"/>
    <d v="2015-06-30T00:00:00"/>
    <n v="10"/>
    <s v="10-20 ans"/>
    <d v="1965-01-01T00:00:00"/>
    <n v="61"/>
    <x v="3"/>
    <x v="0"/>
    <m/>
    <m/>
    <n v="1"/>
    <m/>
    <n v="1"/>
    <m/>
    <n v="1"/>
    <m/>
    <m/>
    <m/>
    <m/>
    <m/>
    <m/>
    <m/>
    <m/>
    <m/>
    <m/>
    <m/>
    <m/>
    <m/>
    <m/>
    <m/>
    <m/>
    <m/>
    <m/>
    <m/>
    <m/>
    <m/>
    <m/>
    <m/>
    <m/>
    <m/>
    <m/>
    <m/>
    <m/>
    <m/>
    <m/>
    <m/>
    <m/>
    <m/>
    <m/>
    <m/>
    <m/>
    <m/>
    <m/>
    <m/>
    <m/>
    <m/>
    <m/>
    <m/>
    <n v="3"/>
    <x v="0"/>
    <s v="Active"/>
    <s v="Petit"/>
    <s v="Conseiller client commercial"/>
    <s v="Non"/>
    <s v=""/>
    <s v=""/>
    <n v="925068"/>
    <m/>
    <n v="925068"/>
    <x v="0"/>
    <x v="0"/>
    <x v="0"/>
    <s v=""/>
    <s v=""/>
    <s v=""/>
    <x v="0"/>
  </r>
  <r>
    <n v="11359"/>
    <x v="0"/>
    <n v="0.5"/>
    <s v="Oui"/>
    <s v="Non"/>
    <m/>
    <x v="0"/>
    <x v="0"/>
    <x v="3"/>
    <d v="2015-01-01T00:00:00"/>
    <n v="11"/>
    <x v="3"/>
    <d v="2015-01-01T00:00:00"/>
    <n v="11"/>
    <s v="10-20 ans"/>
    <d v="2000-01-01T00:00:00"/>
    <n v="26"/>
    <x v="0"/>
    <x v="2"/>
    <m/>
    <n v="1"/>
    <m/>
    <n v="1"/>
    <m/>
    <n v="1"/>
    <m/>
    <m/>
    <m/>
    <m/>
    <m/>
    <m/>
    <m/>
    <m/>
    <m/>
    <m/>
    <m/>
    <m/>
    <m/>
    <m/>
    <m/>
    <m/>
    <m/>
    <m/>
    <m/>
    <m/>
    <m/>
    <m/>
    <m/>
    <m/>
    <m/>
    <m/>
    <m/>
    <m/>
    <m/>
    <m/>
    <m/>
    <m/>
    <m/>
    <m/>
    <m/>
    <m/>
    <m/>
    <m/>
    <m/>
    <m/>
    <m/>
    <m/>
    <m/>
    <m/>
    <n v="3"/>
    <x v="0"/>
    <s v="Active"/>
    <s v="Très petit"/>
    <s v="Unité très petite"/>
    <s v="Non"/>
    <s v=""/>
    <s v=""/>
    <n v="1790259"/>
    <m/>
    <n v="1790259"/>
    <x v="0"/>
    <x v="0"/>
    <x v="0"/>
    <s v=""/>
    <s v=""/>
    <s v=""/>
    <x v="0"/>
  </r>
  <r>
    <n v="11360"/>
    <x v="0"/>
    <n v="0.6"/>
    <s v="Non"/>
    <s v="Non"/>
    <m/>
    <x v="0"/>
    <x v="0"/>
    <x v="0"/>
    <d v="2014-01-01T00:00:00"/>
    <n v="12"/>
    <x v="3"/>
    <d v="2014-01-01T00:00:00"/>
    <n v="12"/>
    <s v="10-20 ans"/>
    <d v="1995-01-01T00:00:00"/>
    <n v="31"/>
    <x v="0"/>
    <x v="10"/>
    <m/>
    <m/>
    <n v="1"/>
    <m/>
    <n v="1"/>
    <m/>
    <n v="1"/>
    <m/>
    <m/>
    <m/>
    <m/>
    <m/>
    <m/>
    <m/>
    <m/>
    <m/>
    <m/>
    <m/>
    <m/>
    <m/>
    <m/>
    <m/>
    <m/>
    <m/>
    <m/>
    <m/>
    <m/>
    <m/>
    <m/>
    <m/>
    <m/>
    <m/>
    <m/>
    <m/>
    <m/>
    <m/>
    <m/>
    <m/>
    <m/>
    <m/>
    <m/>
    <m/>
    <m/>
    <m/>
    <m/>
    <m/>
    <m/>
    <m/>
    <m/>
    <m/>
    <n v="3"/>
    <x v="0"/>
    <s v="Active"/>
    <s v="Moyen"/>
    <s v="Conseiller client commercial"/>
    <s v="Non"/>
    <s v=""/>
    <s v=""/>
    <n v="965674"/>
    <m/>
    <n v="965674"/>
    <x v="0"/>
    <x v="0"/>
    <x v="0"/>
    <s v=""/>
    <s v=""/>
    <s v=""/>
    <x v="0"/>
  </r>
  <r>
    <n v="11361"/>
    <x v="0"/>
    <n v="0.7"/>
    <s v="Oui"/>
    <s v="Oui"/>
    <n v="0.4"/>
    <x v="0"/>
    <x v="0"/>
    <x v="0"/>
    <d v="2013-01-01T00:00:00"/>
    <n v="13"/>
    <x v="3"/>
    <d v="2013-01-01T00:00:00"/>
    <n v="13"/>
    <s v="10-20 ans"/>
    <d v="1990-01-01T00:00:00"/>
    <n v="36"/>
    <x v="1"/>
    <x v="3"/>
    <n v="1"/>
    <n v="1"/>
    <n v="1"/>
    <n v="1"/>
    <n v="1"/>
    <n v="1"/>
    <n v="1"/>
    <m/>
    <m/>
    <m/>
    <m/>
    <m/>
    <m/>
    <m/>
    <m/>
    <m/>
    <m/>
    <m/>
    <m/>
    <m/>
    <m/>
    <m/>
    <m/>
    <m/>
    <m/>
    <m/>
    <m/>
    <m/>
    <m/>
    <m/>
    <m/>
    <m/>
    <m/>
    <m/>
    <m/>
    <m/>
    <m/>
    <m/>
    <m/>
    <m/>
    <m/>
    <m/>
    <m/>
    <m/>
    <m/>
    <m/>
    <m/>
    <m/>
    <m/>
    <m/>
    <n v="7"/>
    <x v="1"/>
    <s v="Active"/>
    <s v="Petit"/>
    <s v="Conseiller client commercial"/>
    <s v="Non"/>
    <n v="4596192"/>
    <s v="750k-5 mil"/>
    <n v="265034"/>
    <m/>
    <n v="265034"/>
    <x v="2"/>
    <x v="2"/>
    <x v="7"/>
    <n v="4596192"/>
    <n v="17.341895756770828"/>
    <s v="10-20x"/>
    <x v="1"/>
  </r>
  <r>
    <n v="11362"/>
    <x v="0"/>
    <n v="0.8"/>
    <s v="Non"/>
    <s v="Oui"/>
    <n v="0.75"/>
    <x v="0"/>
    <x v="0"/>
    <x v="0"/>
    <d v="2012-01-01T00:00:00"/>
    <n v="14"/>
    <x v="3"/>
    <d v="2012-01-01T00:00:00"/>
    <n v="14"/>
    <s v="10-20 ans"/>
    <d v="1985-01-01T00:00:00"/>
    <n v="41"/>
    <x v="1"/>
    <x v="7"/>
    <m/>
    <m/>
    <n v="1"/>
    <m/>
    <n v="1"/>
    <m/>
    <n v="1"/>
    <m/>
    <m/>
    <m/>
    <m/>
    <m/>
    <m/>
    <m/>
    <m/>
    <m/>
    <m/>
    <m/>
    <m/>
    <m/>
    <m/>
    <m/>
    <m/>
    <m/>
    <m/>
    <m/>
    <m/>
    <m/>
    <m/>
    <m/>
    <m/>
    <m/>
    <m/>
    <m/>
    <m/>
    <m/>
    <m/>
    <m/>
    <m/>
    <m/>
    <m/>
    <m/>
    <m/>
    <m/>
    <m/>
    <m/>
    <m/>
    <m/>
    <m/>
    <m/>
    <n v="3"/>
    <x v="0"/>
    <s v="Active"/>
    <s v="Moyen"/>
    <s v="Conseiller client commercial"/>
    <s v="Non"/>
    <s v=""/>
    <s v=""/>
    <n v="582912"/>
    <m/>
    <n v="582912"/>
    <x v="0"/>
    <x v="0"/>
    <x v="0"/>
    <s v=""/>
    <s v=""/>
    <s v=""/>
    <x v="0"/>
  </r>
  <r>
    <n v="11363"/>
    <x v="3"/>
    <n v="0.75"/>
    <s v="Oui"/>
    <s v="Non"/>
    <m/>
    <x v="0"/>
    <x v="0"/>
    <x v="3"/>
    <d v="2011-01-01T00:00:00"/>
    <n v="15"/>
    <x v="3"/>
    <d v="2011-01-01T00:00:00"/>
    <n v="15"/>
    <s v="10-20 ans"/>
    <d v="1980-01-01T00:00:00"/>
    <n v="46"/>
    <x v="2"/>
    <x v="1"/>
    <n v="1"/>
    <n v="1"/>
    <n v="1"/>
    <n v="1"/>
    <n v="1"/>
    <m/>
    <m/>
    <m/>
    <m/>
    <m/>
    <m/>
    <m/>
    <m/>
    <m/>
    <m/>
    <m/>
    <m/>
    <m/>
    <m/>
    <m/>
    <m/>
    <m/>
    <m/>
    <m/>
    <m/>
    <m/>
    <m/>
    <m/>
    <m/>
    <m/>
    <m/>
    <m/>
    <m/>
    <m/>
    <m/>
    <m/>
    <m/>
    <m/>
    <m/>
    <m/>
    <m/>
    <m/>
    <m/>
    <m/>
    <m/>
    <m/>
    <m/>
    <m/>
    <m/>
    <m/>
    <n v="5"/>
    <x v="1"/>
    <s v="Active"/>
    <s v="Très petit"/>
    <s v="Unité très petite"/>
    <s v="Non"/>
    <n v="518756"/>
    <s v="250k-750k"/>
    <n v="1813499"/>
    <m/>
    <n v="1813499"/>
    <x v="1"/>
    <x v="2"/>
    <x v="1"/>
    <n v="103751.2"/>
    <n v="0.28605254262616081"/>
    <s v="1x"/>
    <x v="1"/>
  </r>
  <r>
    <n v="11364"/>
    <x v="0"/>
    <n v="1"/>
    <s v="Non"/>
    <s v="Non"/>
    <m/>
    <x v="0"/>
    <x v="2"/>
    <x v="3"/>
    <d v="2010-01-01T00:00:00"/>
    <n v="16"/>
    <x v="3"/>
    <d v="2010-01-01T00:00:00"/>
    <n v="16"/>
    <s v="10-20 ans"/>
    <d v="1975-01-01T00:00:00"/>
    <n v="51"/>
    <x v="2"/>
    <x v="4"/>
    <n v="1"/>
    <m/>
    <n v="1"/>
    <m/>
    <n v="1"/>
    <m/>
    <n v="1"/>
    <m/>
    <m/>
    <m/>
    <m/>
    <m/>
    <m/>
    <m/>
    <m/>
    <m/>
    <m/>
    <m/>
    <m/>
    <m/>
    <m/>
    <m/>
    <m/>
    <m/>
    <m/>
    <m/>
    <m/>
    <m/>
    <m/>
    <m/>
    <m/>
    <m/>
    <m/>
    <m/>
    <m/>
    <m/>
    <m/>
    <m/>
    <m/>
    <m/>
    <m/>
    <m/>
    <m/>
    <m/>
    <m/>
    <m/>
    <m/>
    <m/>
    <m/>
    <m/>
    <n v="4"/>
    <x v="1"/>
    <s v="Active"/>
    <s v="Moyen"/>
    <s v="Conseiller client commercial"/>
    <s v="Non"/>
    <n v="3710337"/>
    <s v="750k-5 mil"/>
    <n v="1406764"/>
    <m/>
    <n v="1406764"/>
    <x v="1"/>
    <x v="1"/>
    <x v="6"/>
    <n v="618389.5"/>
    <n v="2.6374978319035742"/>
    <s v="1-5x"/>
    <x v="1"/>
  </r>
  <r>
    <n v="11365"/>
    <x v="3"/>
    <n v="0"/>
    <s v="Oui"/>
    <s v="Oui"/>
    <n v="0.15"/>
    <x v="1"/>
    <x v="0"/>
    <x v="2"/>
    <d v="2009-01-01T00:00:00"/>
    <n v="17"/>
    <x v="3"/>
    <d v="2009-01-01T00:00:00"/>
    <n v="17"/>
    <s v="10-20 ans"/>
    <d v="1970-01-01T00:00:00"/>
    <n v="56"/>
    <x v="3"/>
    <x v="5"/>
    <m/>
    <n v="1"/>
    <m/>
    <n v="1"/>
    <m/>
    <n v="1"/>
    <m/>
    <m/>
    <m/>
    <m/>
    <m/>
    <m/>
    <m/>
    <m/>
    <m/>
    <m/>
    <m/>
    <m/>
    <m/>
    <m/>
    <m/>
    <m/>
    <m/>
    <m/>
    <m/>
    <m/>
    <m/>
    <m/>
    <m/>
    <m/>
    <m/>
    <m/>
    <m/>
    <m/>
    <m/>
    <m/>
    <m/>
    <m/>
    <m/>
    <m/>
    <m/>
    <m/>
    <m/>
    <m/>
    <m/>
    <m/>
    <m/>
    <m/>
    <m/>
    <m/>
    <n v="3"/>
    <x v="0"/>
    <s v="Active"/>
    <s v="Très petit"/>
    <s v="Profil NN"/>
    <s v="Non"/>
    <s v=""/>
    <s v=""/>
    <n v="798411"/>
    <m/>
    <n v="798411"/>
    <x v="0"/>
    <x v="0"/>
    <x v="0"/>
    <s v=""/>
    <s v=""/>
    <s v=""/>
    <x v="0"/>
  </r>
  <r>
    <n v="11366"/>
    <x v="0"/>
    <n v="0.4"/>
    <s v="Non"/>
    <s v="Oui"/>
    <n v="0.5"/>
    <x v="1"/>
    <x v="0"/>
    <x v="2"/>
    <d v="2008-01-01T00:00:00"/>
    <n v="18"/>
    <x v="3"/>
    <d v="2008-01-01T00:00:00"/>
    <n v="18"/>
    <s v="10-20 ans"/>
    <d v="1965-01-01T00:00:00"/>
    <n v="61"/>
    <x v="3"/>
    <x v="3"/>
    <m/>
    <m/>
    <n v="1"/>
    <m/>
    <n v="1"/>
    <m/>
    <n v="1"/>
    <m/>
    <m/>
    <m/>
    <m/>
    <m/>
    <m/>
    <m/>
    <m/>
    <m/>
    <m/>
    <m/>
    <m/>
    <m/>
    <m/>
    <m/>
    <m/>
    <m/>
    <m/>
    <m/>
    <m/>
    <m/>
    <m/>
    <m/>
    <m/>
    <m/>
    <m/>
    <m/>
    <m/>
    <m/>
    <m/>
    <m/>
    <m/>
    <m/>
    <m/>
    <m/>
    <m/>
    <m/>
    <m/>
    <m/>
    <m/>
    <m/>
    <m/>
    <m/>
    <n v="3"/>
    <x v="0"/>
    <s v="Active"/>
    <s v="Très petit"/>
    <s v="Unité très petite"/>
    <s v="Non"/>
    <s v=""/>
    <s v=""/>
    <n v="1042440"/>
    <m/>
    <n v="1042440"/>
    <x v="0"/>
    <x v="0"/>
    <x v="0"/>
    <s v=""/>
    <s v=""/>
    <s v=""/>
    <x v="0"/>
  </r>
  <r>
    <n v="11367"/>
    <x v="4"/>
    <n v="0.15"/>
    <s v="Oui"/>
    <s v="Non"/>
    <m/>
    <x v="1"/>
    <x v="0"/>
    <x v="0"/>
    <d v="2007-01-01T00:00:00"/>
    <n v="19"/>
    <x v="3"/>
    <d v="2007-01-01T00:00:00"/>
    <n v="19"/>
    <s v="10-20 ans"/>
    <d v="2000-01-01T00:00:00"/>
    <n v="26"/>
    <x v="0"/>
    <x v="11"/>
    <m/>
    <n v="1"/>
    <n v="1"/>
    <n v="1"/>
    <n v="1"/>
    <n v="1"/>
    <n v="1"/>
    <m/>
    <m/>
    <m/>
    <m/>
    <m/>
    <m/>
    <m/>
    <m/>
    <m/>
    <m/>
    <m/>
    <m/>
    <m/>
    <m/>
    <m/>
    <m/>
    <m/>
    <m/>
    <m/>
    <m/>
    <m/>
    <m/>
    <m/>
    <m/>
    <m/>
    <m/>
    <m/>
    <m/>
    <m/>
    <m/>
    <m/>
    <m/>
    <m/>
    <m/>
    <m/>
    <m/>
    <m/>
    <m/>
    <m/>
    <m/>
    <m/>
    <m/>
    <m/>
    <n v="6"/>
    <x v="0"/>
    <s v="Active"/>
    <s v="Petit"/>
    <s v="Conseiller client commercial"/>
    <s v="Non"/>
    <s v=""/>
    <s v=""/>
    <n v="374949"/>
    <m/>
    <n v="374949"/>
    <x v="0"/>
    <x v="0"/>
    <x v="0"/>
    <s v=""/>
    <s v=""/>
    <s v=""/>
    <x v="0"/>
  </r>
  <r>
    <n v="11368"/>
    <x v="2"/>
    <n v="0.2"/>
    <s v="Non"/>
    <s v="Non"/>
    <m/>
    <x v="1"/>
    <x v="0"/>
    <x v="0"/>
    <d v="2006-01-01T00:00:00"/>
    <n v="20"/>
    <x v="4"/>
    <d v="2006-01-01T00:00:00"/>
    <n v="20"/>
    <s v="&gt;20 ans"/>
    <d v="1995-01-01T00:00:00"/>
    <n v="31"/>
    <x v="0"/>
    <x v="1"/>
    <m/>
    <m/>
    <n v="1"/>
    <m/>
    <n v="1"/>
    <m/>
    <n v="1"/>
    <m/>
    <m/>
    <m/>
    <m/>
    <m/>
    <m/>
    <m/>
    <m/>
    <m/>
    <m/>
    <m/>
    <m/>
    <m/>
    <m/>
    <m/>
    <m/>
    <m/>
    <m/>
    <m/>
    <m/>
    <m/>
    <m/>
    <m/>
    <m/>
    <m/>
    <m/>
    <m/>
    <m/>
    <m/>
    <m/>
    <m/>
    <m/>
    <m/>
    <m/>
    <m/>
    <m/>
    <m/>
    <m/>
    <m/>
    <m/>
    <m/>
    <m/>
    <m/>
    <n v="3"/>
    <x v="0"/>
    <s v="Active"/>
    <s v="Petit"/>
    <s v="Conseiller client commercial"/>
    <s v="Non"/>
    <s v=""/>
    <s v=""/>
    <n v="556650"/>
    <m/>
    <n v="556650"/>
    <x v="0"/>
    <x v="0"/>
    <x v="0"/>
    <s v=""/>
    <s v=""/>
    <s v=""/>
    <x v="0"/>
  </r>
  <r>
    <n v="11369"/>
    <x v="0"/>
    <n v="0.3"/>
    <s v="Oui"/>
    <s v="Oui"/>
    <n v="0.15"/>
    <x v="1"/>
    <x v="0"/>
    <x v="2"/>
    <d v="2005-01-01T00:00:00"/>
    <n v="21"/>
    <x v="4"/>
    <d v="2005-01-01T00:00:00"/>
    <n v="21"/>
    <s v="&gt;20 ans"/>
    <d v="1990-01-01T00:00:00"/>
    <n v="36"/>
    <x v="1"/>
    <x v="10"/>
    <m/>
    <n v="1"/>
    <n v="1"/>
    <n v="1"/>
    <n v="1"/>
    <m/>
    <m/>
    <m/>
    <m/>
    <m/>
    <m/>
    <m/>
    <m/>
    <m/>
    <m/>
    <m/>
    <m/>
    <m/>
    <m/>
    <m/>
    <m/>
    <m/>
    <m/>
    <m/>
    <m/>
    <m/>
    <m/>
    <m/>
    <m/>
    <m/>
    <m/>
    <m/>
    <m/>
    <m/>
    <m/>
    <m/>
    <m/>
    <m/>
    <m/>
    <m/>
    <m/>
    <m/>
    <m/>
    <m/>
    <m/>
    <m/>
    <m/>
    <m/>
    <m/>
    <m/>
    <n v="4"/>
    <x v="0"/>
    <s v="Active"/>
    <s v="Très petit"/>
    <s v="Unité très petite"/>
    <s v="Non"/>
    <s v=""/>
    <s v=""/>
    <n v="338570"/>
    <m/>
    <n v="338570"/>
    <x v="0"/>
    <x v="0"/>
    <x v="0"/>
    <s v=""/>
    <s v=""/>
    <s v=""/>
    <x v="0"/>
  </r>
  <r>
    <n v="11370"/>
    <x v="0"/>
    <n v="0.4"/>
    <s v="Non"/>
    <s v="Oui"/>
    <n v="0.3"/>
    <x v="1"/>
    <x v="0"/>
    <x v="0"/>
    <d v="2004-01-01T00:00:00"/>
    <n v="22"/>
    <x v="4"/>
    <d v="2004-01-01T00:00:00"/>
    <n v="22"/>
    <s v="&gt;20 ans"/>
    <d v="1985-01-01T00:00:00"/>
    <n v="41"/>
    <x v="1"/>
    <x v="0"/>
    <m/>
    <m/>
    <n v="1"/>
    <m/>
    <n v="1"/>
    <m/>
    <n v="1"/>
    <m/>
    <m/>
    <m/>
    <m/>
    <m/>
    <m/>
    <m/>
    <m/>
    <m/>
    <m/>
    <m/>
    <m/>
    <m/>
    <m/>
    <m/>
    <m/>
    <m/>
    <m/>
    <m/>
    <m/>
    <m/>
    <m/>
    <m/>
    <m/>
    <m/>
    <m/>
    <m/>
    <m/>
    <m/>
    <m/>
    <m/>
    <m/>
    <m/>
    <m/>
    <m/>
    <m/>
    <m/>
    <m/>
    <m/>
    <m/>
    <m/>
    <m/>
    <m/>
    <n v="3"/>
    <x v="0"/>
    <s v="Active"/>
    <s v="Moyen"/>
    <s v="Conseiller client commercial"/>
    <s v="Non"/>
    <s v=""/>
    <s v=""/>
    <n v="1254749"/>
    <m/>
    <n v="1254749"/>
    <x v="0"/>
    <x v="0"/>
    <x v="0"/>
    <s v=""/>
    <s v=""/>
    <s v=""/>
    <x v="0"/>
  </r>
  <r>
    <n v="11371"/>
    <x v="0"/>
    <n v="0.5"/>
    <s v="Oui"/>
    <s v="Non"/>
    <m/>
    <x v="0"/>
    <x v="0"/>
    <x v="0"/>
    <d v="2003-01-01T00:00:00"/>
    <n v="23"/>
    <x v="4"/>
    <d v="2003-01-01T00:00:00"/>
    <n v="23"/>
    <s v="&gt;20 ans"/>
    <d v="1980-01-01T00:00:00"/>
    <n v="46"/>
    <x v="2"/>
    <x v="2"/>
    <m/>
    <n v="1"/>
    <m/>
    <n v="1"/>
    <m/>
    <n v="1"/>
    <m/>
    <m/>
    <m/>
    <m/>
    <m/>
    <m/>
    <m/>
    <m/>
    <m/>
    <m/>
    <m/>
    <m/>
    <m/>
    <m/>
    <m/>
    <m/>
    <m/>
    <m/>
    <m/>
    <m/>
    <m/>
    <m/>
    <m/>
    <m/>
    <m/>
    <m/>
    <m/>
    <m/>
    <m/>
    <m/>
    <m/>
    <m/>
    <m/>
    <m/>
    <m/>
    <m/>
    <m/>
    <m/>
    <m/>
    <m/>
    <m/>
    <m/>
    <m/>
    <m/>
    <n v="3"/>
    <x v="0"/>
    <s v="Active"/>
    <s v="Petit"/>
    <s v="Conseiller client commercial"/>
    <s v="Non"/>
    <s v=""/>
    <s v=""/>
    <n v="1192208"/>
    <m/>
    <n v="1192208"/>
    <x v="0"/>
    <x v="0"/>
    <x v="0"/>
    <s v=""/>
    <s v=""/>
    <s v=""/>
    <x v="0"/>
  </r>
  <r>
    <n v="11372"/>
    <x v="0"/>
    <n v="0.6"/>
    <s v="Non"/>
    <s v="Non"/>
    <m/>
    <x v="0"/>
    <x v="0"/>
    <x v="2"/>
    <d v="2002-01-01T00:00:00"/>
    <n v="24"/>
    <x v="4"/>
    <d v="2002-01-01T00:00:00"/>
    <n v="24"/>
    <s v="&gt;20 ans"/>
    <d v="1975-01-01T00:00:00"/>
    <n v="51"/>
    <x v="2"/>
    <x v="3"/>
    <n v="1"/>
    <m/>
    <n v="1"/>
    <m/>
    <n v="1"/>
    <m/>
    <n v="1"/>
    <m/>
    <m/>
    <m/>
    <m/>
    <m/>
    <m/>
    <m/>
    <m/>
    <m/>
    <m/>
    <m/>
    <m/>
    <m/>
    <m/>
    <m/>
    <m/>
    <m/>
    <m/>
    <m/>
    <m/>
    <m/>
    <m/>
    <m/>
    <m/>
    <m/>
    <m/>
    <m/>
    <m/>
    <m/>
    <m/>
    <m/>
    <m/>
    <m/>
    <m/>
    <m/>
    <m/>
    <m/>
    <m/>
    <m/>
    <m/>
    <m/>
    <m/>
    <m/>
    <n v="4"/>
    <x v="1"/>
    <s v="Active"/>
    <s v="Très petit"/>
    <s v="Unité très petite"/>
    <s v="Non"/>
    <n v="3482816"/>
    <s v="750k-5 mil"/>
    <n v="922689"/>
    <m/>
    <n v="922689"/>
    <x v="1"/>
    <x v="1"/>
    <x v="7"/>
    <n v="3482816"/>
    <n v="3.7746369578482022"/>
    <s v="1-5x"/>
    <x v="1"/>
  </r>
  <r>
    <n v="11373"/>
    <x v="6"/>
    <n v="0.7"/>
    <s v="Oui"/>
    <s v="Oui"/>
    <n v="0.4"/>
    <x v="0"/>
    <x v="1"/>
    <x v="3"/>
    <d v="2001-01-01T00:00:00"/>
    <n v="25"/>
    <x v="4"/>
    <d v="2001-01-01T00:00:00"/>
    <n v="25"/>
    <s v="&gt;20 ans"/>
    <d v="1970-01-01T00:00:00"/>
    <n v="56"/>
    <x v="3"/>
    <x v="7"/>
    <n v="1"/>
    <n v="1"/>
    <n v="1"/>
    <n v="1"/>
    <n v="1"/>
    <n v="1"/>
    <n v="1"/>
    <m/>
    <m/>
    <m/>
    <m/>
    <m/>
    <m/>
    <m/>
    <m/>
    <m/>
    <m/>
    <m/>
    <m/>
    <m/>
    <m/>
    <m/>
    <m/>
    <m/>
    <m/>
    <m/>
    <m/>
    <m/>
    <m/>
    <m/>
    <m/>
    <m/>
    <m/>
    <m/>
    <m/>
    <m/>
    <m/>
    <m/>
    <m/>
    <m/>
    <m/>
    <m/>
    <m/>
    <m/>
    <m/>
    <m/>
    <m/>
    <m/>
    <m/>
    <m/>
    <n v="7"/>
    <x v="1"/>
    <s v="Active"/>
    <s v="Moyen"/>
    <s v="Conseiller client commercial"/>
    <s v="Non"/>
    <n v="1490100"/>
    <s v="750k-5 mil"/>
    <n v="645242"/>
    <m/>
    <n v="645242"/>
    <x v="2"/>
    <x v="2"/>
    <x v="9"/>
    <n v="496700"/>
    <n v="2.3093660983011026"/>
    <s v="1-5x"/>
    <x v="1"/>
  </r>
  <r>
    <n v="11374"/>
    <x v="4"/>
    <n v="0.8"/>
    <s v="Non"/>
    <s v="Oui"/>
    <n v="0.75"/>
    <x v="0"/>
    <x v="0"/>
    <x v="0"/>
    <d v="2000-01-01T00:00:00"/>
    <n v="26"/>
    <x v="4"/>
    <d v="2000-01-01T00:00:00"/>
    <n v="26"/>
    <s v="&gt;20 ans"/>
    <d v="1965-01-01T00:00:00"/>
    <n v="61"/>
    <x v="3"/>
    <x v="0"/>
    <m/>
    <m/>
    <n v="1"/>
    <m/>
    <n v="1"/>
    <m/>
    <n v="1"/>
    <m/>
    <m/>
    <m/>
    <m/>
    <m/>
    <m/>
    <m/>
    <m/>
    <m/>
    <m/>
    <m/>
    <m/>
    <m/>
    <m/>
    <m/>
    <m/>
    <m/>
    <m/>
    <m/>
    <m/>
    <m/>
    <m/>
    <m/>
    <m/>
    <m/>
    <m/>
    <m/>
    <m/>
    <m/>
    <m/>
    <m/>
    <m/>
    <m/>
    <m/>
    <m/>
    <m/>
    <m/>
    <m/>
    <m/>
    <m/>
    <m/>
    <m/>
    <m/>
    <n v="3"/>
    <x v="0"/>
    <s v="Active"/>
    <s v="Moyen"/>
    <s v="Conseiller client commercial"/>
    <s v="Non"/>
    <s v=""/>
    <s v=""/>
    <n v="259796"/>
    <m/>
    <n v="259796"/>
    <x v="0"/>
    <x v="0"/>
    <x v="0"/>
    <s v=""/>
    <s v=""/>
    <s v=""/>
    <x v="0"/>
  </r>
  <r>
    <n v="11375"/>
    <x v="0"/>
    <n v="0.75"/>
    <s v="Oui"/>
    <s v="Non"/>
    <m/>
    <x v="0"/>
    <x v="0"/>
    <x v="0"/>
    <d v="1999-01-01T00:00:00"/>
    <n v="27"/>
    <x v="4"/>
    <d v="1999-01-01T00:00:00"/>
    <n v="27"/>
    <s v="&gt;20 ans"/>
    <d v="2000-01-01T00:00:00"/>
    <n v="26"/>
    <x v="0"/>
    <x v="2"/>
    <m/>
    <n v="1"/>
    <n v="1"/>
    <n v="1"/>
    <n v="1"/>
    <m/>
    <m/>
    <m/>
    <m/>
    <m/>
    <m/>
    <m/>
    <m/>
    <m/>
    <m/>
    <m/>
    <m/>
    <m/>
    <m/>
    <m/>
    <m/>
    <m/>
    <m/>
    <m/>
    <m/>
    <m/>
    <m/>
    <m/>
    <m/>
    <m/>
    <m/>
    <m/>
    <m/>
    <m/>
    <m/>
    <m/>
    <m/>
    <m/>
    <m/>
    <m/>
    <m/>
    <m/>
    <m/>
    <m/>
    <m/>
    <m/>
    <m/>
    <m/>
    <m/>
    <m/>
    <n v="4"/>
    <x v="0"/>
    <s v="Active"/>
    <s v="Moyen"/>
    <s v="Branche en ligne"/>
    <s v="Non"/>
    <s v=""/>
    <s v=""/>
    <n v="417727"/>
    <m/>
    <n v="417727"/>
    <x v="0"/>
    <x v="0"/>
    <x v="0"/>
    <s v=""/>
    <s v=""/>
    <s v=""/>
    <x v="0"/>
  </r>
  <r>
    <n v="11376"/>
    <x v="0"/>
    <n v="1"/>
    <s v="Non"/>
    <s v="Non"/>
    <m/>
    <x v="0"/>
    <x v="0"/>
    <x v="0"/>
    <d v="2025-01-01T00:00:00"/>
    <n v="1"/>
    <x v="0"/>
    <d v="2025-01-01T00:00:00"/>
    <n v="1"/>
    <s v="1 à 3 ans"/>
    <d v="1995-01-01T00:00:00"/>
    <n v="31"/>
    <x v="0"/>
    <x v="0"/>
    <m/>
    <m/>
    <n v="1"/>
    <m/>
    <n v="1"/>
    <m/>
    <n v="1"/>
    <m/>
    <m/>
    <m/>
    <m/>
    <m/>
    <m/>
    <m/>
    <m/>
    <m/>
    <m/>
    <m/>
    <m/>
    <m/>
    <m/>
    <m/>
    <m/>
    <m/>
    <m/>
    <m/>
    <m/>
    <m/>
    <m/>
    <m/>
    <m/>
    <m/>
    <m/>
    <m/>
    <m/>
    <m/>
    <m/>
    <m/>
    <m/>
    <m/>
    <m/>
    <m/>
    <m/>
    <m/>
    <m/>
    <m/>
    <m/>
    <m/>
    <m/>
    <m/>
    <n v="3"/>
    <x v="0"/>
    <s v="Active"/>
    <s v="Moyen"/>
    <s v="Conseiller client commercial"/>
    <s v="Non"/>
    <s v=""/>
    <s v=""/>
    <n v="840944"/>
    <m/>
    <n v="840944"/>
    <x v="0"/>
    <x v="0"/>
    <x v="0"/>
    <s v=""/>
    <s v=""/>
    <s v=""/>
    <x v="0"/>
  </r>
  <r>
    <n v="11377"/>
    <x v="0"/>
    <n v="0"/>
    <s v="Oui"/>
    <s v="Oui"/>
    <n v="0.15"/>
    <x v="1"/>
    <x v="2"/>
    <x v="2"/>
    <d v="2025-01-01T00:00:00"/>
    <n v="1"/>
    <x v="0"/>
    <d v="2025-01-01T00:00:00"/>
    <n v="1"/>
    <s v="1 à 3 ans"/>
    <d v="1990-01-01T00:00:00"/>
    <n v="36"/>
    <x v="1"/>
    <x v="10"/>
    <n v="1"/>
    <n v="1"/>
    <m/>
    <n v="1"/>
    <m/>
    <n v="1"/>
    <m/>
    <m/>
    <m/>
    <m/>
    <m/>
    <m/>
    <m/>
    <m/>
    <m/>
    <m/>
    <m/>
    <m/>
    <m/>
    <m/>
    <m/>
    <m/>
    <m/>
    <m/>
    <m/>
    <m/>
    <m/>
    <m/>
    <m/>
    <m/>
    <m/>
    <m/>
    <m/>
    <m/>
    <m/>
    <m/>
    <m/>
    <m/>
    <m/>
    <m/>
    <m/>
    <m/>
    <m/>
    <m/>
    <m/>
    <m/>
    <m/>
    <m/>
    <m/>
    <m/>
    <n v="4"/>
    <x v="1"/>
    <s v="Active"/>
    <s v="Petit"/>
    <s v="Conseiller client commercial"/>
    <s v="Non"/>
    <n v="1264049"/>
    <s v="750k-5 mil"/>
    <n v="239580"/>
    <m/>
    <n v="239580"/>
    <x v="2"/>
    <x v="2"/>
    <x v="4"/>
    <n v="180578.42857142858"/>
    <n v="5.2761040153602137"/>
    <s v="5-10x"/>
    <x v="1"/>
  </r>
  <r>
    <n v="11378"/>
    <x v="12"/>
    <n v="0.4"/>
    <s v="Non"/>
    <s v="Oui"/>
    <n v="0.5"/>
    <x v="1"/>
    <x v="1"/>
    <x v="1"/>
    <d v="2024-06-30T00:00:00"/>
    <n v="1"/>
    <x v="0"/>
    <d v="2024-06-30T00:00:00"/>
    <n v="1"/>
    <s v="1 à 3 ans"/>
    <d v="1985-01-01T00:00:00"/>
    <n v="41"/>
    <x v="1"/>
    <x v="1"/>
    <n v="1"/>
    <m/>
    <n v="1"/>
    <m/>
    <n v="1"/>
    <m/>
    <n v="1"/>
    <m/>
    <m/>
    <m/>
    <m/>
    <m/>
    <m/>
    <m/>
    <m/>
    <m/>
    <m/>
    <m/>
    <m/>
    <m/>
    <m/>
    <m/>
    <m/>
    <m/>
    <m/>
    <m/>
    <m/>
    <m/>
    <m/>
    <m/>
    <m/>
    <m/>
    <m/>
    <m/>
    <m/>
    <m/>
    <m/>
    <m/>
    <m/>
    <m/>
    <m/>
    <m/>
    <m/>
    <m/>
    <m/>
    <m/>
    <m/>
    <m/>
    <m/>
    <m/>
    <n v="4"/>
    <x v="1"/>
    <s v="Active"/>
    <s v="Petit"/>
    <s v="Conseiller client commercial"/>
    <s v="Non"/>
    <n v="1245441"/>
    <s v="750k-5 mil"/>
    <n v="913049"/>
    <m/>
    <n v="913049"/>
    <x v="2"/>
    <x v="1"/>
    <x v="9"/>
    <n v="415147"/>
    <n v="1.3640461793397725"/>
    <s v="1-5x"/>
    <x v="1"/>
  </r>
  <r>
    <n v="11379"/>
    <x v="4"/>
    <n v="0.15"/>
    <s v="Oui"/>
    <s v="Non"/>
    <m/>
    <x v="1"/>
    <x v="0"/>
    <x v="2"/>
    <d v="2024-01-01T00:00:00"/>
    <n v="2"/>
    <x v="0"/>
    <d v="2024-01-01T00:00:00"/>
    <n v="2"/>
    <s v="1 à 3 ans"/>
    <d v="1980-01-01T00:00:00"/>
    <n v="46"/>
    <x v="2"/>
    <x v="7"/>
    <m/>
    <n v="1"/>
    <n v="1"/>
    <n v="1"/>
    <n v="1"/>
    <n v="1"/>
    <n v="1"/>
    <m/>
    <m/>
    <m/>
    <m/>
    <m/>
    <m/>
    <m/>
    <m/>
    <m/>
    <m/>
    <m/>
    <m/>
    <m/>
    <m/>
    <m/>
    <m/>
    <m/>
    <m/>
    <m/>
    <m/>
    <m/>
    <m/>
    <m/>
    <m/>
    <m/>
    <m/>
    <m/>
    <m/>
    <m/>
    <m/>
    <m/>
    <m/>
    <m/>
    <m/>
    <m/>
    <m/>
    <m/>
    <m/>
    <m/>
    <m/>
    <m/>
    <m/>
    <m/>
    <n v="6"/>
    <x v="0"/>
    <s v="Active"/>
    <s v="Très petit"/>
    <s v="Unité très petite"/>
    <s v="Non"/>
    <s v=""/>
    <s v=""/>
    <n v="1123114"/>
    <m/>
    <n v="1123114"/>
    <x v="0"/>
    <x v="0"/>
    <x v="0"/>
    <s v=""/>
    <s v=""/>
    <s v=""/>
    <x v="0"/>
  </r>
  <r>
    <n v="11380"/>
    <x v="13"/>
    <n v="0.2"/>
    <s v="Non"/>
    <s v="Non"/>
    <m/>
    <x v="1"/>
    <x v="1"/>
    <x v="0"/>
    <d v="2023-06-30T00:00:00"/>
    <n v="2"/>
    <x v="0"/>
    <d v="2023-06-30T00:00:00"/>
    <n v="2"/>
    <s v="1 à 3 ans"/>
    <d v="1975-01-01T00:00:00"/>
    <n v="51"/>
    <x v="2"/>
    <x v="1"/>
    <n v="1"/>
    <m/>
    <n v="1"/>
    <m/>
    <n v="1"/>
    <m/>
    <n v="1"/>
    <m/>
    <m/>
    <m/>
    <m/>
    <m/>
    <m/>
    <m/>
    <m/>
    <m/>
    <m/>
    <m/>
    <m/>
    <m/>
    <m/>
    <m/>
    <m/>
    <m/>
    <m/>
    <m/>
    <m/>
    <m/>
    <m/>
    <m/>
    <m/>
    <m/>
    <m/>
    <m/>
    <m/>
    <m/>
    <m/>
    <m/>
    <m/>
    <m/>
    <m/>
    <m/>
    <m/>
    <m/>
    <m/>
    <m/>
    <m/>
    <m/>
    <m/>
    <m/>
    <n v="4"/>
    <x v="1"/>
    <s v="Active"/>
    <s v="Petit"/>
    <s v="PQMU"/>
    <s v="Non"/>
    <n v="940984"/>
    <s v="750k-5 mil"/>
    <n v="664982"/>
    <m/>
    <n v="664982"/>
    <x v="1"/>
    <x v="1"/>
    <x v="3"/>
    <n v="94098.4"/>
    <n v="1.4150518359895456"/>
    <s v="1-5x"/>
    <x v="3"/>
  </r>
  <r>
    <n v="11381"/>
    <x v="3"/>
    <n v="0.3"/>
    <s v="Oui"/>
    <s v="Oui"/>
    <n v="0.15"/>
    <x v="1"/>
    <x v="0"/>
    <x v="2"/>
    <d v="2023-01-01T00:00:00"/>
    <n v="3"/>
    <x v="1"/>
    <d v="2023-01-01T00:00:00"/>
    <n v="3"/>
    <s v="3-5 ans"/>
    <d v="1970-01-01T00:00:00"/>
    <n v="56"/>
    <x v="3"/>
    <x v="7"/>
    <m/>
    <n v="1"/>
    <n v="1"/>
    <n v="1"/>
    <n v="1"/>
    <m/>
    <m/>
    <m/>
    <m/>
    <m/>
    <m/>
    <m/>
    <m/>
    <m/>
    <m/>
    <m/>
    <m/>
    <m/>
    <m/>
    <m/>
    <m/>
    <m/>
    <m/>
    <m/>
    <m/>
    <m/>
    <m/>
    <m/>
    <m/>
    <m/>
    <m/>
    <m/>
    <m/>
    <m/>
    <m/>
    <m/>
    <m/>
    <m/>
    <m/>
    <m/>
    <m/>
    <m/>
    <m/>
    <m/>
    <m/>
    <m/>
    <m/>
    <m/>
    <m/>
    <m/>
    <n v="4"/>
    <x v="0"/>
    <s v="Active"/>
    <s v="Très petit"/>
    <s v="Unité très petite"/>
    <s v="Non"/>
    <s v=""/>
    <s v=""/>
    <n v="547225"/>
    <m/>
    <n v="547225"/>
    <x v="0"/>
    <x v="0"/>
    <x v="0"/>
    <s v=""/>
    <s v=""/>
    <s v=""/>
    <x v="0"/>
  </r>
  <r>
    <n v="11382"/>
    <x v="0"/>
    <n v="0.4"/>
    <s v="Non"/>
    <s v="Oui"/>
    <n v="0.3"/>
    <x v="1"/>
    <x v="0"/>
    <x v="2"/>
    <d v="2022-06-30T00:00:00"/>
    <n v="3"/>
    <x v="1"/>
    <d v="2022-06-30T00:00:00"/>
    <n v="3"/>
    <s v="3-5 ans"/>
    <d v="1965-01-01T00:00:00"/>
    <n v="61"/>
    <x v="3"/>
    <x v="17"/>
    <m/>
    <m/>
    <n v="1"/>
    <m/>
    <n v="1"/>
    <m/>
    <n v="1"/>
    <m/>
    <m/>
    <m/>
    <m/>
    <m/>
    <m/>
    <m/>
    <m/>
    <m/>
    <m/>
    <m/>
    <m/>
    <m/>
    <m/>
    <m/>
    <m/>
    <m/>
    <m/>
    <m/>
    <m/>
    <m/>
    <m/>
    <m/>
    <m/>
    <m/>
    <m/>
    <m/>
    <m/>
    <m/>
    <m/>
    <m/>
    <m/>
    <m/>
    <m/>
    <m/>
    <m/>
    <m/>
    <m/>
    <m/>
    <m/>
    <m/>
    <m/>
    <m/>
    <n v="3"/>
    <x v="0"/>
    <s v="Active"/>
    <s v="Très petit"/>
    <s v="Unité très petite"/>
    <s v="Non"/>
    <s v=""/>
    <s v=""/>
    <n v="1415821"/>
    <m/>
    <n v="1415821"/>
    <x v="0"/>
    <x v="0"/>
    <x v="0"/>
    <s v=""/>
    <s v=""/>
    <s v=""/>
    <x v="0"/>
  </r>
  <r>
    <n v="11383"/>
    <x v="0"/>
    <n v="0.5"/>
    <s v="Oui"/>
    <s v="Non"/>
    <m/>
    <x v="0"/>
    <x v="2"/>
    <x v="3"/>
    <d v="2022-01-01T00:00:00"/>
    <n v="4"/>
    <x v="1"/>
    <d v="2022-01-01T00:00:00"/>
    <n v="4"/>
    <s v="3-5 ans"/>
    <d v="2000-01-01T00:00:00"/>
    <n v="26"/>
    <x v="0"/>
    <x v="4"/>
    <n v="1"/>
    <n v="1"/>
    <m/>
    <n v="1"/>
    <m/>
    <n v="1"/>
    <m/>
    <m/>
    <m/>
    <m/>
    <m/>
    <m/>
    <m/>
    <m/>
    <m/>
    <m/>
    <m/>
    <m/>
    <m/>
    <m/>
    <m/>
    <m/>
    <m/>
    <m/>
    <m/>
    <m/>
    <m/>
    <m/>
    <m/>
    <m/>
    <m/>
    <m/>
    <m/>
    <m/>
    <m/>
    <m/>
    <m/>
    <m/>
    <m/>
    <m/>
    <m/>
    <m/>
    <m/>
    <m/>
    <m/>
    <m/>
    <m/>
    <m/>
    <m/>
    <m/>
    <n v="4"/>
    <x v="1"/>
    <s v="Active"/>
    <s v="Petit"/>
    <s v="Conseiller client commercial"/>
    <s v="Non"/>
    <n v="3252746"/>
    <s v="750k-5 mil"/>
    <n v="315488"/>
    <m/>
    <n v="315488"/>
    <x v="1"/>
    <x v="2"/>
    <x v="7"/>
    <n v="3252746"/>
    <n v="10.310205142509382"/>
    <s v="10-20x"/>
    <x v="1"/>
  </r>
  <r>
    <n v="11384"/>
    <x v="0"/>
    <n v="0.6"/>
    <s v="Non"/>
    <s v="Non"/>
    <m/>
    <x v="0"/>
    <x v="1"/>
    <x v="2"/>
    <d v="2021-06-30T00:00:00"/>
    <n v="4"/>
    <x v="1"/>
    <d v="2021-06-30T00:00:00"/>
    <n v="4"/>
    <s v="3-5 ans"/>
    <d v="1995-01-01T00:00:00"/>
    <n v="31"/>
    <x v="0"/>
    <x v="2"/>
    <n v="1"/>
    <m/>
    <n v="1"/>
    <m/>
    <n v="1"/>
    <m/>
    <n v="1"/>
    <m/>
    <m/>
    <m/>
    <m/>
    <m/>
    <m/>
    <m/>
    <m/>
    <m/>
    <m/>
    <m/>
    <m/>
    <m/>
    <m/>
    <m/>
    <m/>
    <m/>
    <m/>
    <m/>
    <m/>
    <m/>
    <m/>
    <m/>
    <m/>
    <m/>
    <m/>
    <m/>
    <m/>
    <m/>
    <m/>
    <m/>
    <m/>
    <m/>
    <m/>
    <m/>
    <m/>
    <m/>
    <m/>
    <m/>
    <m/>
    <m/>
    <m/>
    <m/>
    <n v="4"/>
    <x v="1"/>
    <s v="Active"/>
    <s v="Petit"/>
    <s v="Conseiller client commercial"/>
    <s v="Non"/>
    <n v="2156978"/>
    <s v="750k-5 mil"/>
    <n v="777954"/>
    <m/>
    <n v="777954"/>
    <x v="1"/>
    <x v="1"/>
    <x v="10"/>
    <n v="539244.5"/>
    <n v="2.7726292300058875"/>
    <s v="1-5x"/>
    <x v="0"/>
  </r>
  <r>
    <n v="11385"/>
    <x v="3"/>
    <n v="0.7"/>
    <s v="Oui"/>
    <s v="Oui"/>
    <n v="0.4"/>
    <x v="0"/>
    <x v="2"/>
    <x v="2"/>
    <d v="2021-01-01T00:00:00"/>
    <n v="5"/>
    <x v="2"/>
    <d v="2021-01-01T00:00:00"/>
    <n v="5"/>
    <s v="5 à 10 ans"/>
    <d v="1990-01-01T00:00:00"/>
    <n v="36"/>
    <x v="1"/>
    <x v="7"/>
    <n v="1"/>
    <n v="1"/>
    <n v="1"/>
    <n v="1"/>
    <n v="1"/>
    <n v="1"/>
    <n v="1"/>
    <m/>
    <m/>
    <m/>
    <m/>
    <m/>
    <m/>
    <m/>
    <m/>
    <m/>
    <m/>
    <m/>
    <m/>
    <m/>
    <m/>
    <m/>
    <m/>
    <m/>
    <m/>
    <m/>
    <m/>
    <m/>
    <m/>
    <m/>
    <m/>
    <m/>
    <m/>
    <m/>
    <m/>
    <m/>
    <m/>
    <m/>
    <m/>
    <m/>
    <m/>
    <m/>
    <m/>
    <m/>
    <m/>
    <m/>
    <m/>
    <m/>
    <m/>
    <m/>
    <n v="7"/>
    <x v="1"/>
    <s v="Active"/>
    <s v="Très petit"/>
    <s v="Unité très petite"/>
    <s v="Non"/>
    <n v="3649280"/>
    <s v="750k-5 mil"/>
    <n v="1638317"/>
    <m/>
    <n v="1638317"/>
    <x v="2"/>
    <x v="2"/>
    <x v="7"/>
    <n v="3649280"/>
    <n v="2.2274565911236959"/>
    <s v="1-5x"/>
    <x v="1"/>
  </r>
  <r>
    <n v="11386"/>
    <x v="15"/>
    <n v="0.8"/>
    <s v="Non"/>
    <s v="Oui"/>
    <n v="0.75"/>
    <x v="0"/>
    <x v="2"/>
    <x v="3"/>
    <d v="2020-06-30T00:00:00"/>
    <n v="5"/>
    <x v="2"/>
    <d v="2020-06-30T00:00:00"/>
    <n v="5"/>
    <s v="5 à 10 ans"/>
    <d v="1985-01-01T00:00:00"/>
    <n v="41"/>
    <x v="1"/>
    <x v="0"/>
    <n v="1"/>
    <m/>
    <n v="1"/>
    <m/>
    <n v="1"/>
    <m/>
    <n v="1"/>
    <m/>
    <m/>
    <m/>
    <m/>
    <m/>
    <m/>
    <m/>
    <m/>
    <m/>
    <m/>
    <m/>
    <m/>
    <m/>
    <m/>
    <m/>
    <m/>
    <m/>
    <m/>
    <m/>
    <m/>
    <m/>
    <m/>
    <m/>
    <m/>
    <m/>
    <m/>
    <m/>
    <m/>
    <m/>
    <m/>
    <m/>
    <m/>
    <m/>
    <m/>
    <m/>
    <m/>
    <m/>
    <m/>
    <m/>
    <m/>
    <m/>
    <m/>
    <m/>
    <n v="4"/>
    <x v="1"/>
    <s v="Active"/>
    <s v="Petit"/>
    <s v="Conseiller client commercial"/>
    <s v="Non"/>
    <n v="1851300"/>
    <s v="750k-5 mil"/>
    <n v="32459"/>
    <m/>
    <n v="32459"/>
    <x v="2"/>
    <x v="1"/>
    <x v="8"/>
    <n v="205700"/>
    <n v="57.035028805570107"/>
    <s v="50-100x"/>
    <x v="1"/>
  </r>
  <r>
    <n v="11387"/>
    <x v="7"/>
    <n v="0.75"/>
    <s v="Oui"/>
    <s v="Non"/>
    <m/>
    <x v="0"/>
    <x v="0"/>
    <x v="0"/>
    <d v="2020-01-01T00:00:00"/>
    <n v="6"/>
    <x v="2"/>
    <d v="2020-01-01T00:00:00"/>
    <n v="6"/>
    <s v="5 à 10 ans"/>
    <d v="1980-01-01T00:00:00"/>
    <n v="46"/>
    <x v="2"/>
    <x v="0"/>
    <m/>
    <n v="1"/>
    <n v="1"/>
    <n v="1"/>
    <n v="1"/>
    <m/>
    <m/>
    <m/>
    <m/>
    <m/>
    <m/>
    <m/>
    <m/>
    <m/>
    <m/>
    <m/>
    <m/>
    <m/>
    <m/>
    <m/>
    <m/>
    <m/>
    <m/>
    <m/>
    <m/>
    <m/>
    <m/>
    <m/>
    <m/>
    <m/>
    <m/>
    <m/>
    <m/>
    <m/>
    <m/>
    <m/>
    <m/>
    <m/>
    <m/>
    <m/>
    <m/>
    <m/>
    <m/>
    <m/>
    <m/>
    <m/>
    <m/>
    <m/>
    <m/>
    <m/>
    <n v="4"/>
    <x v="0"/>
    <s v="Active"/>
    <s v="Petit"/>
    <s v="Conseiller client commercial"/>
    <s v="Non"/>
    <s v=""/>
    <s v=""/>
    <n v="786275"/>
    <m/>
    <n v="786275"/>
    <x v="0"/>
    <x v="0"/>
    <x v="0"/>
    <s v=""/>
    <s v=""/>
    <s v=""/>
    <x v="0"/>
  </r>
  <r>
    <n v="11388"/>
    <x v="0"/>
    <n v="1"/>
    <s v="Non"/>
    <s v="Non"/>
    <m/>
    <x v="0"/>
    <x v="1"/>
    <x v="2"/>
    <d v="2019-06-30T00:00:00"/>
    <n v="6"/>
    <x v="2"/>
    <d v="2019-06-30T00:00:00"/>
    <n v="6"/>
    <s v="5 à 10 ans"/>
    <d v="1975-01-01T00:00:00"/>
    <n v="51"/>
    <x v="2"/>
    <x v="3"/>
    <n v="1"/>
    <m/>
    <n v="1"/>
    <m/>
    <n v="1"/>
    <m/>
    <n v="1"/>
    <m/>
    <m/>
    <m/>
    <m/>
    <m/>
    <m/>
    <m/>
    <m/>
    <m/>
    <m/>
    <m/>
    <m/>
    <m/>
    <m/>
    <m/>
    <m/>
    <m/>
    <m/>
    <m/>
    <m/>
    <m/>
    <m/>
    <m/>
    <m/>
    <m/>
    <m/>
    <m/>
    <m/>
    <m/>
    <m/>
    <m/>
    <m/>
    <m/>
    <m/>
    <m/>
    <m/>
    <m/>
    <m/>
    <m/>
    <m/>
    <m/>
    <m/>
    <m/>
    <n v="4"/>
    <x v="1"/>
    <s v="Active"/>
    <s v="Petit"/>
    <s v="Conseiller client commercial"/>
    <s v="Non"/>
    <n v="4230408"/>
    <s v="750k-5 mil"/>
    <n v="1218725"/>
    <m/>
    <n v="1218725"/>
    <x v="1"/>
    <x v="1"/>
    <x v="3"/>
    <n v="423040.8"/>
    <n v="3.4711752035939201"/>
    <s v="1-5x"/>
    <x v="1"/>
  </r>
  <r>
    <n v="11389"/>
    <x v="0"/>
    <n v="0"/>
    <s v="Oui"/>
    <s v="Oui"/>
    <n v="0.15"/>
    <x v="1"/>
    <x v="0"/>
    <x v="0"/>
    <d v="2019-01-01T00:00:00"/>
    <n v="7"/>
    <x v="2"/>
    <d v="2019-01-01T00:00:00"/>
    <n v="7"/>
    <s v="5 à 10 ans"/>
    <d v="1970-01-01T00:00:00"/>
    <n v="56"/>
    <x v="3"/>
    <x v="14"/>
    <m/>
    <n v="1"/>
    <m/>
    <n v="1"/>
    <m/>
    <n v="1"/>
    <m/>
    <m/>
    <m/>
    <m/>
    <m/>
    <m/>
    <m/>
    <m/>
    <m/>
    <m/>
    <m/>
    <m/>
    <m/>
    <m/>
    <m/>
    <m/>
    <m/>
    <m/>
    <m/>
    <m/>
    <m/>
    <m/>
    <m/>
    <m/>
    <m/>
    <m/>
    <m/>
    <m/>
    <m/>
    <m/>
    <m/>
    <m/>
    <m/>
    <m/>
    <m/>
    <m/>
    <m/>
    <m/>
    <m/>
    <m/>
    <m/>
    <m/>
    <m/>
    <m/>
    <n v="3"/>
    <x v="0"/>
    <s v="Active"/>
    <s v="Moyen"/>
    <s v="Conseiller client commercial"/>
    <s v="Non"/>
    <s v=""/>
    <s v=""/>
    <n v="336974"/>
    <m/>
    <n v="336974"/>
    <x v="0"/>
    <x v="0"/>
    <x v="0"/>
    <s v=""/>
    <s v=""/>
    <s v=""/>
    <x v="0"/>
  </r>
  <r>
    <n v="11390"/>
    <x v="0"/>
    <n v="0.4"/>
    <s v="Non"/>
    <s v="Oui"/>
    <n v="0.5"/>
    <x v="1"/>
    <x v="2"/>
    <x v="2"/>
    <d v="2018-06-30T00:00:00"/>
    <n v="7"/>
    <x v="2"/>
    <d v="2018-06-30T00:00:00"/>
    <n v="7"/>
    <s v="5 à 10 ans"/>
    <d v="1965-01-01T00:00:00"/>
    <n v="61"/>
    <x v="3"/>
    <x v="3"/>
    <n v="1"/>
    <m/>
    <n v="1"/>
    <m/>
    <n v="1"/>
    <m/>
    <n v="1"/>
    <m/>
    <m/>
    <m/>
    <m/>
    <m/>
    <m/>
    <m/>
    <m/>
    <m/>
    <m/>
    <m/>
    <m/>
    <m/>
    <m/>
    <m/>
    <m/>
    <m/>
    <m/>
    <m/>
    <m/>
    <m/>
    <m/>
    <m/>
    <m/>
    <m/>
    <m/>
    <m/>
    <m/>
    <m/>
    <m/>
    <m/>
    <m/>
    <m/>
    <m/>
    <m/>
    <m/>
    <m/>
    <m/>
    <m/>
    <m/>
    <m/>
    <m/>
    <m/>
    <n v="4"/>
    <x v="1"/>
    <s v="Active"/>
    <s v="Petit"/>
    <s v="Conseiller client commercial"/>
    <s v="Non"/>
    <n v="4280161"/>
    <s v="750k-5 mil"/>
    <n v="648691"/>
    <m/>
    <n v="648691"/>
    <x v="2"/>
    <x v="1"/>
    <x v="10"/>
    <n v="1070040.25"/>
    <n v="6.598150737408103"/>
    <s v="5-10x"/>
    <x v="1"/>
  </r>
  <r>
    <n v="11391"/>
    <x v="0"/>
    <n v="0.15"/>
    <s v="Oui"/>
    <s v="Non"/>
    <m/>
    <x v="1"/>
    <x v="2"/>
    <x v="3"/>
    <d v="2018-01-01T00:00:00"/>
    <n v="8"/>
    <x v="2"/>
    <d v="2018-01-01T00:00:00"/>
    <n v="8"/>
    <s v="5 à 10 ans"/>
    <d v="2000-01-01T00:00:00"/>
    <n v="26"/>
    <x v="0"/>
    <x v="0"/>
    <n v="1"/>
    <n v="1"/>
    <n v="1"/>
    <n v="1"/>
    <n v="1"/>
    <n v="1"/>
    <n v="1"/>
    <m/>
    <m/>
    <m/>
    <m/>
    <m/>
    <m/>
    <m/>
    <m/>
    <m/>
    <m/>
    <m/>
    <m/>
    <m/>
    <m/>
    <m/>
    <m/>
    <m/>
    <m/>
    <m/>
    <m/>
    <m/>
    <m/>
    <m/>
    <m/>
    <m/>
    <m/>
    <m/>
    <m/>
    <m/>
    <m/>
    <m/>
    <m/>
    <m/>
    <m/>
    <m/>
    <m/>
    <m/>
    <m/>
    <m/>
    <m/>
    <m/>
    <m/>
    <m/>
    <n v="7"/>
    <x v="1"/>
    <s v="Active"/>
    <s v="Très petit"/>
    <s v="Unité très petite"/>
    <s v="Non"/>
    <n v="220657"/>
    <s v="100k-250k"/>
    <n v="626693"/>
    <m/>
    <n v="626693"/>
    <x v="1"/>
    <x v="2"/>
    <x v="4"/>
    <n v="31522.428571428572"/>
    <n v="0.35209743845870306"/>
    <s v="1x"/>
    <x v="1"/>
  </r>
  <r>
    <n v="11392"/>
    <x v="0"/>
    <n v="0.2"/>
    <s v="Non"/>
    <s v="Non"/>
    <m/>
    <x v="1"/>
    <x v="0"/>
    <x v="3"/>
    <d v="2017-06-30T00:00:00"/>
    <n v="8"/>
    <x v="2"/>
    <d v="2017-06-30T00:00:00"/>
    <n v="8"/>
    <s v="5 à 10 ans"/>
    <d v="1995-01-01T00:00:00"/>
    <n v="31"/>
    <x v="0"/>
    <x v="7"/>
    <m/>
    <m/>
    <n v="1"/>
    <m/>
    <n v="1"/>
    <m/>
    <n v="1"/>
    <m/>
    <m/>
    <m/>
    <m/>
    <m/>
    <m/>
    <m/>
    <m/>
    <m/>
    <m/>
    <m/>
    <m/>
    <m/>
    <m/>
    <m/>
    <m/>
    <m/>
    <m/>
    <m/>
    <m/>
    <m/>
    <m/>
    <m/>
    <m/>
    <m/>
    <m/>
    <m/>
    <m/>
    <m/>
    <m/>
    <m/>
    <m/>
    <m/>
    <m/>
    <m/>
    <m/>
    <m/>
    <m/>
    <m/>
    <m/>
    <m/>
    <m/>
    <m/>
    <n v="3"/>
    <x v="0"/>
    <s v="Active"/>
    <s v="Très petit"/>
    <s v="Unité très petite"/>
    <s v="Non"/>
    <s v=""/>
    <s v=""/>
    <n v="1896432"/>
    <m/>
    <n v="1896432"/>
    <x v="0"/>
    <x v="0"/>
    <x v="0"/>
    <s v=""/>
    <s v=""/>
    <s v=""/>
    <x v="0"/>
  </r>
  <r>
    <n v="11393"/>
    <x v="0"/>
    <n v="0.3"/>
    <s v="Oui"/>
    <s v="Oui"/>
    <n v="0.15"/>
    <x v="1"/>
    <x v="0"/>
    <x v="1"/>
    <d v="2017-01-01T00:00:00"/>
    <n v="9"/>
    <x v="2"/>
    <d v="2017-01-01T00:00:00"/>
    <n v="9"/>
    <s v="5 à 10 ans"/>
    <d v="1990-01-01T00:00:00"/>
    <n v="36"/>
    <x v="1"/>
    <x v="0"/>
    <n v="1"/>
    <n v="1"/>
    <n v="1"/>
    <n v="1"/>
    <n v="1"/>
    <m/>
    <m/>
    <m/>
    <m/>
    <m/>
    <m/>
    <m/>
    <m/>
    <m/>
    <m/>
    <m/>
    <m/>
    <m/>
    <m/>
    <m/>
    <m/>
    <m/>
    <m/>
    <m/>
    <m/>
    <m/>
    <m/>
    <m/>
    <m/>
    <m/>
    <m/>
    <m/>
    <m/>
    <m/>
    <m/>
    <m/>
    <m/>
    <m/>
    <m/>
    <m/>
    <m/>
    <m/>
    <m/>
    <m/>
    <m/>
    <m/>
    <m/>
    <m/>
    <m/>
    <m/>
    <n v="5"/>
    <x v="1"/>
    <s v="Active"/>
    <s v="Très petit"/>
    <s v="Unité très petite"/>
    <s v="Non"/>
    <n v="4197929"/>
    <s v="750k-5 mil"/>
    <n v="814917"/>
    <m/>
    <n v="814917"/>
    <x v="2"/>
    <x v="2"/>
    <x v="10"/>
    <n v="1049482.25"/>
    <n v="5.1513577456354449"/>
    <s v="5-10x"/>
    <x v="1"/>
  </r>
  <r>
    <n v="11394"/>
    <x v="0"/>
    <n v="0.4"/>
    <s v="Non"/>
    <s v="Oui"/>
    <n v="0.3"/>
    <x v="1"/>
    <x v="0"/>
    <x v="0"/>
    <d v="2016-06-30T00:00:00"/>
    <n v="9"/>
    <x v="2"/>
    <d v="2016-06-30T00:00:00"/>
    <n v="9"/>
    <s v="5 à 10 ans"/>
    <d v="1985-01-01T00:00:00"/>
    <n v="41"/>
    <x v="1"/>
    <x v="0"/>
    <m/>
    <m/>
    <n v="1"/>
    <m/>
    <n v="1"/>
    <m/>
    <n v="1"/>
    <m/>
    <m/>
    <m/>
    <m/>
    <m/>
    <m/>
    <m/>
    <m/>
    <m/>
    <m/>
    <m/>
    <m/>
    <m/>
    <m/>
    <m/>
    <m/>
    <m/>
    <m/>
    <m/>
    <m/>
    <m/>
    <m/>
    <m/>
    <m/>
    <m/>
    <m/>
    <m/>
    <m/>
    <m/>
    <m/>
    <m/>
    <m/>
    <m/>
    <m/>
    <m/>
    <m/>
    <m/>
    <m/>
    <m/>
    <m/>
    <m/>
    <m/>
    <m/>
    <n v="3"/>
    <x v="0"/>
    <s v="Active"/>
    <s v="Petit"/>
    <s v="Conseiller client commercial"/>
    <s v="Non"/>
    <s v=""/>
    <s v=""/>
    <n v="1433246"/>
    <m/>
    <n v="1433246"/>
    <x v="0"/>
    <x v="0"/>
    <x v="0"/>
    <s v=""/>
    <s v=""/>
    <s v=""/>
    <x v="0"/>
  </r>
  <r>
    <n v="11395"/>
    <x v="0"/>
    <n v="0.5"/>
    <s v="Oui"/>
    <s v="Non"/>
    <m/>
    <x v="0"/>
    <x v="0"/>
    <x v="0"/>
    <d v="2016-01-01T00:00:00"/>
    <n v="10"/>
    <x v="3"/>
    <d v="2016-01-01T00:00:00"/>
    <n v="10"/>
    <s v="10-20 ans"/>
    <d v="1980-01-01T00:00:00"/>
    <n v="46"/>
    <x v="2"/>
    <x v="2"/>
    <m/>
    <n v="1"/>
    <m/>
    <n v="1"/>
    <m/>
    <n v="1"/>
    <m/>
    <m/>
    <m/>
    <m/>
    <m/>
    <m/>
    <m/>
    <m/>
    <m/>
    <m/>
    <m/>
    <m/>
    <m/>
    <m/>
    <m/>
    <m/>
    <m/>
    <m/>
    <m/>
    <m/>
    <m/>
    <m/>
    <m/>
    <m/>
    <m/>
    <m/>
    <m/>
    <m/>
    <m/>
    <m/>
    <m/>
    <m/>
    <m/>
    <m/>
    <m/>
    <m/>
    <m/>
    <m/>
    <m/>
    <m/>
    <m/>
    <m/>
    <m/>
    <m/>
    <n v="3"/>
    <x v="0"/>
    <s v="Active"/>
    <s v="Petit"/>
    <s v="Conseiller client commercial"/>
    <s v="Non"/>
    <s v=""/>
    <s v=""/>
    <n v="30308"/>
    <m/>
    <n v="30308"/>
    <x v="0"/>
    <x v="0"/>
    <x v="0"/>
    <s v=""/>
    <s v=""/>
    <s v=""/>
    <x v="0"/>
  </r>
  <r>
    <n v="11396"/>
    <x v="0"/>
    <n v="0.6"/>
    <s v="Non"/>
    <s v="Non"/>
    <m/>
    <x v="0"/>
    <x v="2"/>
    <x v="2"/>
    <d v="2015-06-30T00:00:00"/>
    <n v="10"/>
    <x v="3"/>
    <d v="2015-06-30T00:00:00"/>
    <n v="10"/>
    <s v="10-20 ans"/>
    <d v="1975-01-01T00:00:00"/>
    <n v="51"/>
    <x v="2"/>
    <x v="12"/>
    <n v="1"/>
    <m/>
    <n v="1"/>
    <m/>
    <n v="1"/>
    <m/>
    <n v="1"/>
    <m/>
    <m/>
    <m/>
    <m/>
    <m/>
    <m/>
    <m/>
    <m/>
    <m/>
    <m/>
    <m/>
    <m/>
    <m/>
    <m/>
    <m/>
    <m/>
    <m/>
    <m/>
    <m/>
    <m/>
    <m/>
    <m/>
    <m/>
    <m/>
    <m/>
    <m/>
    <m/>
    <m/>
    <m/>
    <m/>
    <m/>
    <m/>
    <m/>
    <m/>
    <m/>
    <m/>
    <m/>
    <m/>
    <m/>
    <m/>
    <m/>
    <m/>
    <m/>
    <n v="4"/>
    <x v="1"/>
    <s v="Active"/>
    <s v="Petit"/>
    <s v="Conseiller client commercial"/>
    <s v="Non"/>
    <n v="1420718"/>
    <s v="750k-5 mil"/>
    <n v="589708"/>
    <m/>
    <n v="589708"/>
    <x v="1"/>
    <x v="1"/>
    <x v="5"/>
    <n v="710359"/>
    <n v="2.40918895453343"/>
    <s v="1-5x"/>
    <x v="1"/>
  </r>
  <r>
    <n v="11397"/>
    <x v="0"/>
    <n v="0.7"/>
    <s v="Oui"/>
    <s v="Oui"/>
    <n v="0.4"/>
    <x v="0"/>
    <x v="0"/>
    <x v="0"/>
    <d v="2015-01-01T00:00:00"/>
    <n v="11"/>
    <x v="3"/>
    <d v="2015-01-01T00:00:00"/>
    <n v="11"/>
    <s v="10-20 ans"/>
    <d v="1970-01-01T00:00:00"/>
    <n v="56"/>
    <x v="3"/>
    <x v="0"/>
    <m/>
    <n v="1"/>
    <n v="1"/>
    <n v="1"/>
    <n v="1"/>
    <n v="1"/>
    <n v="1"/>
    <m/>
    <m/>
    <m/>
    <m/>
    <m/>
    <m/>
    <m/>
    <m/>
    <m/>
    <m/>
    <m/>
    <m/>
    <m/>
    <m/>
    <m/>
    <m/>
    <m/>
    <m/>
    <m/>
    <m/>
    <m/>
    <m/>
    <m/>
    <m/>
    <m/>
    <m/>
    <m/>
    <m/>
    <m/>
    <m/>
    <m/>
    <m/>
    <m/>
    <m/>
    <m/>
    <m/>
    <m/>
    <m/>
    <m/>
    <m/>
    <m/>
    <m/>
    <m/>
    <n v="6"/>
    <x v="0"/>
    <s v="Active"/>
    <s v="Petit"/>
    <s v="Branche en ligne"/>
    <s v="Non"/>
    <s v=""/>
    <s v=""/>
    <n v="1568089"/>
    <m/>
    <n v="1568089"/>
    <x v="0"/>
    <x v="0"/>
    <x v="0"/>
    <s v=""/>
    <s v=""/>
    <s v=""/>
    <x v="0"/>
  </r>
  <r>
    <n v="11398"/>
    <x v="0"/>
    <n v="0.8"/>
    <s v="Non"/>
    <s v="Oui"/>
    <n v="0.75"/>
    <x v="0"/>
    <x v="0"/>
    <x v="2"/>
    <d v="2014-01-01T00:00:00"/>
    <n v="12"/>
    <x v="3"/>
    <d v="2014-01-01T00:00:00"/>
    <n v="12"/>
    <s v="10-20 ans"/>
    <d v="1965-01-01T00:00:00"/>
    <n v="61"/>
    <x v="3"/>
    <x v="2"/>
    <m/>
    <m/>
    <n v="1"/>
    <m/>
    <n v="1"/>
    <m/>
    <n v="1"/>
    <m/>
    <m/>
    <m/>
    <m/>
    <m/>
    <m/>
    <m/>
    <m/>
    <m/>
    <m/>
    <m/>
    <m/>
    <m/>
    <m/>
    <m/>
    <m/>
    <m/>
    <m/>
    <m/>
    <m/>
    <m/>
    <m/>
    <m/>
    <m/>
    <m/>
    <m/>
    <m/>
    <m/>
    <m/>
    <m/>
    <m/>
    <m/>
    <m/>
    <m/>
    <m/>
    <m/>
    <m/>
    <m/>
    <m/>
    <m/>
    <m/>
    <m/>
    <m/>
    <n v="3"/>
    <x v="0"/>
    <s v="Active"/>
    <s v="Très petit"/>
    <s v="Unité très petite"/>
    <s v="Non"/>
    <s v=""/>
    <s v=""/>
    <n v="1641462"/>
    <m/>
    <n v="1641462"/>
    <x v="0"/>
    <x v="0"/>
    <x v="0"/>
    <s v=""/>
    <s v=""/>
    <s v=""/>
    <x v="0"/>
  </r>
  <r>
    <n v="11399"/>
    <x v="0"/>
    <n v="0.75"/>
    <s v="Oui"/>
    <s v="Non"/>
    <m/>
    <x v="0"/>
    <x v="2"/>
    <x v="2"/>
    <d v="2013-01-01T00:00:00"/>
    <n v="13"/>
    <x v="3"/>
    <d v="2013-01-01T00:00:00"/>
    <n v="13"/>
    <s v="10-20 ans"/>
    <d v="2000-01-01T00:00:00"/>
    <n v="26"/>
    <x v="0"/>
    <x v="9"/>
    <n v="1"/>
    <n v="1"/>
    <n v="1"/>
    <n v="1"/>
    <n v="1"/>
    <m/>
    <m/>
    <m/>
    <m/>
    <m/>
    <m/>
    <m/>
    <m/>
    <m/>
    <m/>
    <m/>
    <m/>
    <m/>
    <m/>
    <m/>
    <m/>
    <m/>
    <m/>
    <m/>
    <m/>
    <m/>
    <m/>
    <m/>
    <m/>
    <m/>
    <m/>
    <m/>
    <m/>
    <m/>
    <m/>
    <m/>
    <m/>
    <m/>
    <m/>
    <m/>
    <m/>
    <m/>
    <m/>
    <m/>
    <m/>
    <m/>
    <m/>
    <m/>
    <m/>
    <m/>
    <n v="5"/>
    <x v="1"/>
    <s v="Active"/>
    <s v="Petit"/>
    <s v="Conseiller client commercial"/>
    <s v="Non"/>
    <n v="4632564"/>
    <s v="750k-5 mil"/>
    <n v="116512"/>
    <m/>
    <n v="116512"/>
    <x v="1"/>
    <x v="2"/>
    <x v="10"/>
    <n v="1158141"/>
    <n v="39.760402361988461"/>
    <s v="20-50x"/>
    <x v="1"/>
  </r>
  <r>
    <n v="11400"/>
    <x v="2"/>
    <n v="1"/>
    <s v="Non"/>
    <s v="Non"/>
    <m/>
    <x v="0"/>
    <x v="0"/>
    <x v="2"/>
    <d v="2012-01-01T00:00:00"/>
    <n v="14"/>
    <x v="3"/>
    <d v="2012-01-01T00:00:00"/>
    <n v="14"/>
    <s v="10-20 ans"/>
    <d v="1995-01-01T00:00:00"/>
    <n v="31"/>
    <x v="0"/>
    <x v="0"/>
    <m/>
    <m/>
    <n v="1"/>
    <m/>
    <n v="1"/>
    <m/>
    <n v="1"/>
    <m/>
    <m/>
    <m/>
    <m/>
    <m/>
    <m/>
    <m/>
    <m/>
    <m/>
    <m/>
    <m/>
    <m/>
    <m/>
    <m/>
    <m/>
    <m/>
    <m/>
    <m/>
    <m/>
    <m/>
    <m/>
    <m/>
    <m/>
    <m/>
    <m/>
    <m/>
    <m/>
    <m/>
    <m/>
    <m/>
    <m/>
    <m/>
    <m/>
    <m/>
    <m/>
    <m/>
    <m/>
    <m/>
    <m/>
    <m/>
    <m/>
    <m/>
    <m/>
    <n v="3"/>
    <x v="0"/>
    <s v="Active"/>
    <s v="Très petit"/>
    <s v="Unité très petite"/>
    <s v="Non"/>
    <s v=""/>
    <s v=""/>
    <n v="61958"/>
    <m/>
    <n v="61958"/>
    <x v="0"/>
    <x v="0"/>
    <x v="0"/>
    <s v=""/>
    <s v=""/>
    <s v=""/>
    <x v="0"/>
  </r>
  <r>
    <n v="11401"/>
    <x v="9"/>
    <n v="0"/>
    <s v="Oui"/>
    <s v="Oui"/>
    <n v="0.15"/>
    <x v="1"/>
    <x v="2"/>
    <x v="2"/>
    <d v="2011-01-01T00:00:00"/>
    <n v="15"/>
    <x v="3"/>
    <d v="2011-01-01T00:00:00"/>
    <n v="15"/>
    <s v="10-20 ans"/>
    <d v="1990-01-01T00:00:00"/>
    <n v="36"/>
    <x v="1"/>
    <x v="12"/>
    <n v="1"/>
    <n v="1"/>
    <m/>
    <n v="1"/>
    <m/>
    <n v="1"/>
    <m/>
    <m/>
    <m/>
    <m/>
    <m/>
    <m/>
    <m/>
    <m/>
    <m/>
    <m/>
    <m/>
    <m/>
    <m/>
    <m/>
    <m/>
    <m/>
    <m/>
    <m/>
    <m/>
    <m/>
    <m/>
    <m/>
    <m/>
    <m/>
    <m/>
    <m/>
    <m/>
    <m/>
    <m/>
    <m/>
    <m/>
    <m/>
    <m/>
    <m/>
    <m/>
    <m/>
    <m/>
    <m/>
    <m/>
    <m/>
    <m/>
    <m/>
    <m/>
    <m/>
    <n v="4"/>
    <x v="1"/>
    <s v="Active"/>
    <s v="Moyen"/>
    <s v="Conseiller client commercial"/>
    <s v="Non"/>
    <n v="3122718"/>
    <s v="750k-5 mil"/>
    <n v="1490902"/>
    <m/>
    <n v="1490902"/>
    <x v="2"/>
    <x v="2"/>
    <x v="1"/>
    <n v="624543.6"/>
    <n v="2.0945159373318969"/>
    <s v="1-5x"/>
    <x v="1"/>
  </r>
  <r>
    <n v="11402"/>
    <x v="16"/>
    <n v="0.4"/>
    <s v="Non"/>
    <s v="Oui"/>
    <n v="0.5"/>
    <x v="1"/>
    <x v="2"/>
    <x v="3"/>
    <d v="2010-01-01T00:00:00"/>
    <n v="16"/>
    <x v="3"/>
    <d v="2010-01-01T00:00:00"/>
    <n v="16"/>
    <s v="10-20 ans"/>
    <d v="1985-01-01T00:00:00"/>
    <n v="41"/>
    <x v="1"/>
    <x v="0"/>
    <n v="1"/>
    <m/>
    <n v="1"/>
    <m/>
    <n v="1"/>
    <m/>
    <n v="1"/>
    <m/>
    <m/>
    <m/>
    <m/>
    <m/>
    <m/>
    <m/>
    <m/>
    <m/>
    <m/>
    <m/>
    <m/>
    <m/>
    <m/>
    <m/>
    <m/>
    <m/>
    <m/>
    <m/>
    <m/>
    <m/>
    <m/>
    <m/>
    <m/>
    <m/>
    <m/>
    <m/>
    <m/>
    <m/>
    <m/>
    <m/>
    <m/>
    <m/>
    <m/>
    <m/>
    <m/>
    <m/>
    <m/>
    <m/>
    <m/>
    <m/>
    <m/>
    <m/>
    <n v="4"/>
    <x v="1"/>
    <s v="Active"/>
    <s v="Petit"/>
    <s v="Conseiller client commercial"/>
    <s v="Non"/>
    <n v="3794971"/>
    <s v="750k-5 mil"/>
    <n v="1489191"/>
    <m/>
    <n v="1489191"/>
    <x v="2"/>
    <x v="1"/>
    <x v="2"/>
    <n v="474371.375"/>
    <n v="2.5483440337740424"/>
    <s v="1-5x"/>
    <x v="1"/>
  </r>
  <r>
    <n v="11403"/>
    <x v="0"/>
    <n v="0.15"/>
    <s v="Oui"/>
    <s v="Non"/>
    <m/>
    <x v="1"/>
    <x v="0"/>
    <x v="0"/>
    <d v="2009-01-01T00:00:00"/>
    <n v="17"/>
    <x v="3"/>
    <d v="2009-01-01T00:00:00"/>
    <n v="17"/>
    <s v="10-20 ans"/>
    <d v="1980-01-01T00:00:00"/>
    <n v="46"/>
    <x v="2"/>
    <x v="3"/>
    <m/>
    <n v="1"/>
    <n v="1"/>
    <n v="1"/>
    <n v="1"/>
    <n v="1"/>
    <n v="1"/>
    <m/>
    <m/>
    <m/>
    <m/>
    <m/>
    <m/>
    <m/>
    <m/>
    <m/>
    <m/>
    <m/>
    <m/>
    <m/>
    <m/>
    <m/>
    <m/>
    <m/>
    <m/>
    <m/>
    <m/>
    <m/>
    <m/>
    <m/>
    <m/>
    <m/>
    <m/>
    <m/>
    <m/>
    <m/>
    <m/>
    <m/>
    <m/>
    <m/>
    <m/>
    <m/>
    <m/>
    <m/>
    <m/>
    <m/>
    <m/>
    <m/>
    <m/>
    <m/>
    <n v="6"/>
    <x v="0"/>
    <s v="Active"/>
    <s v="Moyen"/>
    <s v="Conseiller client commercial"/>
    <s v="Non"/>
    <s v=""/>
    <s v=""/>
    <n v="625680"/>
    <m/>
    <n v="625680"/>
    <x v="0"/>
    <x v="0"/>
    <x v="0"/>
    <s v=""/>
    <s v=""/>
    <s v=""/>
    <x v="0"/>
  </r>
  <r>
    <n v="11404"/>
    <x v="7"/>
    <n v="0.2"/>
    <s v="Non"/>
    <s v="Non"/>
    <m/>
    <x v="1"/>
    <x v="2"/>
    <x v="0"/>
    <d v="2008-01-01T00:00:00"/>
    <n v="18"/>
    <x v="3"/>
    <d v="2008-01-01T00:00:00"/>
    <n v="18"/>
    <s v="10-20 ans"/>
    <d v="1975-01-01T00:00:00"/>
    <n v="51"/>
    <x v="2"/>
    <x v="7"/>
    <n v="1"/>
    <m/>
    <n v="1"/>
    <m/>
    <n v="1"/>
    <m/>
    <n v="1"/>
    <m/>
    <m/>
    <m/>
    <m/>
    <m/>
    <m/>
    <m/>
    <m/>
    <m/>
    <m/>
    <m/>
    <m/>
    <m/>
    <m/>
    <m/>
    <m/>
    <m/>
    <m/>
    <m/>
    <m/>
    <m/>
    <m/>
    <m/>
    <m/>
    <m/>
    <m/>
    <m/>
    <m/>
    <m/>
    <m/>
    <m/>
    <m/>
    <m/>
    <m/>
    <m/>
    <m/>
    <m/>
    <m/>
    <m/>
    <m/>
    <m/>
    <m/>
    <m/>
    <n v="4"/>
    <x v="1"/>
    <s v="Active"/>
    <s v="Très petit"/>
    <s v="Unité très petite"/>
    <s v="Non"/>
    <n v="2010417"/>
    <s v="750k-5 mil"/>
    <n v="1286129"/>
    <m/>
    <n v="1286129"/>
    <x v="1"/>
    <x v="1"/>
    <x v="1"/>
    <n v="402083.4"/>
    <n v="1.5631534628330439"/>
    <s v="1-5x"/>
    <x v="1"/>
  </r>
  <r>
    <n v="11405"/>
    <x v="0"/>
    <n v="0.3"/>
    <s v="Oui"/>
    <s v="Oui"/>
    <n v="0.15"/>
    <x v="1"/>
    <x v="0"/>
    <x v="0"/>
    <d v="2007-01-01T00:00:00"/>
    <n v="19"/>
    <x v="3"/>
    <d v="2007-01-01T00:00:00"/>
    <n v="19"/>
    <s v="10-20 ans"/>
    <d v="1970-01-01T00:00:00"/>
    <n v="56"/>
    <x v="3"/>
    <x v="11"/>
    <m/>
    <n v="1"/>
    <n v="1"/>
    <n v="1"/>
    <n v="1"/>
    <m/>
    <m/>
    <m/>
    <m/>
    <m/>
    <m/>
    <m/>
    <m/>
    <m/>
    <m/>
    <m/>
    <m/>
    <m/>
    <m/>
    <m/>
    <m/>
    <m/>
    <m/>
    <m/>
    <m/>
    <m/>
    <m/>
    <m/>
    <m/>
    <m/>
    <m/>
    <m/>
    <m/>
    <m/>
    <m/>
    <m/>
    <m/>
    <m/>
    <m/>
    <m/>
    <m/>
    <m/>
    <m/>
    <m/>
    <m/>
    <m/>
    <m/>
    <m/>
    <m/>
    <m/>
    <n v="4"/>
    <x v="0"/>
    <s v="Active"/>
    <s v="Petit"/>
    <s v="Conseiller client commercial"/>
    <s v="Non"/>
    <s v=""/>
    <s v=""/>
    <n v="1357764"/>
    <m/>
    <n v="1357764"/>
    <x v="0"/>
    <x v="0"/>
    <x v="0"/>
    <s v=""/>
    <s v=""/>
    <s v=""/>
    <x v="0"/>
  </r>
  <r>
    <n v="11406"/>
    <x v="0"/>
    <n v="0.4"/>
    <s v="Non"/>
    <s v="Oui"/>
    <n v="0.3"/>
    <x v="1"/>
    <x v="2"/>
    <x v="2"/>
    <d v="2006-01-01T00:00:00"/>
    <n v="20"/>
    <x v="4"/>
    <d v="2006-01-01T00:00:00"/>
    <n v="20"/>
    <s v="&gt;20 ans"/>
    <d v="1965-01-01T00:00:00"/>
    <n v="61"/>
    <x v="3"/>
    <x v="12"/>
    <n v="1"/>
    <m/>
    <n v="1"/>
    <m/>
    <n v="1"/>
    <m/>
    <n v="1"/>
    <m/>
    <m/>
    <m/>
    <m/>
    <m/>
    <m/>
    <m/>
    <m/>
    <m/>
    <m/>
    <m/>
    <m/>
    <m/>
    <m/>
    <m/>
    <m/>
    <m/>
    <m/>
    <m/>
    <m/>
    <m/>
    <m/>
    <m/>
    <m/>
    <m/>
    <m/>
    <m/>
    <m/>
    <m/>
    <m/>
    <m/>
    <m/>
    <m/>
    <m/>
    <m/>
    <m/>
    <m/>
    <m/>
    <m/>
    <m/>
    <m/>
    <m/>
    <m/>
    <n v="4"/>
    <x v="1"/>
    <s v="Active"/>
    <s v="Petit"/>
    <s v="Conseiller client commercial"/>
    <s v="Non"/>
    <n v="226329"/>
    <s v="100k-250k"/>
    <n v="849858"/>
    <m/>
    <n v="849858"/>
    <x v="2"/>
    <x v="1"/>
    <x v="6"/>
    <n v="37721.5"/>
    <n v="0.26631390185183879"/>
    <s v="1x"/>
    <x v="1"/>
  </r>
  <r>
    <n v="11407"/>
    <x v="0"/>
    <n v="0.5"/>
    <s v="Oui"/>
    <s v="Non"/>
    <m/>
    <x v="0"/>
    <x v="2"/>
    <x v="2"/>
    <d v="2005-01-01T00:00:00"/>
    <n v="21"/>
    <x v="4"/>
    <d v="2005-01-01T00:00:00"/>
    <n v="21"/>
    <s v="&gt;20 ans"/>
    <d v="2000-01-01T00:00:00"/>
    <n v="26"/>
    <x v="0"/>
    <x v="10"/>
    <n v="1"/>
    <n v="1"/>
    <m/>
    <n v="1"/>
    <m/>
    <n v="1"/>
    <m/>
    <m/>
    <m/>
    <m/>
    <m/>
    <m/>
    <m/>
    <m/>
    <m/>
    <m/>
    <m/>
    <m/>
    <m/>
    <m/>
    <m/>
    <m/>
    <m/>
    <m/>
    <m/>
    <m/>
    <m/>
    <m/>
    <m/>
    <m/>
    <m/>
    <m/>
    <m/>
    <m/>
    <m/>
    <m/>
    <m/>
    <m/>
    <m/>
    <m/>
    <m/>
    <m/>
    <m/>
    <m/>
    <m/>
    <m/>
    <m/>
    <m/>
    <m/>
    <m/>
    <n v="4"/>
    <x v="1"/>
    <s v="Active"/>
    <s v="Moyen"/>
    <s v="Conseiller client commercial"/>
    <s v="Non"/>
    <n v="2707749"/>
    <s v="750k-5 mil"/>
    <n v="64150"/>
    <m/>
    <n v="64150"/>
    <x v="1"/>
    <x v="2"/>
    <x v="5"/>
    <n v="1353874.5"/>
    <n v="42.209649259547938"/>
    <s v="20-50x"/>
    <x v="1"/>
  </r>
  <r>
    <n v="11408"/>
    <x v="6"/>
    <n v="0.6"/>
    <s v="Non"/>
    <s v="Non"/>
    <m/>
    <x v="0"/>
    <x v="0"/>
    <x v="2"/>
    <d v="2004-01-01T00:00:00"/>
    <n v="22"/>
    <x v="4"/>
    <d v="2004-01-01T00:00:00"/>
    <n v="22"/>
    <s v="&gt;20 ans"/>
    <d v="1995-01-01T00:00:00"/>
    <n v="31"/>
    <x v="0"/>
    <x v="2"/>
    <m/>
    <m/>
    <n v="1"/>
    <m/>
    <n v="1"/>
    <m/>
    <n v="1"/>
    <m/>
    <m/>
    <m/>
    <m/>
    <m/>
    <m/>
    <m/>
    <m/>
    <m/>
    <m/>
    <m/>
    <m/>
    <m/>
    <m/>
    <m/>
    <m/>
    <m/>
    <m/>
    <m/>
    <m/>
    <m/>
    <m/>
    <m/>
    <m/>
    <m/>
    <m/>
    <m/>
    <m/>
    <m/>
    <m/>
    <m/>
    <m/>
    <m/>
    <m/>
    <m/>
    <m/>
    <m/>
    <m/>
    <m/>
    <m/>
    <m/>
    <m/>
    <m/>
    <n v="3"/>
    <x v="0"/>
    <s v="Active"/>
    <s v="Très petit"/>
    <s v="Branche en ligne"/>
    <s v="Non"/>
    <s v=""/>
    <s v=""/>
    <n v="1450457"/>
    <m/>
    <n v="1450457"/>
    <x v="0"/>
    <x v="0"/>
    <x v="0"/>
    <s v=""/>
    <s v=""/>
    <s v=""/>
    <x v="0"/>
  </r>
  <r>
    <n v="11409"/>
    <x v="2"/>
    <n v="0.7"/>
    <s v="Oui"/>
    <s v="Oui"/>
    <n v="0.4"/>
    <x v="0"/>
    <x v="0"/>
    <x v="0"/>
    <d v="2003-01-01T00:00:00"/>
    <n v="23"/>
    <x v="4"/>
    <d v="2003-01-01T00:00:00"/>
    <n v="23"/>
    <s v="&gt;20 ans"/>
    <d v="1990-01-01T00:00:00"/>
    <n v="36"/>
    <x v="1"/>
    <x v="7"/>
    <m/>
    <n v="1"/>
    <n v="1"/>
    <n v="1"/>
    <n v="1"/>
    <n v="1"/>
    <n v="1"/>
    <m/>
    <m/>
    <m/>
    <m/>
    <m/>
    <m/>
    <m/>
    <m/>
    <m/>
    <m/>
    <m/>
    <m/>
    <m/>
    <m/>
    <m/>
    <m/>
    <m/>
    <m/>
    <m/>
    <m/>
    <m/>
    <m/>
    <m/>
    <m/>
    <m/>
    <m/>
    <m/>
    <m/>
    <m/>
    <m/>
    <m/>
    <m/>
    <m/>
    <m/>
    <m/>
    <m/>
    <m/>
    <m/>
    <m/>
    <m/>
    <m/>
    <m/>
    <m/>
    <n v="6"/>
    <x v="0"/>
    <s v="Active"/>
    <s v="Petit"/>
    <s v="Conseiller client commercial"/>
    <s v="Non"/>
    <s v=""/>
    <s v=""/>
    <n v="1350879"/>
    <m/>
    <n v="1350879"/>
    <x v="0"/>
    <x v="0"/>
    <x v="0"/>
    <s v=""/>
    <s v=""/>
    <s v=""/>
    <x v="0"/>
  </r>
  <r>
    <n v="11410"/>
    <x v="10"/>
    <n v="0.8"/>
    <s v="Non"/>
    <s v="Oui"/>
    <n v="0.75"/>
    <x v="0"/>
    <x v="4"/>
    <x v="1"/>
    <d v="2002-01-01T00:00:00"/>
    <n v="24"/>
    <x v="4"/>
    <d v="2002-01-01T00:00:00"/>
    <n v="24"/>
    <s v="&gt;20 ans"/>
    <d v="1985-01-01T00:00:00"/>
    <n v="41"/>
    <x v="1"/>
    <x v="4"/>
    <n v="1"/>
    <m/>
    <n v="1"/>
    <m/>
    <n v="1"/>
    <m/>
    <n v="1"/>
    <m/>
    <m/>
    <m/>
    <m/>
    <m/>
    <m/>
    <m/>
    <m/>
    <m/>
    <m/>
    <m/>
    <m/>
    <m/>
    <m/>
    <m/>
    <m/>
    <m/>
    <m/>
    <m/>
    <m/>
    <m/>
    <m/>
    <m/>
    <m/>
    <m/>
    <m/>
    <m/>
    <m/>
    <m/>
    <m/>
    <m/>
    <m/>
    <m/>
    <m/>
    <m/>
    <m/>
    <m/>
    <m/>
    <m/>
    <m/>
    <m/>
    <m/>
    <m/>
    <n v="4"/>
    <x v="1"/>
    <s v="Active"/>
    <s v="Moyen"/>
    <s v="Conseiller client commercial"/>
    <s v="Non"/>
    <n v="4193501"/>
    <s v="750k-5 mil"/>
    <n v="752995"/>
    <m/>
    <n v="752995"/>
    <x v="2"/>
    <x v="1"/>
    <x v="2"/>
    <n v="524187.625"/>
    <n v="5.5690954123201353"/>
    <s v="5-10x"/>
    <x v="1"/>
  </r>
  <r>
    <n v="11411"/>
    <x v="0"/>
    <n v="0.75"/>
    <s v="Oui"/>
    <s v="Non"/>
    <m/>
    <x v="0"/>
    <x v="0"/>
    <x v="0"/>
    <d v="2001-01-01T00:00:00"/>
    <n v="25"/>
    <x v="4"/>
    <d v="2001-01-01T00:00:00"/>
    <n v="25"/>
    <s v="&gt;20 ans"/>
    <d v="1980-01-01T00:00:00"/>
    <n v="46"/>
    <x v="2"/>
    <x v="0"/>
    <m/>
    <n v="1"/>
    <n v="1"/>
    <n v="1"/>
    <n v="1"/>
    <m/>
    <m/>
    <m/>
    <m/>
    <m/>
    <m/>
    <m/>
    <m/>
    <m/>
    <m/>
    <m/>
    <m/>
    <m/>
    <m/>
    <m/>
    <m/>
    <m/>
    <m/>
    <m/>
    <m/>
    <m/>
    <m/>
    <m/>
    <m/>
    <m/>
    <m/>
    <m/>
    <m/>
    <m/>
    <m/>
    <m/>
    <m/>
    <m/>
    <m/>
    <m/>
    <m/>
    <m/>
    <m/>
    <m/>
    <m/>
    <m/>
    <m/>
    <m/>
    <m/>
    <m/>
    <n v="4"/>
    <x v="0"/>
    <s v="Active"/>
    <s v="Petit"/>
    <s v="Conseiller client commercial"/>
    <s v="Non"/>
    <s v=""/>
    <s v=""/>
    <n v="1992903"/>
    <m/>
    <n v="1992903"/>
    <x v="0"/>
    <x v="0"/>
    <x v="0"/>
    <s v=""/>
    <s v=""/>
    <s v=""/>
    <x v="0"/>
  </r>
  <r>
    <n v="11412"/>
    <x v="0"/>
    <n v="1"/>
    <s v="Non"/>
    <s v="Non"/>
    <m/>
    <x v="0"/>
    <x v="0"/>
    <x v="0"/>
    <d v="2000-01-01T00:00:00"/>
    <n v="26"/>
    <x v="4"/>
    <d v="2000-01-01T00:00:00"/>
    <n v="26"/>
    <s v="&gt;20 ans"/>
    <d v="1975-01-01T00:00:00"/>
    <n v="51"/>
    <x v="2"/>
    <x v="11"/>
    <m/>
    <m/>
    <n v="1"/>
    <m/>
    <n v="1"/>
    <m/>
    <n v="1"/>
    <m/>
    <m/>
    <m/>
    <m/>
    <m/>
    <m/>
    <m/>
    <m/>
    <m/>
    <m/>
    <m/>
    <m/>
    <m/>
    <m/>
    <m/>
    <m/>
    <m/>
    <m/>
    <m/>
    <m/>
    <m/>
    <m/>
    <m/>
    <m/>
    <m/>
    <m/>
    <m/>
    <m/>
    <m/>
    <m/>
    <m/>
    <m/>
    <m/>
    <m/>
    <m/>
    <m/>
    <m/>
    <m/>
    <m/>
    <m/>
    <m/>
    <m/>
    <m/>
    <n v="3"/>
    <x v="0"/>
    <s v="Active"/>
    <s v="Moyen"/>
    <s v="Conseiller client commercial"/>
    <s v="Non"/>
    <s v=""/>
    <s v=""/>
    <n v="795701"/>
    <m/>
    <n v="795701"/>
    <x v="0"/>
    <x v="0"/>
    <x v="0"/>
    <s v=""/>
    <s v=""/>
    <s v=""/>
    <x v="0"/>
  </r>
  <r>
    <n v="11413"/>
    <x v="9"/>
    <n v="0"/>
    <s v="Oui"/>
    <s v="Oui"/>
    <n v="0.15"/>
    <x v="1"/>
    <x v="1"/>
    <x v="1"/>
    <d v="1999-01-01T00:00:00"/>
    <n v="27"/>
    <x v="4"/>
    <d v="1999-01-01T00:00:00"/>
    <n v="27"/>
    <s v="&gt;20 ans"/>
    <d v="1970-01-01T00:00:00"/>
    <n v="56"/>
    <x v="3"/>
    <x v="0"/>
    <n v="1"/>
    <n v="1"/>
    <m/>
    <n v="1"/>
    <m/>
    <n v="1"/>
    <m/>
    <m/>
    <m/>
    <m/>
    <m/>
    <m/>
    <m/>
    <m/>
    <m/>
    <m/>
    <m/>
    <m/>
    <m/>
    <m/>
    <m/>
    <m/>
    <m/>
    <m/>
    <m/>
    <m/>
    <m/>
    <m/>
    <m/>
    <m/>
    <m/>
    <m/>
    <m/>
    <m/>
    <m/>
    <m/>
    <m/>
    <m/>
    <m/>
    <m/>
    <m/>
    <m/>
    <m/>
    <m/>
    <m/>
    <m/>
    <m/>
    <m/>
    <m/>
    <m/>
    <n v="4"/>
    <x v="1"/>
    <s v="Active"/>
    <s v="Moyen"/>
    <s v="Conseiller client commercial"/>
    <s v="Non"/>
    <n v="3410987"/>
    <s v="750k-5 mil"/>
    <n v="945509"/>
    <m/>
    <n v="945509"/>
    <x v="2"/>
    <x v="2"/>
    <x v="8"/>
    <n v="378998.55555555556"/>
    <n v="3.6075669295585766"/>
    <s v="1-5x"/>
    <x v="1"/>
  </r>
  <r>
    <n v="11414"/>
    <x v="0"/>
    <n v="0.4"/>
    <s v="Non"/>
    <s v="Oui"/>
    <n v="0.5"/>
    <x v="1"/>
    <x v="2"/>
    <x v="1"/>
    <d v="2025-01-01T00:00:00"/>
    <n v="1"/>
    <x v="0"/>
    <d v="2025-01-01T00:00:00"/>
    <n v="1"/>
    <s v="1 à 3 ans"/>
    <d v="1965-01-01T00:00:00"/>
    <n v="61"/>
    <x v="3"/>
    <x v="0"/>
    <n v="1"/>
    <m/>
    <n v="1"/>
    <m/>
    <n v="1"/>
    <m/>
    <n v="1"/>
    <m/>
    <m/>
    <m/>
    <m/>
    <m/>
    <m/>
    <m/>
    <m/>
    <m/>
    <m/>
    <m/>
    <m/>
    <m/>
    <m/>
    <m/>
    <m/>
    <m/>
    <m/>
    <m/>
    <m/>
    <m/>
    <m/>
    <m/>
    <m/>
    <m/>
    <m/>
    <m/>
    <m/>
    <m/>
    <m/>
    <m/>
    <m/>
    <m/>
    <m/>
    <m/>
    <m/>
    <m/>
    <m/>
    <m/>
    <m/>
    <m/>
    <m/>
    <m/>
    <n v="4"/>
    <x v="1"/>
    <s v="Active"/>
    <s v="Petit"/>
    <s v="Conseiller client commercial"/>
    <s v="Non"/>
    <n v="4461497"/>
    <s v="750k-5 mil"/>
    <n v="1290240"/>
    <m/>
    <n v="1290240"/>
    <x v="2"/>
    <x v="1"/>
    <x v="8"/>
    <n v="495721.88888888888"/>
    <n v="3.4578814794146826"/>
    <s v="1-5x"/>
    <x v="0"/>
  </r>
  <r>
    <n v="11415"/>
    <x v="0"/>
    <n v="0.15"/>
    <s v="Oui"/>
    <s v="Non"/>
    <m/>
    <x v="1"/>
    <x v="2"/>
    <x v="2"/>
    <d v="2025-01-01T00:00:00"/>
    <n v="1"/>
    <x v="0"/>
    <d v="2025-01-01T00:00:00"/>
    <n v="1"/>
    <s v="1 à 3 ans"/>
    <d v="2000-01-01T00:00:00"/>
    <n v="26"/>
    <x v="0"/>
    <x v="7"/>
    <n v="1"/>
    <n v="1"/>
    <n v="1"/>
    <n v="1"/>
    <n v="1"/>
    <n v="1"/>
    <n v="1"/>
    <m/>
    <m/>
    <m/>
    <m/>
    <m/>
    <m/>
    <m/>
    <m/>
    <m/>
    <m/>
    <m/>
    <m/>
    <m/>
    <m/>
    <m/>
    <m/>
    <m/>
    <m/>
    <m/>
    <m/>
    <m/>
    <m/>
    <m/>
    <m/>
    <m/>
    <m/>
    <m/>
    <m/>
    <m/>
    <m/>
    <m/>
    <m/>
    <m/>
    <m/>
    <m/>
    <m/>
    <m/>
    <m/>
    <m/>
    <m/>
    <m/>
    <m/>
    <m/>
    <n v="7"/>
    <x v="1"/>
    <s v="Active"/>
    <s v="Très petit"/>
    <s v="Unité très petite"/>
    <s v="Non"/>
    <n v="4493739"/>
    <s v="750k-5 mil"/>
    <n v="1047374"/>
    <m/>
    <n v="1047374"/>
    <x v="1"/>
    <x v="2"/>
    <x v="7"/>
    <n v="4493739"/>
    <n v="4.2904817190420994"/>
    <s v="1-5x"/>
    <x v="1"/>
  </r>
  <r>
    <n v="11416"/>
    <x v="0"/>
    <n v="0.2"/>
    <s v="Non"/>
    <s v="Non"/>
    <m/>
    <x v="1"/>
    <x v="0"/>
    <x v="0"/>
    <d v="2024-06-30T00:00:00"/>
    <n v="1"/>
    <x v="0"/>
    <d v="2024-06-30T00:00:00"/>
    <n v="1"/>
    <s v="1 à 3 ans"/>
    <d v="1995-01-01T00:00:00"/>
    <n v="31"/>
    <x v="0"/>
    <x v="8"/>
    <m/>
    <m/>
    <n v="1"/>
    <m/>
    <n v="1"/>
    <m/>
    <n v="1"/>
    <m/>
    <m/>
    <m/>
    <m/>
    <m/>
    <m/>
    <m/>
    <m/>
    <m/>
    <m/>
    <m/>
    <m/>
    <m/>
    <m/>
    <m/>
    <m/>
    <m/>
    <m/>
    <m/>
    <m/>
    <m/>
    <m/>
    <m/>
    <m/>
    <m/>
    <m/>
    <m/>
    <m/>
    <m/>
    <m/>
    <m/>
    <m/>
    <m/>
    <m/>
    <m/>
    <m/>
    <m/>
    <m/>
    <m/>
    <m/>
    <m/>
    <m/>
    <m/>
    <n v="3"/>
    <x v="0"/>
    <s v="Active"/>
    <s v="Petit"/>
    <s v="Branche en ligne"/>
    <s v="Non"/>
    <s v=""/>
    <s v=""/>
    <n v="1652885"/>
    <m/>
    <n v="1652885"/>
    <x v="0"/>
    <x v="0"/>
    <x v="0"/>
    <s v=""/>
    <s v=""/>
    <s v=""/>
    <x v="0"/>
  </r>
  <r>
    <n v="11417"/>
    <x v="2"/>
    <n v="0.3"/>
    <s v="Oui"/>
    <s v="Oui"/>
    <n v="0.15"/>
    <x v="1"/>
    <x v="0"/>
    <x v="2"/>
    <d v="2024-01-01T00:00:00"/>
    <n v="2"/>
    <x v="0"/>
    <d v="2024-01-01T00:00:00"/>
    <n v="2"/>
    <s v="1 à 3 ans"/>
    <d v="1990-01-01T00:00:00"/>
    <n v="36"/>
    <x v="1"/>
    <x v="8"/>
    <m/>
    <n v="1"/>
    <n v="1"/>
    <n v="1"/>
    <n v="1"/>
    <m/>
    <m/>
    <m/>
    <m/>
    <m/>
    <m/>
    <m/>
    <m/>
    <m/>
    <m/>
    <m/>
    <m/>
    <m/>
    <m/>
    <m/>
    <m/>
    <m/>
    <m/>
    <m/>
    <m/>
    <m/>
    <m/>
    <m/>
    <m/>
    <m/>
    <m/>
    <m/>
    <m/>
    <m/>
    <m/>
    <m/>
    <m/>
    <m/>
    <m/>
    <m/>
    <m/>
    <m/>
    <m/>
    <m/>
    <m/>
    <m/>
    <m/>
    <m/>
    <m/>
    <m/>
    <n v="4"/>
    <x v="0"/>
    <s v="Active"/>
    <s v="Très petit"/>
    <s v="Branche en ligne"/>
    <s v="Non"/>
    <s v=""/>
    <s v=""/>
    <n v="1751289"/>
    <m/>
    <n v="1751289"/>
    <x v="0"/>
    <x v="0"/>
    <x v="0"/>
    <s v=""/>
    <s v=""/>
    <s v=""/>
    <x v="0"/>
  </r>
  <r>
    <n v="11418"/>
    <x v="0"/>
    <n v="0.4"/>
    <s v="Non"/>
    <s v="Oui"/>
    <n v="0.3"/>
    <x v="1"/>
    <x v="0"/>
    <x v="2"/>
    <d v="2023-06-30T00:00:00"/>
    <n v="2"/>
    <x v="0"/>
    <d v="2023-06-30T00:00:00"/>
    <n v="2"/>
    <s v="1 à 3 ans"/>
    <d v="1985-01-01T00:00:00"/>
    <n v="41"/>
    <x v="1"/>
    <x v="7"/>
    <n v="1"/>
    <m/>
    <n v="1"/>
    <m/>
    <n v="1"/>
    <m/>
    <n v="1"/>
    <m/>
    <m/>
    <m/>
    <m/>
    <m/>
    <m/>
    <m/>
    <m/>
    <m/>
    <m/>
    <m/>
    <m/>
    <m/>
    <m/>
    <m/>
    <m/>
    <m/>
    <m/>
    <m/>
    <m/>
    <m/>
    <m/>
    <m/>
    <m/>
    <m/>
    <m/>
    <m/>
    <m/>
    <m/>
    <m/>
    <m/>
    <m/>
    <m/>
    <m/>
    <m/>
    <m/>
    <m/>
    <m/>
    <m/>
    <m/>
    <m/>
    <m/>
    <m/>
    <n v="4"/>
    <x v="1"/>
    <s v="Active"/>
    <s v="Très petit"/>
    <s v="Unité très petite"/>
    <s v="Non"/>
    <n v="2638687"/>
    <s v="750k-5 mil"/>
    <n v="842352"/>
    <m/>
    <n v="842352"/>
    <x v="2"/>
    <x v="1"/>
    <x v="10"/>
    <n v="659671.75"/>
    <n v="3.1325229832659032"/>
    <s v="1-5x"/>
    <x v="1"/>
  </r>
  <r>
    <n v="11419"/>
    <x v="6"/>
    <n v="0.5"/>
    <s v="Oui"/>
    <s v="Non"/>
    <m/>
    <x v="0"/>
    <x v="2"/>
    <x v="2"/>
    <d v="2023-01-01T00:00:00"/>
    <n v="3"/>
    <x v="1"/>
    <d v="2023-01-01T00:00:00"/>
    <n v="3"/>
    <s v="3-5 ans"/>
    <d v="1980-01-01T00:00:00"/>
    <n v="46"/>
    <x v="2"/>
    <x v="8"/>
    <n v="1"/>
    <n v="1"/>
    <m/>
    <n v="1"/>
    <m/>
    <n v="1"/>
    <m/>
    <m/>
    <m/>
    <m/>
    <m/>
    <m/>
    <m/>
    <m/>
    <m/>
    <m/>
    <m/>
    <m/>
    <m/>
    <m/>
    <m/>
    <m/>
    <m/>
    <m/>
    <m/>
    <m/>
    <m/>
    <m/>
    <m/>
    <m/>
    <m/>
    <m/>
    <m/>
    <m/>
    <m/>
    <m/>
    <m/>
    <m/>
    <m/>
    <m/>
    <m/>
    <m/>
    <m/>
    <m/>
    <m/>
    <m/>
    <m/>
    <m/>
    <m/>
    <m/>
    <n v="4"/>
    <x v="1"/>
    <s v="Active"/>
    <s v="Moyen"/>
    <s v="Conseiller client commercial"/>
    <s v="Non"/>
    <n v="2224175"/>
    <s v="750k-5 mil"/>
    <n v="161149"/>
    <m/>
    <n v="161149"/>
    <x v="1"/>
    <x v="2"/>
    <x v="9"/>
    <n v="741391.66666666663"/>
    <n v="13.80197829338066"/>
    <s v="10-20x"/>
    <x v="1"/>
  </r>
  <r>
    <n v="11420"/>
    <x v="0"/>
    <n v="0.6"/>
    <s v="Non"/>
    <s v="Non"/>
    <m/>
    <x v="0"/>
    <x v="2"/>
    <x v="0"/>
    <d v="2022-06-30T00:00:00"/>
    <n v="3"/>
    <x v="1"/>
    <d v="2022-06-30T00:00:00"/>
    <n v="3"/>
    <s v="3-5 ans"/>
    <d v="1975-01-01T00:00:00"/>
    <n v="51"/>
    <x v="2"/>
    <x v="17"/>
    <m/>
    <m/>
    <n v="1"/>
    <m/>
    <n v="1"/>
    <m/>
    <n v="1"/>
    <m/>
    <m/>
    <m/>
    <m/>
    <m/>
    <m/>
    <m/>
    <m/>
    <m/>
    <m/>
    <m/>
    <m/>
    <m/>
    <m/>
    <m/>
    <m/>
    <m/>
    <m/>
    <m/>
    <m/>
    <m/>
    <m/>
    <m/>
    <m/>
    <m/>
    <m/>
    <m/>
    <m/>
    <m/>
    <m/>
    <m/>
    <m/>
    <m/>
    <m/>
    <m/>
    <m/>
    <m/>
    <m/>
    <m/>
    <m/>
    <m/>
    <m/>
    <m/>
    <n v="3"/>
    <x v="0"/>
    <s v="Active"/>
    <s v="Petit"/>
    <s v="Conseiller client commercial"/>
    <s v="Non"/>
    <s v=""/>
    <s v=""/>
    <n v="1515537"/>
    <m/>
    <n v="1515537"/>
    <x v="0"/>
    <x v="0"/>
    <x v="0"/>
    <s v=""/>
    <s v=""/>
    <s v=""/>
    <x v="0"/>
  </r>
  <r>
    <n v="11421"/>
    <x v="0"/>
    <n v="0.7"/>
    <s v="Oui"/>
    <s v="Oui"/>
    <n v="0.4"/>
    <x v="0"/>
    <x v="1"/>
    <x v="1"/>
    <d v="2022-01-01T00:00:00"/>
    <n v="4"/>
    <x v="1"/>
    <d v="2022-01-01T00:00:00"/>
    <n v="4"/>
    <s v="3-5 ans"/>
    <d v="1970-01-01T00:00:00"/>
    <n v="56"/>
    <x v="3"/>
    <x v="4"/>
    <n v="1"/>
    <n v="1"/>
    <n v="1"/>
    <n v="1"/>
    <n v="1"/>
    <n v="1"/>
    <n v="1"/>
    <m/>
    <m/>
    <m/>
    <m/>
    <m/>
    <m/>
    <m/>
    <m/>
    <m/>
    <m/>
    <m/>
    <m/>
    <m/>
    <m/>
    <m/>
    <m/>
    <m/>
    <m/>
    <m/>
    <m/>
    <m/>
    <m/>
    <m/>
    <m/>
    <m/>
    <m/>
    <m/>
    <m/>
    <m/>
    <m/>
    <m/>
    <m/>
    <m/>
    <m/>
    <m/>
    <m/>
    <m/>
    <m/>
    <m/>
    <m/>
    <m/>
    <m/>
    <m/>
    <n v="7"/>
    <x v="1"/>
    <s v="Active"/>
    <s v="Moyen"/>
    <s v="Conseiller client commercial"/>
    <s v="Non"/>
    <n v="1424270"/>
    <s v="750k-5 mil"/>
    <n v="331245"/>
    <m/>
    <n v="331245"/>
    <x v="2"/>
    <x v="2"/>
    <x v="9"/>
    <n v="474756.66666666669"/>
    <n v="4.2997479207233313"/>
    <s v="1-5x"/>
    <x v="1"/>
  </r>
  <r>
    <n v="11422"/>
    <x v="0"/>
    <n v="0.8"/>
    <s v="Non"/>
    <s v="Oui"/>
    <n v="0.75"/>
    <x v="0"/>
    <x v="0"/>
    <x v="2"/>
    <d v="2021-06-30T00:00:00"/>
    <n v="4"/>
    <x v="1"/>
    <d v="2021-06-30T00:00:00"/>
    <n v="4"/>
    <s v="3-5 ans"/>
    <d v="1965-01-01T00:00:00"/>
    <n v="61"/>
    <x v="3"/>
    <x v="0"/>
    <m/>
    <m/>
    <n v="1"/>
    <m/>
    <n v="1"/>
    <m/>
    <n v="1"/>
    <m/>
    <m/>
    <m/>
    <m/>
    <m/>
    <m/>
    <m/>
    <m/>
    <m/>
    <m/>
    <m/>
    <m/>
    <m/>
    <m/>
    <m/>
    <m/>
    <m/>
    <m/>
    <m/>
    <m/>
    <m/>
    <m/>
    <m/>
    <m/>
    <m/>
    <m/>
    <m/>
    <m/>
    <m/>
    <m/>
    <m/>
    <m/>
    <m/>
    <m/>
    <m/>
    <m/>
    <m/>
    <m/>
    <m/>
    <m/>
    <m/>
    <m/>
    <m/>
    <n v="3"/>
    <x v="0"/>
    <s v="Active"/>
    <s v="Très petit"/>
    <s v="Branche en ligne"/>
    <s v="Non"/>
    <s v=""/>
    <s v=""/>
    <n v="1620971"/>
    <m/>
    <n v="1620971"/>
    <x v="0"/>
    <x v="0"/>
    <x v="0"/>
    <s v=""/>
    <s v=""/>
    <s v=""/>
    <x v="0"/>
  </r>
  <r>
    <n v="11423"/>
    <x v="4"/>
    <n v="0.75"/>
    <s v="Oui"/>
    <s v="Non"/>
    <m/>
    <x v="0"/>
    <x v="0"/>
    <x v="0"/>
    <d v="2021-01-01T00:00:00"/>
    <n v="5"/>
    <x v="2"/>
    <d v="2021-01-01T00:00:00"/>
    <n v="5"/>
    <s v="5 à 10 ans"/>
    <d v="2000-01-01T00:00:00"/>
    <n v="26"/>
    <x v="0"/>
    <x v="8"/>
    <n v="1"/>
    <n v="1"/>
    <n v="1"/>
    <n v="1"/>
    <n v="1"/>
    <m/>
    <m/>
    <m/>
    <m/>
    <m/>
    <m/>
    <m/>
    <m/>
    <m/>
    <m/>
    <m/>
    <m/>
    <m/>
    <m/>
    <m/>
    <m/>
    <m/>
    <m/>
    <m/>
    <m/>
    <m/>
    <m/>
    <m/>
    <m/>
    <m/>
    <m/>
    <m/>
    <m/>
    <m/>
    <m/>
    <m/>
    <m/>
    <m/>
    <m/>
    <m/>
    <m/>
    <m/>
    <m/>
    <m/>
    <m/>
    <m/>
    <m/>
    <m/>
    <m/>
    <m/>
    <n v="5"/>
    <x v="1"/>
    <s v="Active"/>
    <s v="Très petit"/>
    <s v="Unité très petite"/>
    <s v="Oui"/>
    <n v="3392477"/>
    <s v="750k-5 mil"/>
    <n v="1485421"/>
    <m/>
    <n v="1485421"/>
    <x v="1"/>
    <x v="2"/>
    <x v="5"/>
    <n v="1696238.5"/>
    <n v="2.2838488213105914"/>
    <s v="1-5x"/>
    <x v="1"/>
  </r>
  <r>
    <n v="11424"/>
    <x v="4"/>
    <n v="1"/>
    <s v="Non"/>
    <s v="Non"/>
    <m/>
    <x v="0"/>
    <x v="2"/>
    <x v="2"/>
    <d v="2020-06-30T00:00:00"/>
    <n v="5"/>
    <x v="2"/>
    <d v="2020-06-30T00:00:00"/>
    <n v="5"/>
    <s v="5 à 10 ans"/>
    <d v="1995-01-01T00:00:00"/>
    <n v="31"/>
    <x v="0"/>
    <x v="1"/>
    <n v="1"/>
    <m/>
    <n v="1"/>
    <m/>
    <n v="1"/>
    <m/>
    <n v="1"/>
    <m/>
    <m/>
    <m/>
    <m/>
    <m/>
    <m/>
    <m/>
    <m/>
    <m/>
    <m/>
    <m/>
    <m/>
    <m/>
    <m/>
    <m/>
    <m/>
    <m/>
    <m/>
    <m/>
    <m/>
    <m/>
    <m/>
    <m/>
    <m/>
    <m/>
    <m/>
    <m/>
    <m/>
    <m/>
    <m/>
    <m/>
    <m/>
    <m/>
    <m/>
    <m/>
    <m/>
    <m/>
    <m/>
    <m/>
    <m/>
    <m/>
    <m/>
    <m/>
    <n v="4"/>
    <x v="1"/>
    <s v="Active"/>
    <s v="Très petit"/>
    <s v="Unité très petite"/>
    <s v="Non"/>
    <n v="4636418"/>
    <s v="750k-5 mil"/>
    <n v="1127729"/>
    <m/>
    <n v="1127729"/>
    <x v="1"/>
    <x v="1"/>
    <x v="6"/>
    <n v="772736.33333333337"/>
    <n v="4.1112873748923722"/>
    <s v="1-5x"/>
    <x v="1"/>
  </r>
  <r>
    <n v="11425"/>
    <x v="0"/>
    <n v="0"/>
    <s v="Oui"/>
    <s v="Oui"/>
    <n v="0.15"/>
    <x v="1"/>
    <x v="2"/>
    <x v="3"/>
    <d v="2020-01-01T00:00:00"/>
    <n v="6"/>
    <x v="2"/>
    <d v="2020-01-01T00:00:00"/>
    <n v="6"/>
    <s v="5 à 10 ans"/>
    <d v="1990-01-01T00:00:00"/>
    <n v="36"/>
    <x v="1"/>
    <x v="0"/>
    <n v="1"/>
    <n v="1"/>
    <m/>
    <n v="1"/>
    <m/>
    <n v="1"/>
    <m/>
    <m/>
    <m/>
    <m/>
    <m/>
    <m/>
    <m/>
    <m/>
    <m/>
    <m/>
    <m/>
    <m/>
    <m/>
    <m/>
    <m/>
    <m/>
    <m/>
    <m/>
    <m/>
    <m/>
    <m/>
    <m/>
    <m/>
    <m/>
    <m/>
    <m/>
    <m/>
    <m/>
    <m/>
    <m/>
    <m/>
    <m/>
    <m/>
    <m/>
    <m/>
    <m/>
    <m/>
    <m/>
    <m/>
    <m/>
    <m/>
    <m/>
    <m/>
    <m/>
    <n v="4"/>
    <x v="1"/>
    <s v="Active"/>
    <s v="Petit"/>
    <s v="Conseiller client commercial"/>
    <s v="Non"/>
    <n v="2467715"/>
    <s v="750k-5 mil"/>
    <n v="267310"/>
    <m/>
    <n v="267310"/>
    <x v="2"/>
    <x v="2"/>
    <x v="9"/>
    <n v="822571.66666666663"/>
    <n v="9.2316598705622681"/>
    <s v="5-10x"/>
    <x v="0"/>
  </r>
  <r>
    <n v="11426"/>
    <x v="0"/>
    <n v="0.4"/>
    <s v="Non"/>
    <s v="Oui"/>
    <n v="0.5"/>
    <x v="1"/>
    <x v="0"/>
    <x v="0"/>
    <d v="2019-06-30T00:00:00"/>
    <n v="6"/>
    <x v="2"/>
    <d v="2019-06-30T00:00:00"/>
    <n v="6"/>
    <s v="5 à 10 ans"/>
    <d v="1985-01-01T00:00:00"/>
    <n v="41"/>
    <x v="1"/>
    <x v="0"/>
    <m/>
    <m/>
    <n v="1"/>
    <m/>
    <n v="1"/>
    <m/>
    <n v="1"/>
    <m/>
    <m/>
    <m/>
    <m/>
    <m/>
    <m/>
    <m/>
    <m/>
    <m/>
    <m/>
    <m/>
    <m/>
    <m/>
    <m/>
    <m/>
    <m/>
    <m/>
    <m/>
    <m/>
    <m/>
    <m/>
    <m/>
    <m/>
    <m/>
    <m/>
    <m/>
    <m/>
    <m/>
    <m/>
    <m/>
    <m/>
    <m/>
    <m/>
    <m/>
    <m/>
    <m/>
    <m/>
    <m/>
    <m/>
    <m/>
    <m/>
    <m/>
    <m/>
    <n v="3"/>
    <x v="0"/>
    <s v="Active"/>
    <s v="Petit"/>
    <s v="Conseiller client commercial"/>
    <s v="Non"/>
    <s v=""/>
    <s v=""/>
    <n v="1986287"/>
    <m/>
    <n v="1986287"/>
    <x v="0"/>
    <x v="0"/>
    <x v="0"/>
    <s v=""/>
    <s v=""/>
    <s v=""/>
    <x v="0"/>
  </r>
  <r>
    <n v="11427"/>
    <x v="3"/>
    <n v="0.15"/>
    <s v="Oui"/>
    <s v="Non"/>
    <m/>
    <x v="1"/>
    <x v="0"/>
    <x v="2"/>
    <d v="2019-01-01T00:00:00"/>
    <n v="7"/>
    <x v="2"/>
    <d v="2019-01-01T00:00:00"/>
    <n v="7"/>
    <s v="5 à 10 ans"/>
    <d v="1980-01-01T00:00:00"/>
    <n v="46"/>
    <x v="2"/>
    <x v="1"/>
    <m/>
    <n v="1"/>
    <n v="1"/>
    <n v="1"/>
    <n v="1"/>
    <n v="1"/>
    <n v="1"/>
    <m/>
    <m/>
    <m/>
    <m/>
    <m/>
    <m/>
    <m/>
    <m/>
    <m/>
    <m/>
    <m/>
    <m/>
    <m/>
    <m/>
    <m/>
    <m/>
    <m/>
    <m/>
    <m/>
    <m/>
    <m/>
    <m/>
    <m/>
    <m/>
    <m/>
    <m/>
    <m/>
    <m/>
    <m/>
    <m/>
    <m/>
    <m/>
    <m/>
    <m/>
    <m/>
    <m/>
    <m/>
    <m/>
    <m/>
    <m/>
    <m/>
    <m/>
    <m/>
    <n v="6"/>
    <x v="0"/>
    <s v="Active"/>
    <s v="Très petit"/>
    <s v="Profil NN"/>
    <s v="Non"/>
    <s v=""/>
    <s v=""/>
    <n v="927295"/>
    <m/>
    <n v="927295"/>
    <x v="0"/>
    <x v="0"/>
    <x v="0"/>
    <s v=""/>
    <s v=""/>
    <s v=""/>
    <x v="0"/>
  </r>
  <r>
    <n v="11428"/>
    <x v="3"/>
    <n v="0.2"/>
    <s v="Non"/>
    <s v="Non"/>
    <m/>
    <x v="1"/>
    <x v="0"/>
    <x v="2"/>
    <d v="2018-06-30T00:00:00"/>
    <n v="7"/>
    <x v="2"/>
    <d v="2018-06-30T00:00:00"/>
    <n v="7"/>
    <s v="5 à 10 ans"/>
    <d v="1975-01-01T00:00:00"/>
    <n v="51"/>
    <x v="2"/>
    <x v="1"/>
    <m/>
    <m/>
    <n v="1"/>
    <m/>
    <n v="1"/>
    <m/>
    <n v="1"/>
    <m/>
    <m/>
    <m/>
    <m/>
    <m/>
    <m/>
    <m/>
    <m/>
    <m/>
    <m/>
    <m/>
    <m/>
    <m/>
    <m/>
    <m/>
    <m/>
    <m/>
    <m/>
    <m/>
    <m/>
    <m/>
    <m/>
    <m/>
    <m/>
    <m/>
    <m/>
    <m/>
    <m/>
    <m/>
    <m/>
    <m/>
    <m/>
    <m/>
    <m/>
    <m/>
    <m/>
    <m/>
    <m/>
    <m/>
    <m/>
    <m/>
    <m/>
    <m/>
    <n v="3"/>
    <x v="0"/>
    <s v="Active"/>
    <s v="Très petit"/>
    <s v="Profil NN"/>
    <s v="Non"/>
    <s v=""/>
    <s v=""/>
    <n v="1180185"/>
    <m/>
    <n v="1180185"/>
    <x v="0"/>
    <x v="0"/>
    <x v="0"/>
    <s v=""/>
    <s v=""/>
    <s v=""/>
    <x v="0"/>
  </r>
  <r>
    <n v="11429"/>
    <x v="0"/>
    <n v="0.3"/>
    <s v="Oui"/>
    <s v="Oui"/>
    <n v="0.15"/>
    <x v="1"/>
    <x v="0"/>
    <x v="1"/>
    <d v="2018-01-01T00:00:00"/>
    <n v="8"/>
    <x v="2"/>
    <d v="2018-01-01T00:00:00"/>
    <n v="8"/>
    <s v="5 à 10 ans"/>
    <d v="1970-01-01T00:00:00"/>
    <n v="56"/>
    <x v="3"/>
    <x v="0"/>
    <m/>
    <n v="1"/>
    <n v="1"/>
    <n v="1"/>
    <n v="1"/>
    <m/>
    <m/>
    <m/>
    <m/>
    <m/>
    <m/>
    <m/>
    <m/>
    <m/>
    <m/>
    <m/>
    <m/>
    <m/>
    <m/>
    <m/>
    <m/>
    <m/>
    <m/>
    <m/>
    <m/>
    <m/>
    <m/>
    <m/>
    <m/>
    <m/>
    <m/>
    <m/>
    <m/>
    <m/>
    <m/>
    <m/>
    <m/>
    <m/>
    <m/>
    <m/>
    <m/>
    <m/>
    <m/>
    <m/>
    <m/>
    <m/>
    <m/>
    <m/>
    <m/>
    <m/>
    <n v="4"/>
    <x v="0"/>
    <s v="Active"/>
    <s v="Très petit"/>
    <s v="Unité très petite"/>
    <s v="Non"/>
    <s v=""/>
    <s v=""/>
    <n v="1009511"/>
    <m/>
    <n v="1009511"/>
    <x v="0"/>
    <x v="0"/>
    <x v="0"/>
    <s v=""/>
    <s v=""/>
    <s v=""/>
    <x v="0"/>
  </r>
  <r>
    <n v="11430"/>
    <x v="2"/>
    <n v="0.4"/>
    <s v="Non"/>
    <s v="Oui"/>
    <n v="0.3"/>
    <x v="1"/>
    <x v="2"/>
    <x v="3"/>
    <d v="2017-06-30T00:00:00"/>
    <n v="8"/>
    <x v="2"/>
    <d v="2017-06-30T00:00:00"/>
    <n v="8"/>
    <s v="5 à 10 ans"/>
    <d v="1965-01-01T00:00:00"/>
    <n v="61"/>
    <x v="3"/>
    <x v="0"/>
    <n v="1"/>
    <m/>
    <n v="1"/>
    <m/>
    <n v="1"/>
    <m/>
    <n v="1"/>
    <m/>
    <m/>
    <m/>
    <m/>
    <m/>
    <m/>
    <m/>
    <m/>
    <m/>
    <m/>
    <m/>
    <m/>
    <m/>
    <m/>
    <m/>
    <m/>
    <m/>
    <m/>
    <m/>
    <m/>
    <m/>
    <m/>
    <m/>
    <m/>
    <m/>
    <m/>
    <m/>
    <m/>
    <m/>
    <m/>
    <m/>
    <m/>
    <m/>
    <m/>
    <m/>
    <m/>
    <m/>
    <m/>
    <m/>
    <m/>
    <m/>
    <m/>
    <m/>
    <n v="4"/>
    <x v="1"/>
    <s v="Active"/>
    <s v="Moyen"/>
    <s v="Conseiller client commercial"/>
    <s v="Non"/>
    <n v="2282770"/>
    <s v="750k-5 mil"/>
    <n v="834882"/>
    <m/>
    <n v="834882"/>
    <x v="2"/>
    <x v="1"/>
    <x v="10"/>
    <n v="570692.5"/>
    <n v="2.7342426833971749"/>
    <s v="1-5x"/>
    <x v="1"/>
  </r>
  <r>
    <n v="11431"/>
    <x v="0"/>
    <n v="0.5"/>
    <s v="Oui"/>
    <s v="Non"/>
    <m/>
    <x v="0"/>
    <x v="0"/>
    <x v="2"/>
    <d v="2017-01-01T00:00:00"/>
    <n v="9"/>
    <x v="2"/>
    <d v="2017-01-01T00:00:00"/>
    <n v="9"/>
    <s v="5 à 10 ans"/>
    <d v="2000-01-01T00:00:00"/>
    <n v="26"/>
    <x v="0"/>
    <x v="0"/>
    <m/>
    <n v="1"/>
    <m/>
    <n v="1"/>
    <m/>
    <n v="1"/>
    <m/>
    <m/>
    <m/>
    <m/>
    <m/>
    <m/>
    <m/>
    <m/>
    <m/>
    <m/>
    <m/>
    <m/>
    <m/>
    <m/>
    <m/>
    <m/>
    <m/>
    <m/>
    <m/>
    <m/>
    <m/>
    <m/>
    <m/>
    <m/>
    <m/>
    <m/>
    <m/>
    <m/>
    <m/>
    <m/>
    <m/>
    <m/>
    <m/>
    <m/>
    <m/>
    <m/>
    <m/>
    <m/>
    <m/>
    <m/>
    <m/>
    <m/>
    <m/>
    <m/>
    <n v="3"/>
    <x v="0"/>
    <s v="Active"/>
    <s v="Très petit"/>
    <s v="Unité très petite"/>
    <s v="Non"/>
    <s v=""/>
    <s v=""/>
    <n v="1397836"/>
    <m/>
    <n v="1397836"/>
    <x v="0"/>
    <x v="0"/>
    <x v="0"/>
    <s v=""/>
    <s v=""/>
    <s v=""/>
    <x v="0"/>
  </r>
  <r>
    <n v="11432"/>
    <x v="0"/>
    <n v="0.6"/>
    <s v="Non"/>
    <s v="Non"/>
    <m/>
    <x v="0"/>
    <x v="2"/>
    <x v="3"/>
    <d v="2016-06-30T00:00:00"/>
    <n v="9"/>
    <x v="2"/>
    <d v="2016-06-30T00:00:00"/>
    <n v="9"/>
    <s v="5 à 10 ans"/>
    <d v="1995-01-01T00:00:00"/>
    <n v="31"/>
    <x v="0"/>
    <x v="0"/>
    <n v="1"/>
    <m/>
    <n v="1"/>
    <m/>
    <n v="1"/>
    <m/>
    <n v="1"/>
    <m/>
    <m/>
    <m/>
    <m/>
    <m/>
    <m/>
    <m/>
    <m/>
    <m/>
    <m/>
    <m/>
    <m/>
    <m/>
    <m/>
    <m/>
    <m/>
    <m/>
    <m/>
    <m/>
    <m/>
    <m/>
    <m/>
    <m/>
    <m/>
    <m/>
    <m/>
    <m/>
    <m/>
    <m/>
    <m/>
    <m/>
    <m/>
    <m/>
    <m/>
    <m/>
    <m/>
    <m/>
    <m/>
    <m/>
    <m/>
    <m/>
    <m/>
    <m/>
    <n v="4"/>
    <x v="1"/>
    <s v="Active"/>
    <s v="Petit"/>
    <s v="Conseiller client commercial"/>
    <s v="Non"/>
    <n v="3879702"/>
    <s v="750k-5 mil"/>
    <n v="1415991"/>
    <m/>
    <n v="1415991"/>
    <x v="1"/>
    <x v="1"/>
    <x v="4"/>
    <n v="554243.14285714284"/>
    <n v="2.7399199571183717"/>
    <s v="1-5x"/>
    <x v="1"/>
  </r>
  <r>
    <n v="11433"/>
    <x v="8"/>
    <n v="0.7"/>
    <s v="Oui"/>
    <s v="Oui"/>
    <n v="0.4"/>
    <x v="0"/>
    <x v="0"/>
    <x v="2"/>
    <d v="2016-01-01T00:00:00"/>
    <n v="10"/>
    <x v="3"/>
    <d v="2016-01-01T00:00:00"/>
    <n v="10"/>
    <s v="10-20 ans"/>
    <d v="1990-01-01T00:00:00"/>
    <n v="36"/>
    <x v="1"/>
    <x v="7"/>
    <m/>
    <n v="1"/>
    <n v="1"/>
    <n v="1"/>
    <n v="1"/>
    <n v="1"/>
    <n v="1"/>
    <m/>
    <m/>
    <m/>
    <m/>
    <m/>
    <m/>
    <m/>
    <m/>
    <m/>
    <m/>
    <m/>
    <m/>
    <m/>
    <m/>
    <m/>
    <m/>
    <m/>
    <m/>
    <m/>
    <m/>
    <m/>
    <m/>
    <m/>
    <m/>
    <m/>
    <m/>
    <m/>
    <m/>
    <m/>
    <m/>
    <m/>
    <m/>
    <m/>
    <m/>
    <m/>
    <m/>
    <m/>
    <m/>
    <m/>
    <m/>
    <m/>
    <m/>
    <m/>
    <n v="6"/>
    <x v="0"/>
    <s v="Active"/>
    <s v="Très petit"/>
    <s v="Unité très petite"/>
    <s v="Non"/>
    <s v=""/>
    <s v=""/>
    <n v="1099283"/>
    <m/>
    <n v="1099283"/>
    <x v="0"/>
    <x v="0"/>
    <x v="0"/>
    <s v=""/>
    <s v=""/>
    <s v=""/>
    <x v="0"/>
  </r>
  <r>
    <n v="11434"/>
    <x v="17"/>
    <n v="0.8"/>
    <s v="Non"/>
    <s v="Oui"/>
    <n v="0.75"/>
    <x v="0"/>
    <x v="0"/>
    <x v="2"/>
    <d v="2015-06-30T00:00:00"/>
    <n v="10"/>
    <x v="3"/>
    <d v="2015-06-30T00:00:00"/>
    <n v="10"/>
    <s v="10-20 ans"/>
    <d v="1985-01-01T00:00:00"/>
    <n v="41"/>
    <x v="1"/>
    <x v="4"/>
    <m/>
    <m/>
    <n v="1"/>
    <m/>
    <n v="1"/>
    <m/>
    <n v="1"/>
    <m/>
    <m/>
    <m/>
    <m/>
    <m/>
    <m/>
    <m/>
    <m/>
    <m/>
    <m/>
    <m/>
    <m/>
    <m/>
    <m/>
    <m/>
    <m/>
    <m/>
    <m/>
    <m/>
    <m/>
    <m/>
    <m/>
    <m/>
    <m/>
    <m/>
    <m/>
    <m/>
    <m/>
    <m/>
    <m/>
    <m/>
    <m/>
    <m/>
    <m/>
    <m/>
    <m/>
    <m/>
    <m/>
    <m/>
    <m/>
    <m/>
    <m/>
    <m/>
    <n v="3"/>
    <x v="0"/>
    <s v="Active"/>
    <s v="Très petit"/>
    <s v="Branche en ligne"/>
    <s v="Non"/>
    <s v=""/>
    <s v=""/>
    <n v="1807683"/>
    <m/>
    <n v="1807683"/>
    <x v="0"/>
    <x v="0"/>
    <x v="0"/>
    <s v=""/>
    <s v=""/>
    <s v=""/>
    <x v="0"/>
  </r>
  <r>
    <n v="11435"/>
    <x v="7"/>
    <n v="0.75"/>
    <s v="Oui"/>
    <s v="Non"/>
    <m/>
    <x v="0"/>
    <x v="0"/>
    <x v="2"/>
    <d v="2015-01-01T00:00:00"/>
    <n v="11"/>
    <x v="3"/>
    <d v="2015-01-01T00:00:00"/>
    <n v="11"/>
    <s v="10-20 ans"/>
    <d v="1980-01-01T00:00:00"/>
    <n v="46"/>
    <x v="2"/>
    <x v="10"/>
    <m/>
    <n v="1"/>
    <n v="1"/>
    <n v="1"/>
    <n v="1"/>
    <m/>
    <m/>
    <m/>
    <m/>
    <m/>
    <m/>
    <m/>
    <m/>
    <m/>
    <m/>
    <m/>
    <m/>
    <m/>
    <m/>
    <m/>
    <m/>
    <m/>
    <m/>
    <m/>
    <m/>
    <m/>
    <m/>
    <m/>
    <m/>
    <m/>
    <m/>
    <m/>
    <m/>
    <m/>
    <m/>
    <m/>
    <m/>
    <m/>
    <m/>
    <m/>
    <m/>
    <m/>
    <m/>
    <m/>
    <m/>
    <m/>
    <m/>
    <m/>
    <m/>
    <m/>
    <n v="4"/>
    <x v="0"/>
    <s v="Active"/>
    <s v="Très petit"/>
    <s v="Branche en ligne"/>
    <s v="Non"/>
    <s v=""/>
    <s v=""/>
    <n v="303318"/>
    <m/>
    <n v="303318"/>
    <x v="0"/>
    <x v="0"/>
    <x v="0"/>
    <s v=""/>
    <s v=""/>
    <s v=""/>
    <x v="0"/>
  </r>
  <r>
    <n v="11436"/>
    <x v="0"/>
    <n v="1"/>
    <s v="Non"/>
    <s v="Non"/>
    <m/>
    <x v="0"/>
    <x v="0"/>
    <x v="2"/>
    <d v="2014-01-01T00:00:00"/>
    <n v="12"/>
    <x v="3"/>
    <d v="2014-01-01T00:00:00"/>
    <n v="12"/>
    <s v="10-20 ans"/>
    <d v="1975-01-01T00:00:00"/>
    <n v="51"/>
    <x v="2"/>
    <x v="3"/>
    <m/>
    <m/>
    <n v="1"/>
    <m/>
    <n v="1"/>
    <m/>
    <n v="1"/>
    <m/>
    <m/>
    <m/>
    <m/>
    <m/>
    <m/>
    <m/>
    <m/>
    <m/>
    <m/>
    <m/>
    <m/>
    <m/>
    <m/>
    <m/>
    <m/>
    <m/>
    <m/>
    <m/>
    <m/>
    <m/>
    <m/>
    <m/>
    <m/>
    <m/>
    <m/>
    <m/>
    <m/>
    <m/>
    <m/>
    <m/>
    <m/>
    <m/>
    <m/>
    <m/>
    <m/>
    <m/>
    <m/>
    <m/>
    <m/>
    <m/>
    <m/>
    <m/>
    <n v="3"/>
    <x v="0"/>
    <s v="Active"/>
    <s v="Très petit"/>
    <s v="Unité très petite"/>
    <s v="Non"/>
    <s v=""/>
    <s v=""/>
    <n v="278169"/>
    <m/>
    <n v="278169"/>
    <x v="0"/>
    <x v="0"/>
    <x v="0"/>
    <s v=""/>
    <s v=""/>
    <s v=""/>
    <x v="0"/>
  </r>
  <r>
    <n v="11437"/>
    <x v="0"/>
    <n v="0"/>
    <s v="Oui"/>
    <s v="Oui"/>
    <n v="0.15"/>
    <x v="1"/>
    <x v="1"/>
    <x v="1"/>
    <d v="2013-01-01T00:00:00"/>
    <n v="13"/>
    <x v="3"/>
    <d v="2013-01-01T00:00:00"/>
    <n v="13"/>
    <s v="10-20 ans"/>
    <d v="1970-01-01T00:00:00"/>
    <n v="56"/>
    <x v="3"/>
    <x v="10"/>
    <n v="1"/>
    <n v="1"/>
    <m/>
    <n v="1"/>
    <m/>
    <n v="1"/>
    <m/>
    <m/>
    <m/>
    <m/>
    <m/>
    <m/>
    <m/>
    <m/>
    <m/>
    <m/>
    <m/>
    <m/>
    <m/>
    <m/>
    <m/>
    <m/>
    <m/>
    <m/>
    <m/>
    <m/>
    <m/>
    <m/>
    <m/>
    <m/>
    <m/>
    <m/>
    <m/>
    <m/>
    <m/>
    <m/>
    <m/>
    <m/>
    <m/>
    <m/>
    <m/>
    <m/>
    <m/>
    <m/>
    <m/>
    <m/>
    <m/>
    <m/>
    <m/>
    <m/>
    <n v="4"/>
    <x v="1"/>
    <s v="Active"/>
    <s v="Petit"/>
    <s v="Conseiller client commercial"/>
    <s v="Non"/>
    <n v="4227011"/>
    <s v="750k-5 mil"/>
    <n v="562249"/>
    <m/>
    <n v="562249"/>
    <x v="2"/>
    <x v="2"/>
    <x v="7"/>
    <n v="4227011"/>
    <n v="7.5180409391568501"/>
    <s v="5-10x"/>
    <x v="1"/>
  </r>
  <r>
    <n v="11438"/>
    <x v="0"/>
    <n v="0.4"/>
    <s v="Non"/>
    <s v="Oui"/>
    <n v="0.5"/>
    <x v="1"/>
    <x v="0"/>
    <x v="0"/>
    <d v="2012-01-01T00:00:00"/>
    <n v="14"/>
    <x v="3"/>
    <d v="2012-01-01T00:00:00"/>
    <n v="14"/>
    <s v="10-20 ans"/>
    <d v="1965-01-01T00:00:00"/>
    <n v="61"/>
    <x v="3"/>
    <x v="14"/>
    <m/>
    <m/>
    <n v="1"/>
    <m/>
    <n v="1"/>
    <m/>
    <n v="1"/>
    <m/>
    <m/>
    <m/>
    <m/>
    <m/>
    <m/>
    <m/>
    <m/>
    <m/>
    <m/>
    <m/>
    <m/>
    <m/>
    <m/>
    <m/>
    <m/>
    <m/>
    <m/>
    <m/>
    <m/>
    <m/>
    <m/>
    <m/>
    <m/>
    <m/>
    <m/>
    <m/>
    <m/>
    <m/>
    <m/>
    <m/>
    <m/>
    <m/>
    <m/>
    <m/>
    <m/>
    <m/>
    <m/>
    <m/>
    <m/>
    <m/>
    <m/>
    <m/>
    <n v="3"/>
    <x v="0"/>
    <s v="Active"/>
    <s v="Moyen"/>
    <s v="Conseiller client commercial"/>
    <s v="Non"/>
    <s v=""/>
    <s v=""/>
    <n v="217575"/>
    <m/>
    <n v="217575"/>
    <x v="0"/>
    <x v="0"/>
    <x v="0"/>
    <s v=""/>
    <s v=""/>
    <s v=""/>
    <x v="0"/>
  </r>
  <r>
    <n v="11439"/>
    <x v="0"/>
    <n v="0.15"/>
    <s v="Oui"/>
    <s v="Non"/>
    <m/>
    <x v="1"/>
    <x v="0"/>
    <x v="2"/>
    <d v="2011-01-01T00:00:00"/>
    <n v="15"/>
    <x v="3"/>
    <d v="2011-01-01T00:00:00"/>
    <n v="15"/>
    <s v="10-20 ans"/>
    <d v="2000-01-01T00:00:00"/>
    <n v="26"/>
    <x v="0"/>
    <x v="7"/>
    <m/>
    <n v="1"/>
    <n v="1"/>
    <n v="1"/>
    <n v="1"/>
    <n v="1"/>
    <n v="1"/>
    <m/>
    <m/>
    <m/>
    <m/>
    <m/>
    <m/>
    <m/>
    <m/>
    <m/>
    <m/>
    <m/>
    <m/>
    <m/>
    <m/>
    <m/>
    <m/>
    <m/>
    <m/>
    <m/>
    <m/>
    <m/>
    <m/>
    <m/>
    <m/>
    <m/>
    <m/>
    <m/>
    <m/>
    <m/>
    <m/>
    <m/>
    <m/>
    <m/>
    <m/>
    <m/>
    <m/>
    <m/>
    <m/>
    <m/>
    <m/>
    <m/>
    <m/>
    <m/>
    <n v="6"/>
    <x v="0"/>
    <s v="Active"/>
    <s v="Très petit"/>
    <s v="Branche en ligne"/>
    <s v="Non"/>
    <s v=""/>
    <s v=""/>
    <n v="222857"/>
    <m/>
    <n v="222857"/>
    <x v="0"/>
    <x v="0"/>
    <x v="0"/>
    <s v=""/>
    <s v=""/>
    <s v=""/>
    <x v="0"/>
  </r>
  <r>
    <n v="11440"/>
    <x v="0"/>
    <n v="0.2"/>
    <s v="Non"/>
    <s v="Non"/>
    <m/>
    <x v="1"/>
    <x v="2"/>
    <x v="2"/>
    <d v="2010-01-01T00:00:00"/>
    <n v="16"/>
    <x v="3"/>
    <d v="2010-01-01T00:00:00"/>
    <n v="16"/>
    <s v="10-20 ans"/>
    <d v="1995-01-01T00:00:00"/>
    <n v="31"/>
    <x v="0"/>
    <x v="0"/>
    <n v="1"/>
    <m/>
    <n v="1"/>
    <m/>
    <n v="1"/>
    <m/>
    <n v="1"/>
    <m/>
    <m/>
    <m/>
    <m/>
    <m/>
    <m/>
    <m/>
    <m/>
    <m/>
    <m/>
    <m/>
    <m/>
    <m/>
    <m/>
    <m/>
    <m/>
    <m/>
    <m/>
    <m/>
    <m/>
    <m/>
    <m/>
    <m/>
    <m/>
    <m/>
    <m/>
    <m/>
    <m/>
    <m/>
    <m/>
    <m/>
    <m/>
    <m/>
    <m/>
    <m/>
    <m/>
    <m/>
    <m/>
    <m/>
    <m/>
    <m/>
    <m/>
    <m/>
    <n v="4"/>
    <x v="1"/>
    <s v="Active"/>
    <s v="Très petit"/>
    <s v="Unité très petite"/>
    <s v="Non"/>
    <n v="2574989"/>
    <s v="750k-5 mil"/>
    <n v="289580"/>
    <m/>
    <n v="289580"/>
    <x v="1"/>
    <x v="1"/>
    <x v="1"/>
    <n v="514997.8"/>
    <n v="8.8921507010152627"/>
    <s v="5-10x"/>
    <x v="1"/>
  </r>
  <r>
    <n v="11441"/>
    <x v="0"/>
    <n v="0.3"/>
    <s v="Oui"/>
    <s v="Oui"/>
    <n v="0.15"/>
    <x v="1"/>
    <x v="0"/>
    <x v="0"/>
    <d v="2009-01-01T00:00:00"/>
    <n v="17"/>
    <x v="3"/>
    <d v="2009-01-01T00:00:00"/>
    <n v="17"/>
    <s v="10-20 ans"/>
    <d v="1990-01-01T00:00:00"/>
    <n v="36"/>
    <x v="1"/>
    <x v="3"/>
    <m/>
    <n v="1"/>
    <n v="1"/>
    <n v="1"/>
    <n v="1"/>
    <m/>
    <m/>
    <m/>
    <m/>
    <m/>
    <m/>
    <m/>
    <m/>
    <m/>
    <m/>
    <m/>
    <m/>
    <m/>
    <m/>
    <m/>
    <m/>
    <m/>
    <m/>
    <m/>
    <m/>
    <m/>
    <m/>
    <m/>
    <m/>
    <m/>
    <m/>
    <m/>
    <m/>
    <m/>
    <m/>
    <m/>
    <m/>
    <m/>
    <m/>
    <m/>
    <m/>
    <m/>
    <m/>
    <m/>
    <m/>
    <m/>
    <m/>
    <m/>
    <m/>
    <m/>
    <n v="4"/>
    <x v="0"/>
    <s v="Active"/>
    <s v="Petit"/>
    <s v="Conseiller client commercial"/>
    <s v="Non"/>
    <s v=""/>
    <s v=""/>
    <n v="1030431"/>
    <m/>
    <n v="1030431"/>
    <x v="0"/>
    <x v="0"/>
    <x v="0"/>
    <s v=""/>
    <s v=""/>
    <s v=""/>
    <x v="0"/>
  </r>
  <r>
    <n v="11442"/>
    <x v="0"/>
    <n v="0.4"/>
    <s v="Non"/>
    <s v="Oui"/>
    <n v="0.3"/>
    <x v="1"/>
    <x v="0"/>
    <x v="1"/>
    <d v="2008-01-01T00:00:00"/>
    <n v="18"/>
    <x v="3"/>
    <d v="2008-01-01T00:00:00"/>
    <n v="18"/>
    <s v="10-20 ans"/>
    <d v="1985-01-01T00:00:00"/>
    <n v="41"/>
    <x v="1"/>
    <x v="0"/>
    <m/>
    <m/>
    <n v="1"/>
    <m/>
    <n v="1"/>
    <m/>
    <n v="1"/>
    <m/>
    <m/>
    <m/>
    <m/>
    <m/>
    <m/>
    <m/>
    <m/>
    <m/>
    <m/>
    <m/>
    <m/>
    <m/>
    <m/>
    <m/>
    <m/>
    <m/>
    <m/>
    <m/>
    <m/>
    <m/>
    <m/>
    <m/>
    <m/>
    <m/>
    <m/>
    <m/>
    <m/>
    <m/>
    <m/>
    <m/>
    <m/>
    <m/>
    <m/>
    <m/>
    <m/>
    <m/>
    <m/>
    <m/>
    <m/>
    <m/>
    <m/>
    <m/>
    <n v="3"/>
    <x v="0"/>
    <s v="Active"/>
    <s v="Très petit"/>
    <s v="Unité très petite"/>
    <s v="Non"/>
    <s v=""/>
    <s v=""/>
    <n v="87817"/>
    <m/>
    <n v="87817"/>
    <x v="0"/>
    <x v="0"/>
    <x v="0"/>
    <s v=""/>
    <s v=""/>
    <s v=""/>
    <x v="0"/>
  </r>
  <r>
    <n v="11443"/>
    <x v="0"/>
    <n v="0.5"/>
    <s v="Oui"/>
    <s v="Non"/>
    <m/>
    <x v="0"/>
    <x v="2"/>
    <x v="1"/>
    <d v="2007-01-01T00:00:00"/>
    <n v="19"/>
    <x v="3"/>
    <d v="2007-01-01T00:00:00"/>
    <n v="19"/>
    <s v="10-20 ans"/>
    <d v="1980-01-01T00:00:00"/>
    <n v="46"/>
    <x v="2"/>
    <x v="4"/>
    <m/>
    <n v="1"/>
    <m/>
    <n v="1"/>
    <m/>
    <n v="1"/>
    <m/>
    <m/>
    <m/>
    <m/>
    <m/>
    <m/>
    <m/>
    <m/>
    <m/>
    <m/>
    <m/>
    <m/>
    <m/>
    <m/>
    <m/>
    <m/>
    <m/>
    <m/>
    <m/>
    <m/>
    <m/>
    <m/>
    <m/>
    <m/>
    <m/>
    <m/>
    <m/>
    <m/>
    <m/>
    <m/>
    <m/>
    <m/>
    <m/>
    <m/>
    <m/>
    <m/>
    <m/>
    <m/>
    <m/>
    <m/>
    <m/>
    <m/>
    <m/>
    <m/>
    <n v="3"/>
    <x v="0"/>
    <s v="Active"/>
    <s v="Moyen"/>
    <s v="Conseiller client commercial"/>
    <s v="Non"/>
    <s v=""/>
    <s v=""/>
    <n v="481279"/>
    <m/>
    <n v="481279"/>
    <x v="0"/>
    <x v="0"/>
    <x v="0"/>
    <s v=""/>
    <s v=""/>
    <s v=""/>
    <x v="0"/>
  </r>
  <r>
    <n v="11444"/>
    <x v="7"/>
    <n v="0.6"/>
    <s v="Non"/>
    <s v="Non"/>
    <m/>
    <x v="0"/>
    <x v="2"/>
    <x v="2"/>
    <d v="2006-01-01T00:00:00"/>
    <n v="20"/>
    <x v="4"/>
    <d v="2006-01-01T00:00:00"/>
    <n v="20"/>
    <s v="&gt;20 ans"/>
    <d v="1975-01-01T00:00:00"/>
    <n v="51"/>
    <x v="2"/>
    <x v="0"/>
    <n v="1"/>
    <m/>
    <n v="1"/>
    <m/>
    <n v="1"/>
    <m/>
    <n v="1"/>
    <m/>
    <m/>
    <m/>
    <m/>
    <m/>
    <m/>
    <m/>
    <m/>
    <m/>
    <m/>
    <m/>
    <m/>
    <m/>
    <m/>
    <m/>
    <m/>
    <m/>
    <m/>
    <m/>
    <m/>
    <m/>
    <m/>
    <m/>
    <m/>
    <m/>
    <m/>
    <m/>
    <m/>
    <m/>
    <m/>
    <m/>
    <m/>
    <m/>
    <m/>
    <m/>
    <m/>
    <m/>
    <m/>
    <m/>
    <m/>
    <m/>
    <m/>
    <m/>
    <n v="4"/>
    <x v="1"/>
    <s v="Active"/>
    <s v="Moyen"/>
    <s v="Conseiller client commercial"/>
    <s v="Non"/>
    <n v="3731487"/>
    <s v="750k-5 mil"/>
    <n v="652714"/>
    <m/>
    <n v="652714"/>
    <x v="1"/>
    <x v="1"/>
    <x v="4"/>
    <n v="533069.57142857148"/>
    <n v="5.7168790618862166"/>
    <s v="5-10x"/>
    <x v="1"/>
  </r>
  <r>
    <n v="11445"/>
    <x v="0"/>
    <n v="0.7"/>
    <s v="Oui"/>
    <s v="Oui"/>
    <n v="0.4"/>
    <x v="0"/>
    <x v="0"/>
    <x v="0"/>
    <d v="2005-01-01T00:00:00"/>
    <n v="21"/>
    <x v="4"/>
    <d v="2005-01-01T00:00:00"/>
    <n v="21"/>
    <s v="&gt;20 ans"/>
    <d v="1970-01-01T00:00:00"/>
    <n v="56"/>
    <x v="3"/>
    <x v="10"/>
    <m/>
    <n v="1"/>
    <n v="1"/>
    <n v="1"/>
    <n v="1"/>
    <n v="1"/>
    <n v="1"/>
    <m/>
    <m/>
    <m/>
    <m/>
    <m/>
    <m/>
    <m/>
    <m/>
    <m/>
    <m/>
    <m/>
    <m/>
    <m/>
    <m/>
    <m/>
    <m/>
    <m/>
    <m/>
    <m/>
    <m/>
    <m/>
    <m/>
    <m/>
    <m/>
    <m/>
    <m/>
    <m/>
    <m/>
    <m/>
    <m/>
    <m/>
    <m/>
    <m/>
    <m/>
    <m/>
    <m/>
    <m/>
    <m/>
    <m/>
    <m/>
    <m/>
    <m/>
    <m/>
    <n v="6"/>
    <x v="0"/>
    <s v="Active"/>
    <s v="Petit"/>
    <s v="Conseiller client commercial"/>
    <s v="Non"/>
    <s v=""/>
    <s v=""/>
    <n v="186900"/>
    <m/>
    <n v="186900"/>
    <x v="0"/>
    <x v="0"/>
    <x v="0"/>
    <s v=""/>
    <s v=""/>
    <s v=""/>
    <x v="0"/>
  </r>
  <r>
    <n v="11446"/>
    <x v="0"/>
    <n v="0.8"/>
    <s v="Non"/>
    <s v="Oui"/>
    <n v="0.75"/>
    <x v="0"/>
    <x v="0"/>
    <x v="0"/>
    <d v="2004-01-01T00:00:00"/>
    <n v="22"/>
    <x v="4"/>
    <d v="2004-01-01T00:00:00"/>
    <n v="22"/>
    <s v="&gt;20 ans"/>
    <d v="1965-01-01T00:00:00"/>
    <n v="61"/>
    <x v="3"/>
    <x v="0"/>
    <n v="1"/>
    <m/>
    <n v="1"/>
    <m/>
    <n v="1"/>
    <m/>
    <n v="1"/>
    <m/>
    <m/>
    <m/>
    <m/>
    <m/>
    <m/>
    <m/>
    <m/>
    <m/>
    <m/>
    <m/>
    <m/>
    <m/>
    <m/>
    <m/>
    <m/>
    <m/>
    <m/>
    <m/>
    <m/>
    <m/>
    <m/>
    <m/>
    <m/>
    <m/>
    <m/>
    <m/>
    <m/>
    <m/>
    <m/>
    <m/>
    <m/>
    <m/>
    <m/>
    <m/>
    <m/>
    <m/>
    <m/>
    <m/>
    <m/>
    <m/>
    <m/>
    <m/>
    <n v="4"/>
    <x v="1"/>
    <s v="Active"/>
    <s v="Petit"/>
    <s v="Conseiller client commercial"/>
    <s v="Non"/>
    <n v="992139"/>
    <s v="750k-5 mil"/>
    <n v="248639"/>
    <m/>
    <n v="248639"/>
    <x v="2"/>
    <x v="1"/>
    <x v="5"/>
    <n v="496069.5"/>
    <n v="3.9902790793077516"/>
    <s v="1-5x"/>
    <x v="0"/>
  </r>
  <r>
    <n v="11447"/>
    <x v="6"/>
    <n v="0.75"/>
    <s v="Oui"/>
    <s v="Non"/>
    <m/>
    <x v="0"/>
    <x v="0"/>
    <x v="0"/>
    <d v="2003-01-01T00:00:00"/>
    <n v="23"/>
    <x v="4"/>
    <d v="2003-01-01T00:00:00"/>
    <n v="23"/>
    <s v="&gt;20 ans"/>
    <d v="2000-01-01T00:00:00"/>
    <n v="26"/>
    <x v="0"/>
    <x v="1"/>
    <n v="1"/>
    <n v="1"/>
    <n v="1"/>
    <n v="1"/>
    <n v="1"/>
    <m/>
    <m/>
    <m/>
    <m/>
    <m/>
    <m/>
    <m/>
    <m/>
    <m/>
    <m/>
    <m/>
    <m/>
    <m/>
    <m/>
    <m/>
    <m/>
    <m/>
    <m/>
    <m/>
    <m/>
    <m/>
    <m/>
    <m/>
    <m/>
    <m/>
    <m/>
    <m/>
    <m/>
    <m/>
    <m/>
    <m/>
    <m/>
    <m/>
    <m/>
    <m/>
    <m/>
    <m/>
    <m/>
    <m/>
    <m/>
    <m/>
    <m/>
    <m/>
    <m/>
    <m/>
    <n v="5"/>
    <x v="1"/>
    <s v="Active"/>
    <s v="Moyen"/>
    <s v="Conseiller client commercial"/>
    <s v="Non"/>
    <n v="3702203"/>
    <s v="750k-5 mil"/>
    <n v="1223177"/>
    <m/>
    <n v="1223177"/>
    <x v="1"/>
    <x v="2"/>
    <x v="5"/>
    <n v="1851101.5"/>
    <n v="3.0267107703954537"/>
    <s v="1-5x"/>
    <x v="1"/>
  </r>
  <r>
    <n v="11448"/>
    <x v="9"/>
    <n v="1"/>
    <s v="Non"/>
    <s v="Non"/>
    <m/>
    <x v="0"/>
    <x v="0"/>
    <x v="2"/>
    <d v="2002-01-01T00:00:00"/>
    <n v="24"/>
    <x v="4"/>
    <d v="2002-01-01T00:00:00"/>
    <n v="24"/>
    <s v="&gt;20 ans"/>
    <d v="1995-01-01T00:00:00"/>
    <n v="31"/>
    <x v="0"/>
    <x v="8"/>
    <n v="1"/>
    <m/>
    <n v="1"/>
    <m/>
    <n v="1"/>
    <m/>
    <n v="1"/>
    <m/>
    <m/>
    <m/>
    <m/>
    <m/>
    <m/>
    <m/>
    <m/>
    <m/>
    <m/>
    <m/>
    <m/>
    <m/>
    <m/>
    <m/>
    <m/>
    <m/>
    <m/>
    <m/>
    <m/>
    <m/>
    <m/>
    <m/>
    <m/>
    <m/>
    <m/>
    <m/>
    <m/>
    <m/>
    <m/>
    <m/>
    <m/>
    <m/>
    <m/>
    <m/>
    <m/>
    <m/>
    <m/>
    <m/>
    <m/>
    <m/>
    <m/>
    <m/>
    <n v="4"/>
    <x v="1"/>
    <s v="Active"/>
    <s v="Très petit"/>
    <s v="Unité très petite"/>
    <s v="Non"/>
    <n v="1472546"/>
    <s v="750k-5 mil"/>
    <n v="481404"/>
    <m/>
    <n v="481404"/>
    <x v="1"/>
    <x v="1"/>
    <x v="8"/>
    <n v="163616.22222222222"/>
    <n v="3.0588570099126722"/>
    <s v="1-5x"/>
    <x v="1"/>
  </r>
  <r>
    <n v="11449"/>
    <x v="2"/>
    <n v="0"/>
    <s v="Oui"/>
    <s v="Oui"/>
    <n v="0.15"/>
    <x v="1"/>
    <x v="4"/>
    <x v="0"/>
    <d v="2001-01-01T00:00:00"/>
    <n v="25"/>
    <x v="4"/>
    <d v="2001-01-01T00:00:00"/>
    <n v="25"/>
    <s v="&gt;20 ans"/>
    <d v="1990-01-01T00:00:00"/>
    <n v="36"/>
    <x v="1"/>
    <x v="0"/>
    <n v="1"/>
    <n v="1"/>
    <m/>
    <n v="1"/>
    <m/>
    <n v="1"/>
    <m/>
    <m/>
    <m/>
    <m/>
    <m/>
    <m/>
    <m/>
    <m/>
    <m/>
    <m/>
    <m/>
    <m/>
    <m/>
    <m/>
    <m/>
    <m/>
    <m/>
    <m/>
    <m/>
    <m/>
    <m/>
    <m/>
    <m/>
    <m/>
    <m/>
    <m/>
    <m/>
    <m/>
    <m/>
    <m/>
    <m/>
    <m/>
    <m/>
    <m/>
    <m/>
    <m/>
    <m/>
    <m/>
    <m/>
    <m/>
    <m/>
    <m/>
    <m/>
    <m/>
    <n v="4"/>
    <x v="1"/>
    <s v="Active"/>
    <s v="Petit"/>
    <s v="Conseiller client commercial"/>
    <s v="Non"/>
    <n v="3656827"/>
    <s v="750k-5 mil"/>
    <n v="1609350"/>
    <m/>
    <n v="1609350"/>
    <x v="2"/>
    <x v="2"/>
    <x v="9"/>
    <n v="1218942.3333333333"/>
    <n v="2.272238481374468"/>
    <s v="1-5x"/>
    <x v="1"/>
  </r>
  <r>
    <n v="11450"/>
    <x v="2"/>
    <n v="0.4"/>
    <s v="Non"/>
    <s v="Oui"/>
    <n v="0.5"/>
    <x v="1"/>
    <x v="1"/>
    <x v="2"/>
    <d v="2000-01-01T00:00:00"/>
    <n v="26"/>
    <x v="4"/>
    <d v="2000-01-01T00:00:00"/>
    <n v="26"/>
    <s v="&gt;20 ans"/>
    <d v="1985-01-01T00:00:00"/>
    <n v="41"/>
    <x v="1"/>
    <x v="17"/>
    <n v="1"/>
    <m/>
    <n v="1"/>
    <m/>
    <n v="1"/>
    <m/>
    <n v="1"/>
    <m/>
    <m/>
    <m/>
    <m/>
    <m/>
    <m/>
    <m/>
    <m/>
    <m/>
    <m/>
    <m/>
    <m/>
    <m/>
    <m/>
    <m/>
    <m/>
    <m/>
    <m/>
    <m/>
    <m/>
    <m/>
    <m/>
    <m/>
    <m/>
    <m/>
    <m/>
    <m/>
    <m/>
    <m/>
    <m/>
    <m/>
    <m/>
    <m/>
    <m/>
    <m/>
    <m/>
    <m/>
    <m/>
    <m/>
    <m/>
    <m/>
    <m/>
    <m/>
    <n v="4"/>
    <x v="1"/>
    <s v="Active"/>
    <s v="Petit"/>
    <s v="Conseiller client commercial"/>
    <s v="Non"/>
    <n v="646621"/>
    <s v="250k-750k"/>
    <n v="1289774"/>
    <m/>
    <n v="1289774"/>
    <x v="2"/>
    <x v="1"/>
    <x v="4"/>
    <n v="92374.428571428565"/>
    <n v="0.50134442158083514"/>
    <s v="1x"/>
    <x v="1"/>
  </r>
  <r>
    <n v="11451"/>
    <x v="0"/>
    <n v="0.15"/>
    <s v="Oui"/>
    <s v="Non"/>
    <m/>
    <x v="1"/>
    <x v="0"/>
    <x v="2"/>
    <d v="1999-01-01T00:00:00"/>
    <n v="27"/>
    <x v="4"/>
    <d v="1999-01-01T00:00:00"/>
    <n v="27"/>
    <s v="&gt;20 ans"/>
    <d v="1980-01-01T00:00:00"/>
    <n v="46"/>
    <x v="2"/>
    <x v="10"/>
    <m/>
    <n v="1"/>
    <n v="1"/>
    <n v="1"/>
    <n v="1"/>
    <n v="1"/>
    <n v="1"/>
    <m/>
    <m/>
    <m/>
    <m/>
    <m/>
    <m/>
    <m/>
    <m/>
    <m/>
    <m/>
    <m/>
    <m/>
    <m/>
    <m/>
    <m/>
    <m/>
    <m/>
    <m/>
    <m/>
    <m/>
    <m/>
    <m/>
    <m/>
    <m/>
    <m/>
    <m/>
    <m/>
    <m/>
    <m/>
    <m/>
    <m/>
    <m/>
    <m/>
    <m/>
    <m/>
    <m/>
    <m/>
    <m/>
    <m/>
    <m/>
    <m/>
    <m/>
    <m/>
    <n v="6"/>
    <x v="0"/>
    <s v="Active"/>
    <s v="Très petit"/>
    <s v="Unité très petite"/>
    <s v="Non"/>
    <s v=""/>
    <s v=""/>
    <n v="1284659"/>
    <m/>
    <n v="1284659"/>
    <x v="0"/>
    <x v="0"/>
    <x v="0"/>
    <s v=""/>
    <s v=""/>
    <s v=""/>
    <x v="0"/>
  </r>
  <r>
    <n v="11452"/>
    <x v="18"/>
    <n v="0.2"/>
    <s v="Non"/>
    <s v="Non"/>
    <m/>
    <x v="1"/>
    <x v="1"/>
    <x v="2"/>
    <d v="2025-01-01T00:00:00"/>
    <n v="1"/>
    <x v="0"/>
    <d v="2025-01-01T00:00:00"/>
    <n v="1"/>
    <s v="1 à 3 ans"/>
    <d v="1975-01-01T00:00:00"/>
    <n v="51"/>
    <x v="2"/>
    <x v="8"/>
    <n v="1"/>
    <m/>
    <n v="1"/>
    <m/>
    <n v="1"/>
    <m/>
    <n v="1"/>
    <m/>
    <m/>
    <m/>
    <m/>
    <m/>
    <m/>
    <m/>
    <m/>
    <m/>
    <m/>
    <m/>
    <m/>
    <m/>
    <m/>
    <m/>
    <m/>
    <m/>
    <m/>
    <m/>
    <m/>
    <m/>
    <m/>
    <m/>
    <m/>
    <m/>
    <m/>
    <m/>
    <m/>
    <m/>
    <m/>
    <m/>
    <m/>
    <m/>
    <m/>
    <m/>
    <m/>
    <m/>
    <m/>
    <m/>
    <m/>
    <m/>
    <m/>
    <m/>
    <n v="4"/>
    <x v="1"/>
    <s v="Active"/>
    <s v="Très petit"/>
    <s v="Unité très petite"/>
    <s v="Non"/>
    <n v="30237"/>
    <s v="&lt;=50k"/>
    <n v="247210"/>
    <m/>
    <n v="247210"/>
    <x v="1"/>
    <x v="1"/>
    <x v="6"/>
    <n v="5039.5"/>
    <n v="0.12231301322762024"/>
    <s v="1x"/>
    <x v="1"/>
  </r>
  <r>
    <n v="11453"/>
    <x v="4"/>
    <n v="0.3"/>
    <s v="Oui"/>
    <s v="Oui"/>
    <n v="0.15"/>
    <x v="1"/>
    <x v="2"/>
    <x v="2"/>
    <d v="2025-01-01T00:00:00"/>
    <n v="1"/>
    <x v="0"/>
    <d v="2025-01-01T00:00:00"/>
    <n v="1"/>
    <s v="1 à 3 ans"/>
    <d v="1970-01-01T00:00:00"/>
    <n v="56"/>
    <x v="3"/>
    <x v="7"/>
    <n v="1"/>
    <n v="1"/>
    <n v="1"/>
    <n v="1"/>
    <n v="1"/>
    <m/>
    <m/>
    <m/>
    <m/>
    <m/>
    <m/>
    <m/>
    <m/>
    <m/>
    <m/>
    <m/>
    <m/>
    <m/>
    <m/>
    <m/>
    <m/>
    <m/>
    <m/>
    <m/>
    <m/>
    <m/>
    <m/>
    <m/>
    <m/>
    <m/>
    <m/>
    <m/>
    <m/>
    <m/>
    <m/>
    <m/>
    <m/>
    <m/>
    <m/>
    <m/>
    <m/>
    <m/>
    <m/>
    <m/>
    <m/>
    <m/>
    <m/>
    <m/>
    <m/>
    <m/>
    <n v="5"/>
    <x v="1"/>
    <s v="Active"/>
    <s v="Très petit"/>
    <s v="Unité très petite"/>
    <s v="Non"/>
    <n v="3273229"/>
    <s v="750k-5 mil"/>
    <n v="1817351"/>
    <m/>
    <n v="1817351"/>
    <x v="2"/>
    <x v="2"/>
    <x v="3"/>
    <n v="327322.90000000002"/>
    <n v="1.801098962170764"/>
    <s v="1-5x"/>
    <x v="1"/>
  </r>
  <r>
    <n v="11454"/>
    <x v="0"/>
    <n v="0.4"/>
    <s v="Non"/>
    <s v="Oui"/>
    <n v="0.3"/>
    <x v="1"/>
    <x v="2"/>
    <x v="2"/>
    <d v="2024-06-30T00:00:00"/>
    <n v="1"/>
    <x v="0"/>
    <d v="2024-06-30T00:00:00"/>
    <n v="1"/>
    <s v="1 à 3 ans"/>
    <d v="1965-01-01T00:00:00"/>
    <n v="61"/>
    <x v="3"/>
    <x v="0"/>
    <n v="1"/>
    <m/>
    <n v="1"/>
    <m/>
    <n v="1"/>
    <m/>
    <n v="1"/>
    <m/>
    <m/>
    <m/>
    <m/>
    <m/>
    <m/>
    <m/>
    <m/>
    <m/>
    <m/>
    <m/>
    <m/>
    <m/>
    <m/>
    <m/>
    <m/>
    <m/>
    <m/>
    <m/>
    <m/>
    <m/>
    <m/>
    <m/>
    <m/>
    <m/>
    <m/>
    <m/>
    <m/>
    <m/>
    <m/>
    <m/>
    <m/>
    <m/>
    <m/>
    <m/>
    <m/>
    <m/>
    <m/>
    <m/>
    <m/>
    <m/>
    <m/>
    <m/>
    <n v="4"/>
    <x v="1"/>
    <s v="Active"/>
    <s v="Très petit"/>
    <s v="Unité très petite"/>
    <s v="Non"/>
    <n v="208954"/>
    <s v="100k-250k"/>
    <n v="837261"/>
    <m/>
    <n v="837261"/>
    <x v="2"/>
    <x v="1"/>
    <x v="6"/>
    <n v="34825.666666666664"/>
    <n v="0.24956853358749542"/>
    <s v="1x"/>
    <x v="1"/>
  </r>
  <r>
    <n v="11455"/>
    <x v="0"/>
    <n v="0.5"/>
    <s v="Oui"/>
    <s v="Non"/>
    <m/>
    <x v="0"/>
    <x v="2"/>
    <x v="2"/>
    <d v="2024-01-01T00:00:00"/>
    <n v="2"/>
    <x v="0"/>
    <d v="2024-01-01T00:00:00"/>
    <n v="2"/>
    <s v="1 à 3 ans"/>
    <d v="2000-01-01T00:00:00"/>
    <n v="26"/>
    <x v="0"/>
    <x v="0"/>
    <n v="1"/>
    <n v="1"/>
    <m/>
    <n v="1"/>
    <m/>
    <n v="1"/>
    <m/>
    <m/>
    <m/>
    <m/>
    <m/>
    <m/>
    <m/>
    <m/>
    <m/>
    <m/>
    <m/>
    <m/>
    <m/>
    <m/>
    <m/>
    <m/>
    <m/>
    <m/>
    <m/>
    <m/>
    <m/>
    <m/>
    <m/>
    <m/>
    <m/>
    <m/>
    <m/>
    <m/>
    <m/>
    <m/>
    <m/>
    <m/>
    <m/>
    <m/>
    <m/>
    <m/>
    <m/>
    <m/>
    <m/>
    <m/>
    <m/>
    <m/>
    <m/>
    <m/>
    <n v="4"/>
    <x v="1"/>
    <s v="Active"/>
    <s v="Très petit"/>
    <s v="Unité très petite"/>
    <s v="Non"/>
    <n v="3199139"/>
    <s v="750k-5 mil"/>
    <n v="1226531"/>
    <m/>
    <n v="1226531"/>
    <x v="1"/>
    <x v="2"/>
    <x v="4"/>
    <n v="457019.85714285716"/>
    <n v="2.6082822203433911"/>
    <s v="1-5x"/>
    <x v="1"/>
  </r>
  <r>
    <n v="11456"/>
    <x v="8"/>
    <n v="0.6"/>
    <s v="Non"/>
    <s v="Non"/>
    <m/>
    <x v="0"/>
    <x v="0"/>
    <x v="0"/>
    <d v="2023-06-30T00:00:00"/>
    <n v="2"/>
    <x v="0"/>
    <d v="2023-06-30T00:00:00"/>
    <n v="2"/>
    <s v="1 à 3 ans"/>
    <d v="1995-01-01T00:00:00"/>
    <n v="31"/>
    <x v="0"/>
    <x v="8"/>
    <n v="1"/>
    <m/>
    <n v="1"/>
    <m/>
    <n v="1"/>
    <m/>
    <n v="1"/>
    <m/>
    <m/>
    <m/>
    <m/>
    <m/>
    <m/>
    <m/>
    <m/>
    <m/>
    <m/>
    <m/>
    <m/>
    <m/>
    <m/>
    <m/>
    <m/>
    <m/>
    <m/>
    <m/>
    <m/>
    <m/>
    <m/>
    <m/>
    <m/>
    <m/>
    <m/>
    <m/>
    <m/>
    <m/>
    <m/>
    <m/>
    <m/>
    <m/>
    <m/>
    <m/>
    <m/>
    <m/>
    <m/>
    <m/>
    <m/>
    <m/>
    <m/>
    <m/>
    <n v="4"/>
    <x v="1"/>
    <s v="Active"/>
    <s v="Très petit"/>
    <s v="Unité très petite"/>
    <s v="Non"/>
    <n v="1238268"/>
    <s v="750k-5 mil"/>
    <n v="796729"/>
    <m/>
    <n v="796729"/>
    <x v="1"/>
    <x v="1"/>
    <x v="10"/>
    <n v="309567"/>
    <n v="1.5541896931076942"/>
    <s v="1-5x"/>
    <x v="1"/>
  </r>
  <r>
    <n v="11457"/>
    <x v="0"/>
    <n v="0.7"/>
    <s v="Oui"/>
    <s v="Oui"/>
    <n v="0.4"/>
    <x v="0"/>
    <x v="2"/>
    <x v="2"/>
    <d v="2023-01-01T00:00:00"/>
    <n v="3"/>
    <x v="1"/>
    <d v="2023-01-01T00:00:00"/>
    <n v="3"/>
    <s v="3-5 ans"/>
    <d v="1990-01-01T00:00:00"/>
    <n v="36"/>
    <x v="1"/>
    <x v="3"/>
    <n v="1"/>
    <n v="1"/>
    <n v="1"/>
    <n v="1"/>
    <n v="1"/>
    <n v="1"/>
    <n v="1"/>
    <m/>
    <m/>
    <m/>
    <m/>
    <m/>
    <m/>
    <m/>
    <m/>
    <m/>
    <m/>
    <m/>
    <m/>
    <m/>
    <m/>
    <m/>
    <m/>
    <m/>
    <m/>
    <m/>
    <m/>
    <m/>
    <m/>
    <m/>
    <m/>
    <m/>
    <m/>
    <m/>
    <m/>
    <m/>
    <m/>
    <m/>
    <m/>
    <m/>
    <m/>
    <m/>
    <m/>
    <m/>
    <m/>
    <m/>
    <m/>
    <m/>
    <m/>
    <m/>
    <n v="7"/>
    <x v="1"/>
    <s v="Active"/>
    <s v="Petit"/>
    <s v="Conseiller client commercial"/>
    <s v="Non"/>
    <n v="608141"/>
    <s v="250k-750k"/>
    <n v="1364163"/>
    <m/>
    <n v="1364163"/>
    <x v="2"/>
    <x v="2"/>
    <x v="8"/>
    <n v="67571.222222222219"/>
    <n v="0.44579789951787285"/>
    <s v="1x"/>
    <x v="1"/>
  </r>
  <r>
    <n v="11458"/>
    <x v="2"/>
    <n v="0.8"/>
    <s v="Non"/>
    <s v="Oui"/>
    <n v="0.75"/>
    <x v="0"/>
    <x v="0"/>
    <x v="2"/>
    <d v="2022-06-30T00:00:00"/>
    <n v="3"/>
    <x v="1"/>
    <d v="2022-06-30T00:00:00"/>
    <n v="3"/>
    <s v="3-5 ans"/>
    <d v="1985-01-01T00:00:00"/>
    <n v="41"/>
    <x v="1"/>
    <x v="4"/>
    <m/>
    <m/>
    <n v="1"/>
    <m/>
    <n v="1"/>
    <m/>
    <n v="1"/>
    <m/>
    <m/>
    <m/>
    <m/>
    <m/>
    <m/>
    <m/>
    <m/>
    <m/>
    <m/>
    <m/>
    <m/>
    <m/>
    <m/>
    <m/>
    <m/>
    <m/>
    <m/>
    <m/>
    <m/>
    <m/>
    <m/>
    <m/>
    <m/>
    <m/>
    <m/>
    <m/>
    <m/>
    <m/>
    <m/>
    <m/>
    <m/>
    <m/>
    <m/>
    <m/>
    <m/>
    <m/>
    <m/>
    <m/>
    <m/>
    <m/>
    <m/>
    <m/>
    <n v="3"/>
    <x v="0"/>
    <s v="Active"/>
    <s v="Très petit"/>
    <s v="Unité très petite"/>
    <s v="Non"/>
    <s v=""/>
    <s v=""/>
    <n v="1861034"/>
    <m/>
    <n v="1861034"/>
    <x v="0"/>
    <x v="0"/>
    <x v="0"/>
    <s v=""/>
    <s v=""/>
    <s v=""/>
    <x v="0"/>
  </r>
  <r>
    <n v="11459"/>
    <x v="0"/>
    <n v="0.75"/>
    <s v="Oui"/>
    <s v="Non"/>
    <m/>
    <x v="0"/>
    <x v="2"/>
    <x v="2"/>
    <d v="2022-01-01T00:00:00"/>
    <n v="4"/>
    <x v="1"/>
    <d v="2022-01-01T00:00:00"/>
    <n v="4"/>
    <s v="3-5 ans"/>
    <d v="1980-01-01T00:00:00"/>
    <n v="46"/>
    <x v="2"/>
    <x v="4"/>
    <n v="1"/>
    <n v="1"/>
    <n v="1"/>
    <n v="1"/>
    <n v="1"/>
    <m/>
    <m/>
    <m/>
    <m/>
    <m/>
    <m/>
    <m/>
    <m/>
    <m/>
    <m/>
    <m/>
    <m/>
    <m/>
    <m/>
    <m/>
    <m/>
    <m/>
    <m/>
    <m/>
    <m/>
    <m/>
    <m/>
    <m/>
    <m/>
    <m/>
    <m/>
    <m/>
    <m/>
    <m/>
    <m/>
    <m/>
    <m/>
    <m/>
    <m/>
    <m/>
    <m/>
    <m/>
    <m/>
    <m/>
    <m/>
    <m/>
    <m/>
    <m/>
    <m/>
    <m/>
    <n v="5"/>
    <x v="1"/>
    <s v="Active"/>
    <s v="Moyen"/>
    <s v="Conseiller client commercial"/>
    <s v="Non"/>
    <n v="3180538"/>
    <s v="750k-5 mil"/>
    <n v="886749"/>
    <m/>
    <n v="886749"/>
    <x v="1"/>
    <x v="2"/>
    <x v="3"/>
    <n v="318053.8"/>
    <n v="3.5867398779135922"/>
    <s v="1-5x"/>
    <x v="1"/>
  </r>
  <r>
    <n v="11460"/>
    <x v="7"/>
    <n v="1"/>
    <s v="Non"/>
    <s v="Non"/>
    <m/>
    <x v="0"/>
    <x v="0"/>
    <x v="2"/>
    <d v="2021-06-30T00:00:00"/>
    <n v="4"/>
    <x v="1"/>
    <d v="2021-06-30T00:00:00"/>
    <n v="4"/>
    <s v="3-5 ans"/>
    <d v="1975-01-01T00:00:00"/>
    <n v="51"/>
    <x v="2"/>
    <x v="0"/>
    <m/>
    <m/>
    <n v="1"/>
    <m/>
    <n v="1"/>
    <m/>
    <n v="1"/>
    <m/>
    <m/>
    <m/>
    <m/>
    <m/>
    <m/>
    <m/>
    <m/>
    <m/>
    <m/>
    <m/>
    <m/>
    <m/>
    <m/>
    <m/>
    <m/>
    <m/>
    <m/>
    <m/>
    <m/>
    <m/>
    <m/>
    <m/>
    <m/>
    <m/>
    <m/>
    <m/>
    <m/>
    <m/>
    <m/>
    <m/>
    <m/>
    <m/>
    <m/>
    <m/>
    <m/>
    <m/>
    <m/>
    <m/>
    <m/>
    <m/>
    <m/>
    <m/>
    <n v="3"/>
    <x v="0"/>
    <s v="Active"/>
    <s v="Très petit"/>
    <s v="Unité très petite"/>
    <s v="Non"/>
    <s v=""/>
    <s v=""/>
    <n v="445072"/>
    <m/>
    <n v="445072"/>
    <x v="0"/>
    <x v="0"/>
    <x v="0"/>
    <s v=""/>
    <s v=""/>
    <s v=""/>
    <x v="0"/>
  </r>
  <r>
    <n v="11461"/>
    <x v="9"/>
    <n v="0"/>
    <s v="Oui"/>
    <s v="Oui"/>
    <n v="0.15"/>
    <x v="1"/>
    <x v="0"/>
    <x v="2"/>
    <d v="2021-01-01T00:00:00"/>
    <n v="5"/>
    <x v="2"/>
    <d v="2021-01-01T00:00:00"/>
    <n v="5"/>
    <s v="5 à 10 ans"/>
    <d v="1970-01-01T00:00:00"/>
    <n v="56"/>
    <x v="3"/>
    <x v="8"/>
    <n v="1"/>
    <n v="1"/>
    <m/>
    <n v="1"/>
    <m/>
    <n v="1"/>
    <m/>
    <m/>
    <m/>
    <m/>
    <m/>
    <m/>
    <m/>
    <m/>
    <m/>
    <m/>
    <m/>
    <m/>
    <m/>
    <m/>
    <m/>
    <m/>
    <m/>
    <m/>
    <m/>
    <m/>
    <m/>
    <m/>
    <m/>
    <m/>
    <m/>
    <m/>
    <m/>
    <m/>
    <m/>
    <m/>
    <m/>
    <m/>
    <m/>
    <m/>
    <m/>
    <m/>
    <m/>
    <m/>
    <m/>
    <m/>
    <m/>
    <m/>
    <m/>
    <m/>
    <n v="4"/>
    <x v="1"/>
    <s v="Active"/>
    <s v="Très petit"/>
    <s v="Unité très petite"/>
    <s v="Non"/>
    <n v="694390"/>
    <s v="250k-750k"/>
    <n v="487541"/>
    <m/>
    <n v="487541"/>
    <x v="2"/>
    <x v="2"/>
    <x v="10"/>
    <n v="173597.5"/>
    <n v="1.4242699588342314"/>
    <s v="1-5x"/>
    <x v="1"/>
  </r>
  <r>
    <n v="11462"/>
    <x v="19"/>
    <n v="0.4"/>
    <s v="Non"/>
    <s v="Oui"/>
    <n v="0.5"/>
    <x v="1"/>
    <x v="1"/>
    <x v="3"/>
    <d v="2020-06-30T00:00:00"/>
    <n v="5"/>
    <x v="2"/>
    <d v="2020-06-30T00:00:00"/>
    <n v="5"/>
    <s v="5 à 10 ans"/>
    <d v="1965-01-01T00:00:00"/>
    <n v="61"/>
    <x v="3"/>
    <x v="0"/>
    <n v="1"/>
    <m/>
    <n v="1"/>
    <m/>
    <n v="1"/>
    <m/>
    <n v="1"/>
    <m/>
    <m/>
    <m/>
    <m/>
    <m/>
    <m/>
    <m/>
    <m/>
    <m/>
    <m/>
    <m/>
    <m/>
    <m/>
    <m/>
    <m/>
    <m/>
    <m/>
    <m/>
    <m/>
    <m/>
    <m/>
    <m/>
    <m/>
    <m/>
    <m/>
    <m/>
    <m/>
    <m/>
    <m/>
    <m/>
    <m/>
    <m/>
    <m/>
    <m/>
    <m/>
    <m/>
    <m/>
    <m/>
    <m/>
    <m/>
    <m/>
    <m/>
    <m/>
    <n v="4"/>
    <x v="1"/>
    <s v="Active"/>
    <s v="Très petit"/>
    <s v="Unité très petite"/>
    <s v="Non"/>
    <n v="2094269"/>
    <s v="750k-5 mil"/>
    <n v="884442"/>
    <m/>
    <n v="884442"/>
    <x v="2"/>
    <x v="1"/>
    <x v="6"/>
    <n v="349044.83333333331"/>
    <n v="2.3678986298705849"/>
    <s v="1-5x"/>
    <x v="1"/>
  </r>
  <r>
    <n v="11463"/>
    <x v="9"/>
    <n v="0.15"/>
    <s v="Oui"/>
    <s v="Non"/>
    <m/>
    <x v="1"/>
    <x v="0"/>
    <x v="0"/>
    <d v="2020-01-01T00:00:00"/>
    <n v="6"/>
    <x v="2"/>
    <d v="2020-01-01T00:00:00"/>
    <n v="6"/>
    <s v="5 à 10 ans"/>
    <d v="2000-01-01T00:00:00"/>
    <n v="26"/>
    <x v="0"/>
    <x v="8"/>
    <n v="1"/>
    <n v="1"/>
    <n v="1"/>
    <n v="1"/>
    <n v="1"/>
    <n v="1"/>
    <n v="1"/>
    <m/>
    <m/>
    <m/>
    <m/>
    <m/>
    <m/>
    <m/>
    <m/>
    <m/>
    <m/>
    <m/>
    <m/>
    <m/>
    <m/>
    <m/>
    <m/>
    <m/>
    <m/>
    <m/>
    <m/>
    <m/>
    <m/>
    <m/>
    <m/>
    <m/>
    <m/>
    <m/>
    <m/>
    <m/>
    <m/>
    <m/>
    <m/>
    <m/>
    <m/>
    <m/>
    <m/>
    <m/>
    <m/>
    <m/>
    <m/>
    <m/>
    <m/>
    <m/>
    <n v="7"/>
    <x v="1"/>
    <s v="Active"/>
    <s v="Très petit"/>
    <s v="Unité très petite"/>
    <s v="Non"/>
    <n v="933298"/>
    <s v="750k-5 mil"/>
    <n v="1611871"/>
    <m/>
    <n v="1611871"/>
    <x v="1"/>
    <x v="2"/>
    <x v="10"/>
    <n v="233324.5"/>
    <n v="0.57901531822335661"/>
    <s v="1x"/>
    <x v="1"/>
  </r>
  <r>
    <n v="11464"/>
    <x v="0"/>
    <n v="0.2"/>
    <s v="Non"/>
    <s v="Non"/>
    <m/>
    <x v="1"/>
    <x v="2"/>
    <x v="3"/>
    <d v="2019-06-30T00:00:00"/>
    <n v="6"/>
    <x v="2"/>
    <d v="2019-06-30T00:00:00"/>
    <n v="6"/>
    <s v="5 à 10 ans"/>
    <d v="1995-01-01T00:00:00"/>
    <n v="31"/>
    <x v="0"/>
    <x v="4"/>
    <n v="1"/>
    <m/>
    <n v="1"/>
    <m/>
    <n v="1"/>
    <m/>
    <n v="1"/>
    <m/>
    <m/>
    <m/>
    <m/>
    <m/>
    <m/>
    <m/>
    <m/>
    <m/>
    <m/>
    <m/>
    <m/>
    <m/>
    <m/>
    <m/>
    <m/>
    <m/>
    <m/>
    <m/>
    <m/>
    <m/>
    <m/>
    <m/>
    <m/>
    <m/>
    <m/>
    <m/>
    <m/>
    <m/>
    <m/>
    <m/>
    <m/>
    <m/>
    <m/>
    <m/>
    <m/>
    <m/>
    <m/>
    <m/>
    <m/>
    <m/>
    <m/>
    <m/>
    <n v="4"/>
    <x v="1"/>
    <s v="Active"/>
    <s v="Moyen"/>
    <s v="Conseiller client commercial"/>
    <s v="Non"/>
    <n v="3913055"/>
    <s v="750k-5 mil"/>
    <n v="1610932"/>
    <m/>
    <n v="1610932"/>
    <x v="1"/>
    <x v="1"/>
    <x v="2"/>
    <n v="489131.875"/>
    <n v="2.4290628033957984"/>
    <s v="1-5x"/>
    <x v="1"/>
  </r>
  <r>
    <n v="11465"/>
    <x v="7"/>
    <n v="0.3"/>
    <s v="Oui"/>
    <s v="Oui"/>
    <n v="0.15"/>
    <x v="1"/>
    <x v="0"/>
    <x v="0"/>
    <d v="2019-01-01T00:00:00"/>
    <n v="7"/>
    <x v="2"/>
    <d v="2019-01-01T00:00:00"/>
    <n v="7"/>
    <s v="5 à 10 ans"/>
    <d v="1990-01-01T00:00:00"/>
    <n v="36"/>
    <x v="1"/>
    <x v="3"/>
    <m/>
    <n v="1"/>
    <n v="1"/>
    <n v="1"/>
    <n v="1"/>
    <m/>
    <m/>
    <m/>
    <m/>
    <m/>
    <m/>
    <m/>
    <m/>
    <m/>
    <m/>
    <m/>
    <m/>
    <m/>
    <m/>
    <m/>
    <m/>
    <m/>
    <m/>
    <m/>
    <m/>
    <m/>
    <m/>
    <m/>
    <m/>
    <m/>
    <m/>
    <m/>
    <m/>
    <m/>
    <m/>
    <m/>
    <m/>
    <m/>
    <m/>
    <m/>
    <m/>
    <m/>
    <m/>
    <m/>
    <m/>
    <m/>
    <m/>
    <m/>
    <m/>
    <m/>
    <n v="4"/>
    <x v="0"/>
    <s v="Active"/>
    <s v="Très petit"/>
    <s v="Unité très petite"/>
    <s v="Non"/>
    <s v=""/>
    <s v=""/>
    <n v="1476236"/>
    <m/>
    <n v="1476236"/>
    <x v="0"/>
    <x v="0"/>
    <x v="0"/>
    <s v=""/>
    <s v=""/>
    <s v=""/>
    <x v="0"/>
  </r>
  <r>
    <n v="11466"/>
    <x v="0"/>
    <n v="0.4"/>
    <s v="Non"/>
    <s v="Oui"/>
    <n v="0.3"/>
    <x v="1"/>
    <x v="2"/>
    <x v="2"/>
    <d v="2018-06-30T00:00:00"/>
    <n v="7"/>
    <x v="2"/>
    <d v="2018-06-30T00:00:00"/>
    <n v="7"/>
    <s v="5 à 10 ans"/>
    <d v="1985-01-01T00:00:00"/>
    <n v="41"/>
    <x v="1"/>
    <x v="1"/>
    <n v="1"/>
    <m/>
    <n v="1"/>
    <m/>
    <n v="1"/>
    <m/>
    <n v="1"/>
    <m/>
    <m/>
    <m/>
    <m/>
    <m/>
    <m/>
    <m/>
    <m/>
    <m/>
    <m/>
    <m/>
    <m/>
    <m/>
    <m/>
    <m/>
    <m/>
    <m/>
    <m/>
    <m/>
    <m/>
    <m/>
    <m/>
    <m/>
    <m/>
    <m/>
    <m/>
    <m/>
    <m/>
    <m/>
    <m/>
    <m/>
    <m/>
    <m/>
    <m/>
    <m/>
    <m/>
    <m/>
    <m/>
    <m/>
    <m/>
    <m/>
    <m/>
    <m/>
    <n v="4"/>
    <x v="1"/>
    <s v="Active"/>
    <s v="Moyen"/>
    <s v="Conseiller client commercial"/>
    <s v="Non"/>
    <n v="1049228"/>
    <s v="750k-5 mil"/>
    <n v="1356882"/>
    <m/>
    <n v="1356882"/>
    <x v="2"/>
    <x v="1"/>
    <x v="9"/>
    <n v="349742.66666666669"/>
    <n v="0.77326399790107025"/>
    <s v="1x"/>
    <x v="1"/>
  </r>
  <r>
    <n v="11467"/>
    <x v="0"/>
    <n v="0.5"/>
    <s v="Oui"/>
    <s v="Non"/>
    <m/>
    <x v="0"/>
    <x v="0"/>
    <x v="0"/>
    <d v="2018-01-01T00:00:00"/>
    <n v="8"/>
    <x v="2"/>
    <d v="2018-01-01T00:00:00"/>
    <n v="8"/>
    <s v="5 à 10 ans"/>
    <d v="1980-01-01T00:00:00"/>
    <n v="46"/>
    <x v="2"/>
    <x v="1"/>
    <m/>
    <n v="1"/>
    <m/>
    <n v="1"/>
    <m/>
    <n v="1"/>
    <m/>
    <m/>
    <m/>
    <m/>
    <m/>
    <m/>
    <m/>
    <m/>
    <m/>
    <m/>
    <m/>
    <m/>
    <m/>
    <m/>
    <m/>
    <m/>
    <m/>
    <m/>
    <m/>
    <m/>
    <m/>
    <m/>
    <m/>
    <m/>
    <m/>
    <m/>
    <m/>
    <m/>
    <m/>
    <m/>
    <m/>
    <m/>
    <m/>
    <m/>
    <m/>
    <m/>
    <m/>
    <m/>
    <m/>
    <m/>
    <m/>
    <m/>
    <m/>
    <m/>
    <n v="3"/>
    <x v="0"/>
    <s v="Active"/>
    <s v="Moyen"/>
    <s v="Conseiller client commercial"/>
    <s v="Non"/>
    <s v=""/>
    <s v=""/>
    <n v="628290"/>
    <m/>
    <n v="628290"/>
    <x v="0"/>
    <x v="0"/>
    <x v="0"/>
    <s v=""/>
    <s v=""/>
    <s v=""/>
    <x v="0"/>
  </r>
  <r>
    <n v="11468"/>
    <x v="18"/>
    <n v="0.6"/>
    <s v="Non"/>
    <s v="Non"/>
    <m/>
    <x v="0"/>
    <x v="0"/>
    <x v="2"/>
    <d v="2017-06-30T00:00:00"/>
    <n v="8"/>
    <x v="2"/>
    <d v="2017-06-30T00:00:00"/>
    <n v="8"/>
    <s v="5 à 10 ans"/>
    <d v="1975-01-01T00:00:00"/>
    <n v="51"/>
    <x v="2"/>
    <x v="9"/>
    <n v="1"/>
    <m/>
    <n v="1"/>
    <m/>
    <n v="1"/>
    <m/>
    <n v="1"/>
    <m/>
    <m/>
    <m/>
    <m/>
    <m/>
    <m/>
    <m/>
    <m/>
    <m/>
    <m/>
    <m/>
    <m/>
    <m/>
    <m/>
    <m/>
    <m/>
    <m/>
    <m/>
    <m/>
    <m/>
    <m/>
    <m/>
    <m/>
    <m/>
    <m/>
    <m/>
    <m/>
    <m/>
    <m/>
    <m/>
    <m/>
    <m/>
    <m/>
    <m/>
    <m/>
    <m/>
    <m/>
    <m/>
    <m/>
    <m/>
    <m/>
    <m/>
    <m/>
    <n v="4"/>
    <x v="1"/>
    <s v="Active"/>
    <s v="Très petit"/>
    <s v="Unité très petite"/>
    <s v="Non"/>
    <n v="4678263"/>
    <s v="750k-5 mil"/>
    <n v="395368"/>
    <m/>
    <n v="395368"/>
    <x v="1"/>
    <x v="1"/>
    <x v="3"/>
    <n v="467826.3"/>
    <n v="11.832679933631452"/>
    <s v="10-20x"/>
    <x v="1"/>
  </r>
  <r>
    <n v="11469"/>
    <x v="15"/>
    <n v="0.7"/>
    <s v="Oui"/>
    <s v="Oui"/>
    <n v="0.4"/>
    <x v="0"/>
    <x v="0"/>
    <x v="0"/>
    <d v="2017-01-01T00:00:00"/>
    <n v="9"/>
    <x v="2"/>
    <d v="2017-01-01T00:00:00"/>
    <n v="9"/>
    <s v="5 à 10 ans"/>
    <d v="1970-01-01T00:00:00"/>
    <n v="56"/>
    <x v="3"/>
    <x v="14"/>
    <n v="1"/>
    <n v="1"/>
    <n v="1"/>
    <n v="1"/>
    <n v="1"/>
    <n v="1"/>
    <n v="1"/>
    <m/>
    <m/>
    <m/>
    <m/>
    <m/>
    <m/>
    <m/>
    <m/>
    <m/>
    <m/>
    <m/>
    <m/>
    <m/>
    <m/>
    <m/>
    <m/>
    <m/>
    <m/>
    <m/>
    <m/>
    <m/>
    <m/>
    <m/>
    <m/>
    <m/>
    <m/>
    <m/>
    <m/>
    <m/>
    <m/>
    <m/>
    <m/>
    <m/>
    <m/>
    <m/>
    <m/>
    <m/>
    <m/>
    <m/>
    <m/>
    <m/>
    <m/>
    <m/>
    <n v="7"/>
    <x v="1"/>
    <s v="Active"/>
    <s v="Petit"/>
    <s v="Conseiller client commercial"/>
    <s v="Non"/>
    <n v="4141738"/>
    <s v="750k-5 mil"/>
    <n v="1991133"/>
    <m/>
    <n v="1991133"/>
    <x v="2"/>
    <x v="2"/>
    <x v="8"/>
    <n v="460193.11111111112"/>
    <n v="2.0800910838201165"/>
    <s v="1-5x"/>
    <x v="1"/>
  </r>
  <r>
    <n v="11470"/>
    <x v="0"/>
    <n v="0.8"/>
    <s v="Non"/>
    <s v="Oui"/>
    <n v="0.75"/>
    <x v="0"/>
    <x v="0"/>
    <x v="2"/>
    <d v="2016-06-30T00:00:00"/>
    <n v="9"/>
    <x v="2"/>
    <d v="2016-06-30T00:00:00"/>
    <n v="9"/>
    <s v="5 à 10 ans"/>
    <d v="1965-01-01T00:00:00"/>
    <n v="61"/>
    <x v="3"/>
    <x v="4"/>
    <m/>
    <m/>
    <n v="1"/>
    <m/>
    <n v="1"/>
    <m/>
    <n v="1"/>
    <m/>
    <m/>
    <m/>
    <m/>
    <m/>
    <m/>
    <m/>
    <m/>
    <m/>
    <m/>
    <m/>
    <m/>
    <m/>
    <m/>
    <m/>
    <m/>
    <m/>
    <m/>
    <m/>
    <m/>
    <m/>
    <m/>
    <m/>
    <m/>
    <m/>
    <m/>
    <m/>
    <m/>
    <m/>
    <m/>
    <m/>
    <m/>
    <m/>
    <m/>
    <m/>
    <m/>
    <m/>
    <m/>
    <m/>
    <m/>
    <m/>
    <m/>
    <m/>
    <n v="3"/>
    <x v="0"/>
    <s v="Active"/>
    <s v="Très petit"/>
    <s v="Unité très petite"/>
    <s v="Non"/>
    <s v=""/>
    <s v=""/>
    <n v="352115"/>
    <m/>
    <n v="352115"/>
    <x v="0"/>
    <x v="0"/>
    <x v="0"/>
    <s v=""/>
    <s v=""/>
    <s v=""/>
    <x v="0"/>
  </r>
  <r>
    <n v="11471"/>
    <x v="0"/>
    <n v="0.75"/>
    <s v="Oui"/>
    <s v="Non"/>
    <m/>
    <x v="0"/>
    <x v="0"/>
    <x v="2"/>
    <d v="2016-01-01T00:00:00"/>
    <n v="10"/>
    <x v="3"/>
    <d v="2016-01-01T00:00:00"/>
    <n v="10"/>
    <s v="10-20 ans"/>
    <d v="2000-01-01T00:00:00"/>
    <n v="26"/>
    <x v="0"/>
    <x v="10"/>
    <m/>
    <n v="1"/>
    <n v="1"/>
    <n v="1"/>
    <n v="1"/>
    <m/>
    <m/>
    <m/>
    <m/>
    <m/>
    <m/>
    <m/>
    <m/>
    <m/>
    <m/>
    <m/>
    <m/>
    <m/>
    <m/>
    <m/>
    <m/>
    <m/>
    <m/>
    <m/>
    <m/>
    <m/>
    <m/>
    <m/>
    <m/>
    <m/>
    <m/>
    <m/>
    <m/>
    <m/>
    <m/>
    <m/>
    <m/>
    <m/>
    <m/>
    <m/>
    <m/>
    <m/>
    <m/>
    <m/>
    <m/>
    <m/>
    <m/>
    <m/>
    <m/>
    <m/>
    <n v="4"/>
    <x v="0"/>
    <s v="Active"/>
    <s v="Très petit"/>
    <s v="Unité très petite"/>
    <s v="Non"/>
    <s v=""/>
    <s v=""/>
    <n v="1825632"/>
    <m/>
    <n v="1825632"/>
    <x v="0"/>
    <x v="0"/>
    <x v="0"/>
    <s v=""/>
    <s v=""/>
    <s v=""/>
    <x v="0"/>
  </r>
  <r>
    <n v="11472"/>
    <x v="0"/>
    <n v="1"/>
    <s v="Non"/>
    <s v="Non"/>
    <m/>
    <x v="0"/>
    <x v="4"/>
    <x v="1"/>
    <d v="2015-06-30T00:00:00"/>
    <n v="10"/>
    <x v="3"/>
    <d v="2015-06-30T00:00:00"/>
    <n v="10"/>
    <s v="10-20 ans"/>
    <d v="1995-01-01T00:00:00"/>
    <n v="31"/>
    <x v="0"/>
    <x v="8"/>
    <n v="1"/>
    <m/>
    <n v="1"/>
    <m/>
    <n v="1"/>
    <m/>
    <n v="1"/>
    <m/>
    <m/>
    <m/>
    <m/>
    <m/>
    <m/>
    <m/>
    <m/>
    <m/>
    <m/>
    <m/>
    <m/>
    <m/>
    <m/>
    <m/>
    <m/>
    <m/>
    <m/>
    <m/>
    <m/>
    <m/>
    <m/>
    <m/>
    <m/>
    <m/>
    <m/>
    <m/>
    <m/>
    <m/>
    <m/>
    <m/>
    <m/>
    <m/>
    <m/>
    <m/>
    <m/>
    <m/>
    <m/>
    <m/>
    <m/>
    <m/>
    <m/>
    <m/>
    <n v="4"/>
    <x v="1"/>
    <s v="Active"/>
    <s v="Moyen"/>
    <s v="PQMU"/>
    <s v="Non"/>
    <n v="1732416"/>
    <s v="750k-5 mil"/>
    <n v="1149274"/>
    <m/>
    <n v="1149274"/>
    <x v="1"/>
    <x v="1"/>
    <x v="6"/>
    <n v="288736"/>
    <n v="1.5074003240306488"/>
    <s v="1-5x"/>
    <x v="1"/>
  </r>
  <r>
    <n v="11473"/>
    <x v="6"/>
    <n v="0"/>
    <s v="Oui"/>
    <s v="Oui"/>
    <n v="0.15"/>
    <x v="1"/>
    <x v="0"/>
    <x v="0"/>
    <d v="2015-01-01T00:00:00"/>
    <n v="11"/>
    <x v="3"/>
    <d v="2015-01-01T00:00:00"/>
    <n v="11"/>
    <s v="10-20 ans"/>
    <d v="1990-01-01T00:00:00"/>
    <n v="36"/>
    <x v="1"/>
    <x v="3"/>
    <m/>
    <n v="1"/>
    <m/>
    <n v="1"/>
    <m/>
    <n v="1"/>
    <m/>
    <m/>
    <m/>
    <m/>
    <m/>
    <m/>
    <m/>
    <m/>
    <m/>
    <m/>
    <m/>
    <m/>
    <m/>
    <m/>
    <m/>
    <m/>
    <m/>
    <m/>
    <m/>
    <m/>
    <m/>
    <m/>
    <m/>
    <m/>
    <m/>
    <m/>
    <m/>
    <m/>
    <m/>
    <m/>
    <m/>
    <m/>
    <m/>
    <m/>
    <m/>
    <m/>
    <m/>
    <m/>
    <m/>
    <m/>
    <m/>
    <m/>
    <m/>
    <m/>
    <n v="3"/>
    <x v="0"/>
    <s v="Active"/>
    <s v="Très petit"/>
    <s v="Unité très petite"/>
    <s v="Non"/>
    <s v=""/>
    <s v=""/>
    <n v="1679866"/>
    <m/>
    <n v="1679866"/>
    <x v="0"/>
    <x v="0"/>
    <x v="0"/>
    <s v=""/>
    <s v=""/>
    <s v=""/>
    <x v="0"/>
  </r>
  <r>
    <n v="11474"/>
    <x v="7"/>
    <n v="0.4"/>
    <s v="Non"/>
    <s v="Oui"/>
    <n v="0.5"/>
    <x v="1"/>
    <x v="0"/>
    <x v="0"/>
    <d v="2014-01-01T00:00:00"/>
    <n v="12"/>
    <x v="3"/>
    <d v="2014-01-01T00:00:00"/>
    <n v="12"/>
    <s v="10-20 ans"/>
    <d v="1985-01-01T00:00:00"/>
    <n v="41"/>
    <x v="1"/>
    <x v="3"/>
    <n v="1"/>
    <m/>
    <n v="1"/>
    <m/>
    <n v="1"/>
    <m/>
    <n v="1"/>
    <m/>
    <m/>
    <m/>
    <m/>
    <m/>
    <m/>
    <m/>
    <m/>
    <m/>
    <m/>
    <m/>
    <m/>
    <m/>
    <m/>
    <m/>
    <m/>
    <m/>
    <m/>
    <m/>
    <m/>
    <m/>
    <m/>
    <m/>
    <m/>
    <m/>
    <m/>
    <m/>
    <m/>
    <m/>
    <m/>
    <m/>
    <m/>
    <m/>
    <m/>
    <m/>
    <m/>
    <m/>
    <m/>
    <m/>
    <m/>
    <m/>
    <m/>
    <m/>
    <n v="4"/>
    <x v="1"/>
    <s v="Active"/>
    <s v="Très petit"/>
    <s v="Unité très petite"/>
    <s v="Non"/>
    <n v="1029176"/>
    <s v="750k-5 mil"/>
    <n v="773788"/>
    <m/>
    <n v="773788"/>
    <x v="2"/>
    <x v="1"/>
    <x v="8"/>
    <n v="114352.88888888889"/>
    <n v="1.3300490573645494"/>
    <s v="1-5x"/>
    <x v="1"/>
  </r>
  <r>
    <n v="11475"/>
    <x v="5"/>
    <n v="0.15"/>
    <s v="Oui"/>
    <s v="Non"/>
    <m/>
    <x v="1"/>
    <x v="1"/>
    <x v="3"/>
    <d v="2013-01-01T00:00:00"/>
    <n v="13"/>
    <x v="3"/>
    <d v="2013-01-01T00:00:00"/>
    <n v="13"/>
    <s v="10-20 ans"/>
    <d v="1980-01-01T00:00:00"/>
    <n v="46"/>
    <x v="2"/>
    <x v="8"/>
    <n v="1"/>
    <n v="1"/>
    <n v="1"/>
    <n v="1"/>
    <n v="1"/>
    <n v="1"/>
    <n v="1"/>
    <m/>
    <m/>
    <m/>
    <m/>
    <m/>
    <m/>
    <m/>
    <m/>
    <m/>
    <m/>
    <m/>
    <m/>
    <m/>
    <m/>
    <m/>
    <m/>
    <m/>
    <m/>
    <m/>
    <m/>
    <m/>
    <m/>
    <m/>
    <m/>
    <m/>
    <m/>
    <m/>
    <m/>
    <m/>
    <m/>
    <m/>
    <m/>
    <m/>
    <m/>
    <m/>
    <m/>
    <m/>
    <m/>
    <m/>
    <m/>
    <m/>
    <m/>
    <m/>
    <n v="7"/>
    <x v="1"/>
    <s v="Active"/>
    <s v="Moyen"/>
    <s v="Conseiller client commercial"/>
    <s v="Non"/>
    <n v="957202"/>
    <s v="750k-5 mil"/>
    <n v="5180"/>
    <m/>
    <n v="5180"/>
    <x v="1"/>
    <x v="2"/>
    <x v="6"/>
    <n v="159533.66666666666"/>
    <n v="184.78803088803087"/>
    <s v="100-500x"/>
    <x v="1"/>
  </r>
  <r>
    <n v="11476"/>
    <x v="0"/>
    <n v="0.2"/>
    <s v="Non"/>
    <s v="Non"/>
    <m/>
    <x v="1"/>
    <x v="2"/>
    <x v="2"/>
    <d v="2012-01-01T00:00:00"/>
    <n v="14"/>
    <x v="3"/>
    <d v="2012-01-01T00:00:00"/>
    <n v="14"/>
    <s v="10-20 ans"/>
    <d v="1975-01-01T00:00:00"/>
    <n v="51"/>
    <x v="2"/>
    <x v="4"/>
    <n v="1"/>
    <m/>
    <n v="1"/>
    <m/>
    <n v="1"/>
    <m/>
    <n v="1"/>
    <m/>
    <m/>
    <m/>
    <m/>
    <m/>
    <m/>
    <m/>
    <m/>
    <m/>
    <m/>
    <m/>
    <m/>
    <m/>
    <m/>
    <m/>
    <m/>
    <m/>
    <m/>
    <m/>
    <m/>
    <m/>
    <m/>
    <m/>
    <m/>
    <m/>
    <m/>
    <m/>
    <m/>
    <m/>
    <m/>
    <m/>
    <m/>
    <m/>
    <m/>
    <m/>
    <m/>
    <m/>
    <m/>
    <m/>
    <m/>
    <m/>
    <m/>
    <m/>
    <n v="4"/>
    <x v="1"/>
    <s v="Active"/>
    <s v="Moyen"/>
    <s v="Conseiller client commercial"/>
    <s v="Non"/>
    <n v="4802061"/>
    <s v="750k-5 mil"/>
    <n v="828161"/>
    <m/>
    <n v="828161"/>
    <x v="1"/>
    <x v="1"/>
    <x v="9"/>
    <n v="1600687"/>
    <n v="5.7984631007738834"/>
    <s v="5-10x"/>
    <x v="1"/>
  </r>
  <r>
    <n v="11477"/>
    <x v="3"/>
    <n v="0.3"/>
    <s v="Oui"/>
    <s v="Oui"/>
    <n v="0.15"/>
    <x v="1"/>
    <x v="2"/>
    <x v="2"/>
    <d v="2011-01-01T00:00:00"/>
    <n v="15"/>
    <x v="3"/>
    <d v="2011-01-01T00:00:00"/>
    <n v="15"/>
    <s v="10-20 ans"/>
    <d v="1970-01-01T00:00:00"/>
    <n v="56"/>
    <x v="3"/>
    <x v="0"/>
    <n v="1"/>
    <n v="1"/>
    <n v="1"/>
    <n v="1"/>
    <n v="1"/>
    <m/>
    <m/>
    <m/>
    <m/>
    <m/>
    <m/>
    <m/>
    <m/>
    <m/>
    <m/>
    <m/>
    <m/>
    <m/>
    <m/>
    <m/>
    <m/>
    <m/>
    <m/>
    <m/>
    <m/>
    <m/>
    <m/>
    <m/>
    <m/>
    <m/>
    <m/>
    <m/>
    <m/>
    <m/>
    <m/>
    <m/>
    <m/>
    <m/>
    <m/>
    <m/>
    <m/>
    <m/>
    <m/>
    <m/>
    <m/>
    <m/>
    <m/>
    <m/>
    <m/>
    <m/>
    <n v="5"/>
    <x v="1"/>
    <s v="Active"/>
    <s v="Petit"/>
    <s v="Conseiller client commercial"/>
    <s v="Non"/>
    <n v="1213870"/>
    <s v="750k-5 mil"/>
    <n v="57439"/>
    <m/>
    <n v="57439"/>
    <x v="2"/>
    <x v="2"/>
    <x v="6"/>
    <n v="202311.66666666666"/>
    <n v="21.133202179703687"/>
    <s v="20-50x"/>
    <x v="1"/>
  </r>
  <r>
    <n v="11478"/>
    <x v="0"/>
    <n v="0.4"/>
    <s v="Non"/>
    <s v="Oui"/>
    <n v="0.3"/>
    <x v="1"/>
    <x v="0"/>
    <x v="2"/>
    <d v="2010-01-01T00:00:00"/>
    <n v="16"/>
    <x v="3"/>
    <d v="2010-01-01T00:00:00"/>
    <n v="16"/>
    <s v="10-20 ans"/>
    <d v="1965-01-01T00:00:00"/>
    <n v="61"/>
    <x v="3"/>
    <x v="1"/>
    <m/>
    <m/>
    <n v="1"/>
    <m/>
    <n v="1"/>
    <m/>
    <n v="1"/>
    <m/>
    <m/>
    <m/>
    <m/>
    <m/>
    <m/>
    <m/>
    <m/>
    <m/>
    <m/>
    <m/>
    <m/>
    <m/>
    <m/>
    <m/>
    <m/>
    <m/>
    <m/>
    <m/>
    <m/>
    <m/>
    <m/>
    <m/>
    <m/>
    <m/>
    <m/>
    <m/>
    <m/>
    <m/>
    <m/>
    <m/>
    <m/>
    <m/>
    <m/>
    <m/>
    <m/>
    <m/>
    <m/>
    <m/>
    <m/>
    <m/>
    <m/>
    <m/>
    <n v="3"/>
    <x v="0"/>
    <s v="Active"/>
    <s v="Très petit"/>
    <s v="Branche en ligne"/>
    <s v="Non"/>
    <s v=""/>
    <s v=""/>
    <n v="397505"/>
    <m/>
    <n v="397505"/>
    <x v="0"/>
    <x v="0"/>
    <x v="0"/>
    <s v=""/>
    <s v=""/>
    <s v=""/>
    <x v="0"/>
  </r>
  <r>
    <n v="11479"/>
    <x v="9"/>
    <n v="0.5"/>
    <s v="Oui"/>
    <s v="Non"/>
    <m/>
    <x v="0"/>
    <x v="0"/>
    <x v="2"/>
    <d v="2009-01-01T00:00:00"/>
    <n v="17"/>
    <x v="3"/>
    <d v="2009-01-01T00:00:00"/>
    <n v="17"/>
    <s v="10-20 ans"/>
    <d v="2000-01-01T00:00:00"/>
    <n v="26"/>
    <x v="0"/>
    <x v="8"/>
    <n v="1"/>
    <n v="1"/>
    <m/>
    <n v="1"/>
    <m/>
    <n v="1"/>
    <m/>
    <m/>
    <m/>
    <m/>
    <m/>
    <m/>
    <m/>
    <m/>
    <m/>
    <m/>
    <m/>
    <m/>
    <m/>
    <m/>
    <m/>
    <m/>
    <m/>
    <m/>
    <m/>
    <m/>
    <m/>
    <m/>
    <m/>
    <m/>
    <m/>
    <m/>
    <m/>
    <m/>
    <m/>
    <m/>
    <m/>
    <m/>
    <m/>
    <m/>
    <m/>
    <m/>
    <m/>
    <m/>
    <m/>
    <m/>
    <m/>
    <m/>
    <m/>
    <m/>
    <n v="4"/>
    <x v="1"/>
    <s v="Active"/>
    <s v="Très petit"/>
    <s v="Unité très petite"/>
    <s v="Non"/>
    <n v="4884847"/>
    <s v="750k-5 mil"/>
    <n v="959845"/>
    <m/>
    <n v="959845"/>
    <x v="1"/>
    <x v="2"/>
    <x v="3"/>
    <n v="488484.7"/>
    <n v="5.0892039860602489"/>
    <s v="5-10x"/>
    <x v="1"/>
  </r>
  <r>
    <n v="11480"/>
    <x v="0"/>
    <n v="0.6"/>
    <s v="Non"/>
    <s v="Non"/>
    <m/>
    <x v="0"/>
    <x v="0"/>
    <x v="2"/>
    <d v="2008-01-01T00:00:00"/>
    <n v="18"/>
    <x v="3"/>
    <d v="2008-01-01T00:00:00"/>
    <n v="18"/>
    <s v="10-20 ans"/>
    <d v="1995-01-01T00:00:00"/>
    <n v="31"/>
    <x v="0"/>
    <x v="3"/>
    <m/>
    <m/>
    <n v="1"/>
    <m/>
    <n v="1"/>
    <m/>
    <n v="1"/>
    <m/>
    <m/>
    <m/>
    <m/>
    <m/>
    <m/>
    <m/>
    <m/>
    <m/>
    <m/>
    <m/>
    <m/>
    <m/>
    <m/>
    <m/>
    <m/>
    <m/>
    <m/>
    <m/>
    <m/>
    <m/>
    <m/>
    <m/>
    <m/>
    <m/>
    <m/>
    <m/>
    <m/>
    <m/>
    <m/>
    <m/>
    <m/>
    <m/>
    <m/>
    <m/>
    <m/>
    <m/>
    <m/>
    <m/>
    <m/>
    <m/>
    <m/>
    <m/>
    <n v="3"/>
    <x v="0"/>
    <s v="Active"/>
    <s v="Très petit"/>
    <s v="Unité très petite"/>
    <s v="Non"/>
    <s v=""/>
    <s v=""/>
    <n v="1473998"/>
    <m/>
    <n v="1473998"/>
    <x v="0"/>
    <x v="0"/>
    <x v="0"/>
    <s v=""/>
    <s v=""/>
    <s v=""/>
    <x v="0"/>
  </r>
  <r>
    <n v="11481"/>
    <x v="4"/>
    <n v="0.7"/>
    <s v="Oui"/>
    <s v="Oui"/>
    <n v="0.4"/>
    <x v="0"/>
    <x v="2"/>
    <x v="3"/>
    <d v="2007-01-01T00:00:00"/>
    <n v="19"/>
    <x v="3"/>
    <d v="2007-01-01T00:00:00"/>
    <n v="19"/>
    <s v="10-20 ans"/>
    <d v="1990-01-01T00:00:00"/>
    <n v="36"/>
    <x v="1"/>
    <x v="8"/>
    <n v="1"/>
    <n v="1"/>
    <n v="1"/>
    <n v="1"/>
    <n v="1"/>
    <n v="1"/>
    <n v="1"/>
    <m/>
    <m/>
    <m/>
    <m/>
    <m/>
    <m/>
    <m/>
    <m/>
    <m/>
    <m/>
    <m/>
    <m/>
    <m/>
    <m/>
    <m/>
    <m/>
    <m/>
    <m/>
    <m/>
    <m/>
    <m/>
    <m/>
    <m/>
    <m/>
    <m/>
    <m/>
    <m/>
    <m/>
    <m/>
    <m/>
    <m/>
    <m/>
    <m/>
    <m/>
    <m/>
    <m/>
    <m/>
    <m/>
    <m/>
    <m/>
    <m/>
    <m/>
    <m/>
    <n v="7"/>
    <x v="1"/>
    <s v="Active"/>
    <s v="Moyen"/>
    <s v="Conseiller client commercial"/>
    <s v="Non"/>
    <n v="924099"/>
    <s v="750k-5 mil"/>
    <n v="883013"/>
    <m/>
    <n v="883013"/>
    <x v="2"/>
    <x v="2"/>
    <x v="1"/>
    <n v="184819.8"/>
    <n v="1.0465293262953093"/>
    <s v="1-5x"/>
    <x v="1"/>
  </r>
  <r>
    <n v="11482"/>
    <x v="18"/>
    <n v="0.8"/>
    <s v="Non"/>
    <s v="Oui"/>
    <n v="0.75"/>
    <x v="0"/>
    <x v="0"/>
    <x v="2"/>
    <d v="2006-01-01T00:00:00"/>
    <n v="20"/>
    <x v="4"/>
    <d v="2006-01-01T00:00:00"/>
    <n v="20"/>
    <s v="&gt;20 ans"/>
    <d v="1985-01-01T00:00:00"/>
    <n v="41"/>
    <x v="1"/>
    <x v="12"/>
    <m/>
    <m/>
    <n v="1"/>
    <m/>
    <n v="1"/>
    <m/>
    <n v="1"/>
    <m/>
    <m/>
    <m/>
    <m/>
    <m/>
    <m/>
    <m/>
    <m/>
    <m/>
    <m/>
    <m/>
    <m/>
    <m/>
    <m/>
    <m/>
    <m/>
    <m/>
    <m/>
    <m/>
    <m/>
    <m/>
    <m/>
    <m/>
    <m/>
    <m/>
    <m/>
    <m/>
    <m/>
    <m/>
    <m/>
    <m/>
    <m/>
    <m/>
    <m/>
    <m/>
    <m/>
    <m/>
    <m/>
    <m/>
    <m/>
    <m/>
    <m/>
    <m/>
    <n v="3"/>
    <x v="0"/>
    <s v="Active"/>
    <s v="Très petit"/>
    <s v="Unité très petite"/>
    <s v="Non"/>
    <s v=""/>
    <s v=""/>
    <n v="1801653"/>
    <m/>
    <n v="1801653"/>
    <x v="0"/>
    <x v="0"/>
    <x v="0"/>
    <s v=""/>
    <s v=""/>
    <s v=""/>
    <x v="0"/>
  </r>
  <r>
    <n v="11483"/>
    <x v="7"/>
    <n v="0.75"/>
    <s v="Oui"/>
    <s v="Non"/>
    <m/>
    <x v="0"/>
    <x v="0"/>
    <x v="2"/>
    <d v="2005-01-01T00:00:00"/>
    <n v="21"/>
    <x v="4"/>
    <d v="2005-01-01T00:00:00"/>
    <n v="21"/>
    <s v="&gt;20 ans"/>
    <d v="1980-01-01T00:00:00"/>
    <n v="46"/>
    <x v="2"/>
    <x v="11"/>
    <n v="1"/>
    <n v="1"/>
    <n v="1"/>
    <n v="1"/>
    <n v="1"/>
    <m/>
    <m/>
    <m/>
    <m/>
    <m/>
    <m/>
    <m/>
    <m/>
    <m/>
    <m/>
    <m/>
    <m/>
    <m/>
    <m/>
    <m/>
    <m/>
    <m/>
    <m/>
    <m/>
    <m/>
    <m/>
    <m/>
    <m/>
    <m/>
    <m/>
    <m/>
    <m/>
    <m/>
    <m/>
    <m/>
    <m/>
    <m/>
    <m/>
    <m/>
    <m/>
    <m/>
    <m/>
    <m/>
    <m/>
    <m/>
    <m/>
    <m/>
    <m/>
    <m/>
    <m/>
    <n v="5"/>
    <x v="1"/>
    <s v="Active"/>
    <s v="Très petit"/>
    <s v="Unité très petite"/>
    <s v="Non"/>
    <n v="3186585"/>
    <s v="750k-5 mil"/>
    <n v="1235948"/>
    <m/>
    <n v="1235948"/>
    <x v="1"/>
    <x v="2"/>
    <x v="8"/>
    <n v="354065"/>
    <n v="2.5782516740186479"/>
    <s v="1-5x"/>
    <x v="1"/>
  </r>
  <r>
    <n v="11484"/>
    <x v="9"/>
    <n v="1"/>
    <s v="Non"/>
    <s v="Non"/>
    <m/>
    <x v="0"/>
    <x v="2"/>
    <x v="3"/>
    <d v="2004-01-01T00:00:00"/>
    <n v="22"/>
    <x v="4"/>
    <d v="2004-01-01T00:00:00"/>
    <n v="22"/>
    <s v="&gt;20 ans"/>
    <d v="1975-01-01T00:00:00"/>
    <n v="51"/>
    <x v="2"/>
    <x v="4"/>
    <m/>
    <m/>
    <n v="1"/>
    <m/>
    <n v="1"/>
    <m/>
    <n v="1"/>
    <m/>
    <m/>
    <m/>
    <m/>
    <m/>
    <m/>
    <m/>
    <m/>
    <m/>
    <m/>
    <m/>
    <m/>
    <m/>
    <m/>
    <m/>
    <m/>
    <m/>
    <m/>
    <m/>
    <m/>
    <m/>
    <m/>
    <m/>
    <m/>
    <m/>
    <m/>
    <m/>
    <m/>
    <m/>
    <m/>
    <m/>
    <m/>
    <m/>
    <m/>
    <m/>
    <m/>
    <m/>
    <m/>
    <m/>
    <m/>
    <m/>
    <m/>
    <m/>
    <n v="3"/>
    <x v="0"/>
    <s v="Active"/>
    <s v="Moyen"/>
    <s v="Conseiller client commercial"/>
    <s v="Non"/>
    <s v=""/>
    <s v=""/>
    <n v="180128"/>
    <m/>
    <n v="180128"/>
    <x v="0"/>
    <x v="0"/>
    <x v="0"/>
    <s v=""/>
    <s v=""/>
    <s v=""/>
    <x v="0"/>
  </r>
  <r>
    <n v="11485"/>
    <x v="0"/>
    <n v="0"/>
    <s v="Oui"/>
    <s v="Oui"/>
    <n v="0.15"/>
    <x v="1"/>
    <x v="0"/>
    <x v="2"/>
    <d v="2003-01-01T00:00:00"/>
    <n v="23"/>
    <x v="4"/>
    <d v="2003-01-01T00:00:00"/>
    <n v="23"/>
    <s v="&gt;20 ans"/>
    <d v="1970-01-01T00:00:00"/>
    <n v="56"/>
    <x v="3"/>
    <x v="0"/>
    <m/>
    <n v="1"/>
    <m/>
    <n v="1"/>
    <m/>
    <n v="1"/>
    <m/>
    <m/>
    <m/>
    <m/>
    <m/>
    <m/>
    <m/>
    <m/>
    <m/>
    <m/>
    <m/>
    <m/>
    <m/>
    <m/>
    <m/>
    <m/>
    <m/>
    <m/>
    <m/>
    <m/>
    <m/>
    <m/>
    <m/>
    <m/>
    <m/>
    <m/>
    <m/>
    <m/>
    <m/>
    <m/>
    <m/>
    <m/>
    <m/>
    <m/>
    <m/>
    <m/>
    <m/>
    <m/>
    <m/>
    <m/>
    <m/>
    <m/>
    <m/>
    <m/>
    <n v="3"/>
    <x v="0"/>
    <s v="Active"/>
    <s v="Très petit"/>
    <s v="Unité très petite"/>
    <s v="Non"/>
    <s v=""/>
    <s v=""/>
    <n v="1115044"/>
    <m/>
    <n v="1115044"/>
    <x v="0"/>
    <x v="0"/>
    <x v="0"/>
    <s v=""/>
    <s v=""/>
    <s v=""/>
    <x v="0"/>
  </r>
  <r>
    <n v="11486"/>
    <x v="14"/>
    <n v="0.4"/>
    <s v="Non"/>
    <s v="Oui"/>
    <n v="0.5"/>
    <x v="1"/>
    <x v="0"/>
    <x v="0"/>
    <d v="2002-01-01T00:00:00"/>
    <n v="24"/>
    <x v="4"/>
    <d v="2002-01-01T00:00:00"/>
    <n v="24"/>
    <s v="&gt;20 ans"/>
    <d v="1965-01-01T00:00:00"/>
    <n v="61"/>
    <x v="3"/>
    <x v="4"/>
    <m/>
    <m/>
    <n v="1"/>
    <m/>
    <n v="1"/>
    <m/>
    <n v="1"/>
    <m/>
    <m/>
    <m/>
    <m/>
    <m/>
    <m/>
    <m/>
    <m/>
    <m/>
    <m/>
    <m/>
    <m/>
    <m/>
    <m/>
    <m/>
    <m/>
    <m/>
    <m/>
    <m/>
    <m/>
    <m/>
    <m/>
    <m/>
    <m/>
    <m/>
    <m/>
    <m/>
    <m/>
    <m/>
    <m/>
    <m/>
    <m/>
    <m/>
    <m/>
    <m/>
    <m/>
    <m/>
    <m/>
    <m/>
    <m/>
    <m/>
    <m/>
    <m/>
    <n v="3"/>
    <x v="0"/>
    <s v="Active"/>
    <s v="Moyen"/>
    <s v="Branche en ligne"/>
    <s v="Non"/>
    <s v=""/>
    <s v=""/>
    <n v="1058957"/>
    <m/>
    <n v="1058957"/>
    <x v="0"/>
    <x v="0"/>
    <x v="0"/>
    <s v=""/>
    <s v=""/>
    <s v=""/>
    <x v="0"/>
  </r>
  <r>
    <n v="11487"/>
    <x v="12"/>
    <n v="0.15"/>
    <s v="Oui"/>
    <s v="Non"/>
    <m/>
    <x v="1"/>
    <x v="2"/>
    <x v="3"/>
    <d v="2001-01-01T00:00:00"/>
    <n v="25"/>
    <x v="4"/>
    <d v="2001-01-01T00:00:00"/>
    <n v="25"/>
    <s v="&gt;20 ans"/>
    <d v="2000-01-01T00:00:00"/>
    <n v="26"/>
    <x v="0"/>
    <x v="12"/>
    <n v="1"/>
    <n v="1"/>
    <n v="1"/>
    <n v="1"/>
    <n v="1"/>
    <n v="1"/>
    <n v="1"/>
    <m/>
    <m/>
    <m/>
    <m/>
    <m/>
    <m/>
    <m/>
    <m/>
    <m/>
    <m/>
    <m/>
    <m/>
    <m/>
    <m/>
    <m/>
    <m/>
    <m/>
    <m/>
    <m/>
    <m/>
    <m/>
    <m/>
    <m/>
    <m/>
    <m/>
    <m/>
    <m/>
    <m/>
    <m/>
    <m/>
    <m/>
    <m/>
    <m/>
    <m/>
    <m/>
    <m/>
    <m/>
    <m/>
    <m/>
    <m/>
    <m/>
    <m/>
    <m/>
    <n v="7"/>
    <x v="1"/>
    <s v="Active"/>
    <s v="Moyen"/>
    <s v="Conseiller client commercial"/>
    <s v="Non"/>
    <n v="936864"/>
    <s v="750k-5 mil"/>
    <n v="656723"/>
    <m/>
    <n v="656723"/>
    <x v="1"/>
    <x v="2"/>
    <x v="2"/>
    <n v="117108"/>
    <n v="1.426574065473571"/>
    <s v="1-5x"/>
    <x v="1"/>
  </r>
  <r>
    <n v="11488"/>
    <x v="12"/>
    <n v="0.2"/>
    <s v="Non"/>
    <s v="Non"/>
    <m/>
    <x v="1"/>
    <x v="0"/>
    <x v="1"/>
    <d v="2000-01-01T00:00:00"/>
    <n v="26"/>
    <x v="4"/>
    <d v="2000-01-01T00:00:00"/>
    <n v="26"/>
    <s v="&gt;20 ans"/>
    <d v="1995-01-01T00:00:00"/>
    <n v="31"/>
    <x v="0"/>
    <x v="0"/>
    <n v="1"/>
    <m/>
    <n v="1"/>
    <m/>
    <n v="1"/>
    <m/>
    <n v="1"/>
    <m/>
    <m/>
    <m/>
    <m/>
    <m/>
    <m/>
    <m/>
    <m/>
    <m/>
    <m/>
    <m/>
    <m/>
    <m/>
    <m/>
    <m/>
    <m/>
    <m/>
    <m/>
    <m/>
    <m/>
    <m/>
    <m/>
    <m/>
    <m/>
    <m/>
    <m/>
    <m/>
    <m/>
    <m/>
    <m/>
    <m/>
    <m/>
    <m/>
    <m/>
    <m/>
    <m/>
    <m/>
    <m/>
    <m/>
    <m/>
    <m/>
    <m/>
    <m/>
    <n v="4"/>
    <x v="1"/>
    <s v="Active"/>
    <s v="Très petit"/>
    <s v="Unité très petite"/>
    <s v="Non"/>
    <n v="2756037"/>
    <s v="750k-5 mil"/>
    <n v="261295"/>
    <m/>
    <n v="261295"/>
    <x v="1"/>
    <x v="1"/>
    <x v="5"/>
    <n v="1378018.5"/>
    <n v="10.547607110736907"/>
    <s v="10-20x"/>
    <x v="1"/>
  </r>
  <r>
    <n v="11489"/>
    <x v="4"/>
    <n v="0.3"/>
    <s v="Oui"/>
    <s v="Oui"/>
    <n v="0.15"/>
    <x v="1"/>
    <x v="2"/>
    <x v="2"/>
    <d v="1999-01-01T00:00:00"/>
    <n v="27"/>
    <x v="4"/>
    <d v="1999-01-01T00:00:00"/>
    <n v="27"/>
    <s v="&gt;20 ans"/>
    <d v="1990-01-01T00:00:00"/>
    <n v="36"/>
    <x v="1"/>
    <x v="7"/>
    <n v="1"/>
    <n v="1"/>
    <n v="1"/>
    <n v="1"/>
    <n v="1"/>
    <m/>
    <m/>
    <m/>
    <m/>
    <m/>
    <m/>
    <m/>
    <m/>
    <m/>
    <m/>
    <m/>
    <m/>
    <m/>
    <m/>
    <m/>
    <m/>
    <m/>
    <m/>
    <m/>
    <m/>
    <m/>
    <m/>
    <m/>
    <m/>
    <m/>
    <m/>
    <m/>
    <m/>
    <m/>
    <m/>
    <m/>
    <m/>
    <m/>
    <m/>
    <m/>
    <m/>
    <m/>
    <m/>
    <m/>
    <m/>
    <m/>
    <m/>
    <m/>
    <m/>
    <m/>
    <n v="5"/>
    <x v="1"/>
    <s v="Active"/>
    <s v="Très petit"/>
    <s v="Unité très petite"/>
    <s v="Non"/>
    <n v="295590"/>
    <s v="250k-750k"/>
    <n v="986861"/>
    <m/>
    <n v="986861"/>
    <x v="2"/>
    <x v="2"/>
    <x v="10"/>
    <n v="73897.5"/>
    <n v="0.29952546508576183"/>
    <s v="1x"/>
    <x v="1"/>
  </r>
  <r>
    <n v="11490"/>
    <x v="0"/>
    <n v="0.4"/>
    <s v="Non"/>
    <s v="Oui"/>
    <n v="0.3"/>
    <x v="1"/>
    <x v="0"/>
    <x v="2"/>
    <d v="2025-01-01T00:00:00"/>
    <n v="1"/>
    <x v="0"/>
    <d v="2025-01-01T00:00:00"/>
    <n v="1"/>
    <s v="1 à 3 ans"/>
    <d v="1985-01-01T00:00:00"/>
    <n v="41"/>
    <x v="1"/>
    <x v="2"/>
    <m/>
    <m/>
    <n v="1"/>
    <m/>
    <n v="1"/>
    <m/>
    <n v="1"/>
    <m/>
    <m/>
    <m/>
    <m/>
    <m/>
    <m/>
    <m/>
    <m/>
    <m/>
    <m/>
    <m/>
    <m/>
    <m/>
    <m/>
    <m/>
    <m/>
    <m/>
    <m/>
    <m/>
    <m/>
    <m/>
    <m/>
    <m/>
    <m/>
    <m/>
    <m/>
    <m/>
    <m/>
    <m/>
    <m/>
    <m/>
    <m/>
    <m/>
    <m/>
    <m/>
    <m/>
    <m/>
    <m/>
    <m/>
    <m/>
    <m/>
    <m/>
    <m/>
    <n v="3"/>
    <x v="0"/>
    <s v="Active"/>
    <s v="Très petit"/>
    <s v="Unité très petite"/>
    <s v="Non"/>
    <s v=""/>
    <s v=""/>
    <n v="1532296"/>
    <m/>
    <n v="1532296"/>
    <x v="0"/>
    <x v="0"/>
    <x v="0"/>
    <s v=""/>
    <s v=""/>
    <s v=""/>
    <x v="0"/>
  </r>
  <r>
    <n v="11491"/>
    <x v="8"/>
    <n v="0.5"/>
    <s v="Oui"/>
    <s v="Non"/>
    <m/>
    <x v="0"/>
    <x v="0"/>
    <x v="2"/>
    <d v="2025-01-01T00:00:00"/>
    <n v="1"/>
    <x v="0"/>
    <d v="2025-01-01T00:00:00"/>
    <n v="1"/>
    <s v="1 à 3 ans"/>
    <d v="1980-01-01T00:00:00"/>
    <n v="46"/>
    <x v="2"/>
    <x v="8"/>
    <m/>
    <n v="1"/>
    <m/>
    <n v="1"/>
    <m/>
    <n v="1"/>
    <m/>
    <m/>
    <m/>
    <m/>
    <m/>
    <m/>
    <m/>
    <m/>
    <m/>
    <m/>
    <m/>
    <m/>
    <m/>
    <m/>
    <m/>
    <m/>
    <m/>
    <m/>
    <m/>
    <m/>
    <m/>
    <m/>
    <m/>
    <m/>
    <m/>
    <m/>
    <m/>
    <m/>
    <m/>
    <m/>
    <m/>
    <m/>
    <m/>
    <m/>
    <m/>
    <m/>
    <m/>
    <m/>
    <m/>
    <m/>
    <m/>
    <m/>
    <m/>
    <m/>
    <n v="3"/>
    <x v="0"/>
    <s v="Active"/>
    <s v="Très petit"/>
    <s v="Unité très petite"/>
    <s v="Non"/>
    <s v=""/>
    <s v=""/>
    <n v="1540687"/>
    <m/>
    <n v="1540687"/>
    <x v="0"/>
    <x v="0"/>
    <x v="0"/>
    <s v=""/>
    <s v=""/>
    <s v=""/>
    <x v="0"/>
  </r>
  <r>
    <n v="11492"/>
    <x v="5"/>
    <n v="0.6"/>
    <s v="Non"/>
    <s v="Non"/>
    <m/>
    <x v="0"/>
    <x v="0"/>
    <x v="2"/>
    <d v="2024-06-30T00:00:00"/>
    <n v="1"/>
    <x v="0"/>
    <d v="2024-06-30T00:00:00"/>
    <n v="1"/>
    <s v="1 à 3 ans"/>
    <d v="1975-01-01T00:00:00"/>
    <n v="51"/>
    <x v="2"/>
    <x v="8"/>
    <n v="1"/>
    <m/>
    <n v="1"/>
    <m/>
    <n v="1"/>
    <m/>
    <n v="1"/>
    <m/>
    <m/>
    <m/>
    <m/>
    <m/>
    <m/>
    <m/>
    <m/>
    <m/>
    <m/>
    <m/>
    <m/>
    <m/>
    <m/>
    <m/>
    <m/>
    <m/>
    <m/>
    <m/>
    <m/>
    <m/>
    <m/>
    <m/>
    <m/>
    <m/>
    <m/>
    <m/>
    <m/>
    <m/>
    <m/>
    <m/>
    <m/>
    <m/>
    <m/>
    <m/>
    <m/>
    <m/>
    <m/>
    <m/>
    <m/>
    <m/>
    <m/>
    <m/>
    <n v="4"/>
    <x v="1"/>
    <s v="Active"/>
    <s v="Très petit"/>
    <s v="Unité très petite"/>
    <s v="Non"/>
    <n v="1863992"/>
    <s v="750k-5 mil"/>
    <n v="398048"/>
    <m/>
    <n v="398048"/>
    <x v="1"/>
    <x v="1"/>
    <x v="5"/>
    <n v="931996"/>
    <n v="4.6828322212396492"/>
    <s v="1-5x"/>
    <x v="1"/>
  </r>
  <r>
    <n v="11493"/>
    <x v="0"/>
    <n v="0.7"/>
    <s v="Oui"/>
    <s v="Oui"/>
    <n v="0.4"/>
    <x v="0"/>
    <x v="0"/>
    <x v="2"/>
    <d v="2024-01-01T00:00:00"/>
    <n v="2"/>
    <x v="0"/>
    <d v="2024-01-01T00:00:00"/>
    <n v="2"/>
    <s v="1 à 3 ans"/>
    <d v="1970-01-01T00:00:00"/>
    <n v="56"/>
    <x v="3"/>
    <x v="3"/>
    <m/>
    <n v="1"/>
    <n v="1"/>
    <n v="1"/>
    <n v="1"/>
    <n v="1"/>
    <n v="1"/>
    <m/>
    <m/>
    <m/>
    <m/>
    <m/>
    <m/>
    <m/>
    <m/>
    <m/>
    <m/>
    <m/>
    <m/>
    <m/>
    <m/>
    <m/>
    <m/>
    <m/>
    <m/>
    <m/>
    <m/>
    <m/>
    <m/>
    <m/>
    <m/>
    <m/>
    <m/>
    <m/>
    <m/>
    <m/>
    <m/>
    <m/>
    <m/>
    <m/>
    <m/>
    <m/>
    <m/>
    <m/>
    <m/>
    <m/>
    <m/>
    <m/>
    <m/>
    <m/>
    <n v="6"/>
    <x v="0"/>
    <s v="Active"/>
    <s v="Très petit"/>
    <s v="Unité très petite"/>
    <s v="Non"/>
    <s v=""/>
    <s v=""/>
    <n v="1822312"/>
    <m/>
    <n v="1822312"/>
    <x v="0"/>
    <x v="0"/>
    <x v="0"/>
    <s v=""/>
    <s v=""/>
    <s v=""/>
    <x v="0"/>
  </r>
  <r>
    <n v="11494"/>
    <x v="0"/>
    <n v="0.8"/>
    <s v="Non"/>
    <s v="Oui"/>
    <n v="0.75"/>
    <x v="0"/>
    <x v="0"/>
    <x v="0"/>
    <d v="2023-06-30T00:00:00"/>
    <n v="2"/>
    <x v="0"/>
    <d v="2023-06-30T00:00:00"/>
    <n v="2"/>
    <s v="1 à 3 ans"/>
    <d v="1965-01-01T00:00:00"/>
    <n v="61"/>
    <x v="3"/>
    <x v="4"/>
    <m/>
    <m/>
    <n v="1"/>
    <m/>
    <n v="1"/>
    <m/>
    <n v="1"/>
    <m/>
    <m/>
    <m/>
    <m/>
    <m/>
    <m/>
    <m/>
    <m/>
    <m/>
    <m/>
    <m/>
    <m/>
    <m/>
    <m/>
    <m/>
    <m/>
    <m/>
    <m/>
    <m/>
    <m/>
    <m/>
    <m/>
    <m/>
    <m/>
    <m/>
    <m/>
    <m/>
    <m/>
    <m/>
    <m/>
    <m/>
    <m/>
    <m/>
    <m/>
    <m/>
    <m/>
    <m/>
    <m/>
    <m/>
    <m/>
    <m/>
    <m/>
    <m/>
    <n v="3"/>
    <x v="0"/>
    <s v="Active"/>
    <s v="Moyen"/>
    <s v="Conseiller client commercial"/>
    <s v="Non"/>
    <s v=""/>
    <s v=""/>
    <n v="385997"/>
    <m/>
    <n v="385997"/>
    <x v="0"/>
    <x v="0"/>
    <x v="0"/>
    <s v=""/>
    <s v=""/>
    <s v=""/>
    <x v="0"/>
  </r>
  <r>
    <n v="11495"/>
    <x v="2"/>
    <n v="0.75"/>
    <s v="Oui"/>
    <s v="Non"/>
    <m/>
    <x v="0"/>
    <x v="2"/>
    <x v="3"/>
    <d v="2023-01-01T00:00:00"/>
    <n v="3"/>
    <x v="1"/>
    <d v="2023-01-01T00:00:00"/>
    <n v="3"/>
    <s v="3-5 ans"/>
    <d v="2000-01-01T00:00:00"/>
    <n v="26"/>
    <x v="0"/>
    <x v="0"/>
    <n v="1"/>
    <n v="1"/>
    <n v="1"/>
    <n v="1"/>
    <n v="1"/>
    <m/>
    <m/>
    <m/>
    <m/>
    <m/>
    <m/>
    <m/>
    <m/>
    <m/>
    <m/>
    <m/>
    <m/>
    <m/>
    <m/>
    <m/>
    <m/>
    <m/>
    <m/>
    <m/>
    <m/>
    <m/>
    <m/>
    <m/>
    <m/>
    <m/>
    <m/>
    <m/>
    <m/>
    <m/>
    <m/>
    <m/>
    <m/>
    <m/>
    <m/>
    <m/>
    <m/>
    <m/>
    <m/>
    <m/>
    <m/>
    <m/>
    <m/>
    <m/>
    <m/>
    <m/>
    <n v="5"/>
    <x v="1"/>
    <s v="Active"/>
    <s v="Très petit"/>
    <s v="Unité très petite"/>
    <s v="Non"/>
    <n v="2771005"/>
    <s v="750k-5 mil"/>
    <n v="436840"/>
    <m/>
    <n v="436840"/>
    <x v="1"/>
    <x v="2"/>
    <x v="8"/>
    <n v="307889.44444444444"/>
    <n v="6.3432950279278453"/>
    <s v="5-10x"/>
    <x v="1"/>
  </r>
  <r>
    <n v="11496"/>
    <x v="2"/>
    <n v="1"/>
    <s v="Non"/>
    <s v="Non"/>
    <m/>
    <x v="0"/>
    <x v="2"/>
    <x v="2"/>
    <d v="2022-06-30T00:00:00"/>
    <n v="3"/>
    <x v="1"/>
    <d v="2022-06-30T00:00:00"/>
    <n v="3"/>
    <s v="3-5 ans"/>
    <d v="1995-01-01T00:00:00"/>
    <n v="31"/>
    <x v="0"/>
    <x v="13"/>
    <m/>
    <m/>
    <n v="1"/>
    <m/>
    <n v="1"/>
    <m/>
    <n v="1"/>
    <m/>
    <m/>
    <m/>
    <m/>
    <m/>
    <m/>
    <m/>
    <m/>
    <m/>
    <m/>
    <m/>
    <m/>
    <m/>
    <m/>
    <m/>
    <m/>
    <m/>
    <m/>
    <m/>
    <m/>
    <m/>
    <m/>
    <m/>
    <m/>
    <m/>
    <m/>
    <m/>
    <m/>
    <m/>
    <m/>
    <m/>
    <m/>
    <m/>
    <m/>
    <m/>
    <m/>
    <m/>
    <m/>
    <m/>
    <m/>
    <m/>
    <m/>
    <m/>
    <n v="3"/>
    <x v="0"/>
    <s v="Active"/>
    <s v="Petit"/>
    <s v="Conseiller client commercial"/>
    <s v="Non"/>
    <s v=""/>
    <s v=""/>
    <n v="558406"/>
    <m/>
    <n v="558406"/>
    <x v="0"/>
    <x v="0"/>
    <x v="0"/>
    <s v=""/>
    <s v=""/>
    <s v=""/>
    <x v="0"/>
  </r>
  <r>
    <n v="11497"/>
    <x v="4"/>
    <n v="0"/>
    <s v="Oui"/>
    <s v="Oui"/>
    <n v="0.15"/>
    <x v="1"/>
    <x v="0"/>
    <x v="2"/>
    <d v="2022-01-01T00:00:00"/>
    <n v="4"/>
    <x v="1"/>
    <d v="2022-01-01T00:00:00"/>
    <n v="4"/>
    <s v="3-5 ans"/>
    <d v="1990-01-01T00:00:00"/>
    <n v="36"/>
    <x v="1"/>
    <x v="0"/>
    <m/>
    <n v="1"/>
    <m/>
    <n v="1"/>
    <m/>
    <n v="1"/>
    <m/>
    <m/>
    <m/>
    <m/>
    <m/>
    <m/>
    <m/>
    <m/>
    <m/>
    <m/>
    <m/>
    <m/>
    <m/>
    <m/>
    <m/>
    <m/>
    <m/>
    <m/>
    <m/>
    <m/>
    <m/>
    <m/>
    <m/>
    <m/>
    <m/>
    <m/>
    <m/>
    <m/>
    <m/>
    <m/>
    <m/>
    <m/>
    <m/>
    <m/>
    <m/>
    <m/>
    <m/>
    <m/>
    <m/>
    <m/>
    <m/>
    <m/>
    <m/>
    <m/>
    <n v="3"/>
    <x v="0"/>
    <s v="Active"/>
    <s v="Très petit"/>
    <s v="Unité très petite"/>
    <s v="Non"/>
    <s v=""/>
    <s v=""/>
    <n v="325752"/>
    <m/>
    <n v="325752"/>
    <x v="0"/>
    <x v="0"/>
    <x v="0"/>
    <s v=""/>
    <s v=""/>
    <s v=""/>
    <x v="0"/>
  </r>
  <r>
    <n v="11498"/>
    <x v="0"/>
    <n v="0.4"/>
    <s v="Non"/>
    <s v="Oui"/>
    <n v="0.5"/>
    <x v="1"/>
    <x v="0"/>
    <x v="0"/>
    <d v="2021-06-30T00:00:00"/>
    <n v="4"/>
    <x v="1"/>
    <d v="2021-06-30T00:00:00"/>
    <n v="4"/>
    <s v="3-5 ans"/>
    <d v="1985-01-01T00:00:00"/>
    <n v="41"/>
    <x v="1"/>
    <x v="16"/>
    <m/>
    <m/>
    <n v="1"/>
    <m/>
    <n v="1"/>
    <m/>
    <n v="1"/>
    <m/>
    <m/>
    <m/>
    <m/>
    <m/>
    <m/>
    <m/>
    <m/>
    <m/>
    <m/>
    <m/>
    <m/>
    <m/>
    <m/>
    <m/>
    <m/>
    <m/>
    <m/>
    <m/>
    <m/>
    <m/>
    <m/>
    <m/>
    <m/>
    <m/>
    <m/>
    <m/>
    <m/>
    <m/>
    <m/>
    <m/>
    <m/>
    <m/>
    <m/>
    <m/>
    <m/>
    <m/>
    <m/>
    <m/>
    <m/>
    <m/>
    <m/>
    <m/>
    <n v="3"/>
    <x v="0"/>
    <s v="Active"/>
    <s v="Moyen"/>
    <s v="Conseiller client commercial"/>
    <s v="Non"/>
    <s v=""/>
    <s v=""/>
    <n v="1550440"/>
    <m/>
    <n v="1550440"/>
    <x v="0"/>
    <x v="0"/>
    <x v="0"/>
    <s v=""/>
    <s v=""/>
    <s v=""/>
    <x v="0"/>
  </r>
  <r>
    <n v="11499"/>
    <x v="20"/>
    <n v="0.15"/>
    <s v="Oui"/>
    <s v="Non"/>
    <m/>
    <x v="1"/>
    <x v="1"/>
    <x v="3"/>
    <d v="2021-01-01T00:00:00"/>
    <n v="5"/>
    <x v="2"/>
    <d v="2021-01-01T00:00:00"/>
    <n v="5"/>
    <s v="5 à 10 ans"/>
    <d v="1980-01-01T00:00:00"/>
    <n v="46"/>
    <x v="2"/>
    <x v="0"/>
    <n v="1"/>
    <n v="1"/>
    <n v="1"/>
    <n v="1"/>
    <n v="1"/>
    <n v="1"/>
    <n v="1"/>
    <m/>
    <m/>
    <m/>
    <m/>
    <m/>
    <m/>
    <m/>
    <m/>
    <m/>
    <m/>
    <m/>
    <m/>
    <m/>
    <m/>
    <m/>
    <m/>
    <m/>
    <m/>
    <m/>
    <m/>
    <m/>
    <m/>
    <m/>
    <m/>
    <m/>
    <m/>
    <m/>
    <m/>
    <m/>
    <m/>
    <m/>
    <m/>
    <m/>
    <m/>
    <m/>
    <m/>
    <m/>
    <m/>
    <m/>
    <m/>
    <m/>
    <m/>
    <m/>
    <n v="7"/>
    <x v="1"/>
    <s v="Active"/>
    <s v="Petit"/>
    <s v="Conseiller client commercial"/>
    <s v="Non"/>
    <n v="573459"/>
    <s v="250k-750k"/>
    <n v="1691823"/>
    <m/>
    <n v="1691823"/>
    <x v="1"/>
    <x v="2"/>
    <x v="1"/>
    <n v="114691.8"/>
    <n v="0.33895921736493712"/>
    <s v="1x"/>
    <x v="1"/>
  </r>
  <r>
    <n v="11500"/>
    <x v="0"/>
    <n v="0.2"/>
    <s v="Non"/>
    <s v="Non"/>
    <m/>
    <x v="1"/>
    <x v="1"/>
    <x v="2"/>
    <d v="2020-06-30T00:00:00"/>
    <n v="5"/>
    <x v="2"/>
    <d v="2020-06-30T00:00:00"/>
    <n v="5"/>
    <s v="5 à 10 ans"/>
    <d v="1975-01-01T00:00:00"/>
    <n v="51"/>
    <x v="2"/>
    <x v="6"/>
    <n v="1"/>
    <m/>
    <n v="1"/>
    <m/>
    <n v="1"/>
    <m/>
    <n v="1"/>
    <m/>
    <m/>
    <m/>
    <m/>
    <m/>
    <m/>
    <m/>
    <m/>
    <m/>
    <m/>
    <m/>
    <m/>
    <m/>
    <m/>
    <m/>
    <m/>
    <m/>
    <m/>
    <m/>
    <m/>
    <m/>
    <m/>
    <m/>
    <m/>
    <m/>
    <m/>
    <m/>
    <m/>
    <m/>
    <m/>
    <m/>
    <m/>
    <m/>
    <m/>
    <m/>
    <m/>
    <m/>
    <m/>
    <m/>
    <m/>
    <m/>
    <m/>
    <m/>
    <n v="4"/>
    <x v="1"/>
    <s v="Active"/>
    <s v="Petit"/>
    <s v="Conseiller client commercial"/>
    <s v="Non"/>
    <n v="2037057"/>
    <s v="750k-5 mil"/>
    <n v="1511048"/>
    <m/>
    <n v="1511048"/>
    <x v="1"/>
    <x v="1"/>
    <x v="9"/>
    <n v="679019"/>
    <n v="1.3481087298351873"/>
    <s v="1-5x"/>
    <x v="1"/>
  </r>
  <r>
    <n v="11501"/>
    <x v="18"/>
    <n v="0.3"/>
    <s v="Oui"/>
    <s v="Oui"/>
    <n v="0.15"/>
    <x v="1"/>
    <x v="0"/>
    <x v="0"/>
    <d v="2020-01-01T00:00:00"/>
    <n v="6"/>
    <x v="2"/>
    <d v="2020-01-01T00:00:00"/>
    <n v="6"/>
    <s v="5 à 10 ans"/>
    <d v="1970-01-01T00:00:00"/>
    <n v="56"/>
    <x v="3"/>
    <x v="8"/>
    <m/>
    <n v="1"/>
    <n v="1"/>
    <n v="1"/>
    <n v="1"/>
    <m/>
    <m/>
    <m/>
    <m/>
    <m/>
    <m/>
    <m/>
    <m/>
    <m/>
    <m/>
    <m/>
    <m/>
    <m/>
    <m/>
    <m/>
    <m/>
    <m/>
    <m/>
    <m/>
    <m/>
    <m/>
    <m/>
    <m/>
    <m/>
    <m/>
    <m/>
    <m/>
    <m/>
    <m/>
    <m/>
    <m/>
    <m/>
    <m/>
    <m/>
    <m/>
    <m/>
    <m/>
    <m/>
    <m/>
    <m/>
    <m/>
    <m/>
    <m/>
    <m/>
    <m/>
    <n v="4"/>
    <x v="0"/>
    <s v="Active"/>
    <s v="Moyen"/>
    <s v="Conseiller client commercial"/>
    <s v="Non"/>
    <s v=""/>
    <s v=""/>
    <n v="364609"/>
    <m/>
    <n v="364609"/>
    <x v="0"/>
    <x v="0"/>
    <x v="0"/>
    <s v=""/>
    <s v=""/>
    <s v=""/>
    <x v="0"/>
  </r>
  <r>
    <n v="11502"/>
    <x v="0"/>
    <n v="0.4"/>
    <s v="Non"/>
    <s v="Oui"/>
    <n v="0.3"/>
    <x v="1"/>
    <x v="0"/>
    <x v="2"/>
    <d v="2019-06-30T00:00:00"/>
    <n v="6"/>
    <x v="2"/>
    <d v="2019-06-30T00:00:00"/>
    <n v="6"/>
    <s v="5 à 10 ans"/>
    <d v="1965-01-01T00:00:00"/>
    <n v="61"/>
    <x v="3"/>
    <x v="7"/>
    <m/>
    <m/>
    <n v="1"/>
    <m/>
    <n v="1"/>
    <m/>
    <n v="1"/>
    <m/>
    <m/>
    <m/>
    <m/>
    <m/>
    <m/>
    <m/>
    <m/>
    <m/>
    <m/>
    <m/>
    <m/>
    <m/>
    <m/>
    <m/>
    <m/>
    <m/>
    <m/>
    <m/>
    <m/>
    <m/>
    <m/>
    <m/>
    <m/>
    <m/>
    <m/>
    <m/>
    <m/>
    <m/>
    <m/>
    <m/>
    <m/>
    <m/>
    <m/>
    <m/>
    <m/>
    <m/>
    <m/>
    <m/>
    <m/>
    <m/>
    <m/>
    <m/>
    <n v="3"/>
    <x v="0"/>
    <s v="Active"/>
    <s v="Très petit"/>
    <s v="Unité très petite"/>
    <s v="Non"/>
    <s v=""/>
    <s v=""/>
    <n v="1493458"/>
    <m/>
    <n v="1493458"/>
    <x v="0"/>
    <x v="0"/>
    <x v="0"/>
    <s v=""/>
    <s v=""/>
    <s v=""/>
    <x v="0"/>
  </r>
  <r>
    <n v="11503"/>
    <x v="0"/>
    <n v="0.5"/>
    <s v="Oui"/>
    <s v="Non"/>
    <m/>
    <x v="0"/>
    <x v="0"/>
    <x v="2"/>
    <d v="2019-01-01T00:00:00"/>
    <n v="7"/>
    <x v="2"/>
    <d v="2019-01-01T00:00:00"/>
    <n v="7"/>
    <s v="5 à 10 ans"/>
    <d v="2000-01-01T00:00:00"/>
    <n v="26"/>
    <x v="0"/>
    <x v="6"/>
    <m/>
    <n v="1"/>
    <m/>
    <n v="1"/>
    <m/>
    <n v="1"/>
    <m/>
    <m/>
    <m/>
    <m/>
    <m/>
    <m/>
    <m/>
    <m/>
    <m/>
    <m/>
    <m/>
    <m/>
    <m/>
    <m/>
    <m/>
    <m/>
    <m/>
    <m/>
    <m/>
    <m/>
    <m/>
    <m/>
    <m/>
    <m/>
    <m/>
    <m/>
    <m/>
    <m/>
    <m/>
    <m/>
    <m/>
    <m/>
    <m/>
    <m/>
    <m/>
    <m/>
    <m/>
    <m/>
    <m/>
    <m/>
    <m/>
    <m/>
    <m/>
    <m/>
    <n v="3"/>
    <x v="0"/>
    <s v="Active"/>
    <s v="Très petit"/>
    <s v="Unité très petite"/>
    <s v="Non"/>
    <s v=""/>
    <s v=""/>
    <n v="381537"/>
    <m/>
    <n v="381537"/>
    <x v="0"/>
    <x v="0"/>
    <x v="0"/>
    <s v=""/>
    <s v=""/>
    <s v=""/>
    <x v="0"/>
  </r>
  <r>
    <n v="11504"/>
    <x v="3"/>
    <n v="0.6"/>
    <s v="Non"/>
    <s v="Non"/>
    <m/>
    <x v="0"/>
    <x v="2"/>
    <x v="2"/>
    <d v="2018-06-30T00:00:00"/>
    <n v="7"/>
    <x v="2"/>
    <d v="2018-06-30T00:00:00"/>
    <n v="7"/>
    <s v="5 à 10 ans"/>
    <d v="1995-01-01T00:00:00"/>
    <n v="31"/>
    <x v="0"/>
    <x v="7"/>
    <n v="1"/>
    <m/>
    <n v="1"/>
    <m/>
    <n v="1"/>
    <m/>
    <n v="1"/>
    <m/>
    <m/>
    <m/>
    <m/>
    <m/>
    <m/>
    <m/>
    <m/>
    <m/>
    <m/>
    <m/>
    <m/>
    <m/>
    <m/>
    <m/>
    <m/>
    <m/>
    <m/>
    <m/>
    <m/>
    <m/>
    <m/>
    <m/>
    <m/>
    <m/>
    <m/>
    <m/>
    <m/>
    <m/>
    <m/>
    <m/>
    <m/>
    <m/>
    <m/>
    <m/>
    <m/>
    <m/>
    <m/>
    <m/>
    <m/>
    <m/>
    <m/>
    <m/>
    <n v="4"/>
    <x v="1"/>
    <s v="Active"/>
    <s v="Très petit"/>
    <s v="Unité très petite"/>
    <s v="Non"/>
    <n v="4259836"/>
    <s v="750k-5 mil"/>
    <n v="1368150"/>
    <m/>
    <n v="1368150"/>
    <x v="1"/>
    <x v="1"/>
    <x v="4"/>
    <n v="608548"/>
    <n v="3.1135738040419545"/>
    <s v="1-5x"/>
    <x v="1"/>
  </r>
  <r>
    <n v="11505"/>
    <x v="2"/>
    <n v="0.7"/>
    <s v="Oui"/>
    <s v="Oui"/>
    <n v="0.4"/>
    <x v="0"/>
    <x v="0"/>
    <x v="2"/>
    <d v="2018-01-01T00:00:00"/>
    <n v="8"/>
    <x v="2"/>
    <d v="2018-01-01T00:00:00"/>
    <n v="8"/>
    <s v="5 à 10 ans"/>
    <d v="1990-01-01T00:00:00"/>
    <n v="36"/>
    <x v="1"/>
    <x v="0"/>
    <n v="1"/>
    <n v="1"/>
    <n v="1"/>
    <n v="1"/>
    <n v="1"/>
    <n v="1"/>
    <n v="1"/>
    <m/>
    <m/>
    <m/>
    <m/>
    <m/>
    <m/>
    <m/>
    <m/>
    <m/>
    <m/>
    <m/>
    <m/>
    <m/>
    <m/>
    <m/>
    <m/>
    <m/>
    <m/>
    <m/>
    <m/>
    <m/>
    <m/>
    <m/>
    <m/>
    <m/>
    <m/>
    <m/>
    <m/>
    <m/>
    <m/>
    <m/>
    <m/>
    <m/>
    <m/>
    <m/>
    <m/>
    <m/>
    <m/>
    <m/>
    <m/>
    <m/>
    <m/>
    <m/>
    <n v="7"/>
    <x v="1"/>
    <s v="Active"/>
    <s v="Très petit"/>
    <s v="Unité très petite"/>
    <s v="Non"/>
    <n v="1667234"/>
    <s v="750k-5 mil"/>
    <n v="1537417"/>
    <m/>
    <n v="1537417"/>
    <x v="2"/>
    <x v="2"/>
    <x v="2"/>
    <n v="208404.25"/>
    <n v="1.0844383794377193"/>
    <s v="1-5x"/>
    <x v="5"/>
  </r>
  <r>
    <n v="11506"/>
    <x v="12"/>
    <n v="0.8"/>
    <s v="Non"/>
    <s v="Oui"/>
    <n v="0.75"/>
    <x v="0"/>
    <x v="2"/>
    <x v="2"/>
    <d v="2017-06-30T00:00:00"/>
    <n v="8"/>
    <x v="2"/>
    <d v="2017-06-30T00:00:00"/>
    <n v="8"/>
    <s v="5 à 10 ans"/>
    <d v="1985-01-01T00:00:00"/>
    <n v="41"/>
    <x v="1"/>
    <x v="7"/>
    <n v="1"/>
    <m/>
    <n v="1"/>
    <m/>
    <n v="1"/>
    <m/>
    <n v="1"/>
    <m/>
    <m/>
    <m/>
    <m/>
    <m/>
    <m/>
    <m/>
    <m/>
    <m/>
    <m/>
    <m/>
    <m/>
    <m/>
    <m/>
    <m/>
    <m/>
    <m/>
    <m/>
    <m/>
    <m/>
    <m/>
    <m/>
    <m/>
    <m/>
    <m/>
    <m/>
    <m/>
    <m/>
    <m/>
    <m/>
    <m/>
    <m/>
    <m/>
    <m/>
    <m/>
    <m/>
    <m/>
    <m/>
    <m/>
    <m/>
    <m/>
    <m/>
    <m/>
    <n v="4"/>
    <x v="1"/>
    <s v="Active"/>
    <s v="Très petit"/>
    <s v="Unité très petite"/>
    <s v="Non"/>
    <n v="3315817"/>
    <s v="750k-5 mil"/>
    <n v="1348069"/>
    <m/>
    <n v="1348069"/>
    <x v="2"/>
    <x v="1"/>
    <x v="2"/>
    <n v="414477.125"/>
    <n v="2.4596789926925107"/>
    <s v="1-5x"/>
    <x v="1"/>
  </r>
  <r>
    <n v="11507"/>
    <x v="4"/>
    <n v="0.75"/>
    <s v="Oui"/>
    <s v="Non"/>
    <m/>
    <x v="0"/>
    <x v="2"/>
    <x v="2"/>
    <d v="2017-01-01T00:00:00"/>
    <n v="9"/>
    <x v="2"/>
    <d v="2017-01-01T00:00:00"/>
    <n v="9"/>
    <s v="5 à 10 ans"/>
    <d v="1980-01-01T00:00:00"/>
    <n v="46"/>
    <x v="2"/>
    <x v="0"/>
    <n v="1"/>
    <n v="1"/>
    <n v="1"/>
    <n v="1"/>
    <n v="1"/>
    <m/>
    <m/>
    <m/>
    <m/>
    <m/>
    <m/>
    <m/>
    <m/>
    <m/>
    <m/>
    <m/>
    <m/>
    <m/>
    <m/>
    <m/>
    <m/>
    <m/>
    <m/>
    <m/>
    <m/>
    <m/>
    <m/>
    <m/>
    <m/>
    <m/>
    <m/>
    <m/>
    <m/>
    <m/>
    <m/>
    <m/>
    <m/>
    <m/>
    <m/>
    <m/>
    <m/>
    <m/>
    <m/>
    <m/>
    <m/>
    <m/>
    <m/>
    <m/>
    <m/>
    <m/>
    <n v="5"/>
    <x v="1"/>
    <s v="Active"/>
    <s v="Très petit"/>
    <s v="Unité très petite"/>
    <s v="Non"/>
    <n v="2569831"/>
    <s v="750k-5 mil"/>
    <n v="1338845"/>
    <m/>
    <n v="1338845"/>
    <x v="1"/>
    <x v="2"/>
    <x v="5"/>
    <n v="1284915.5"/>
    <n v="1.9194387699845763"/>
    <s v="1-5x"/>
    <x v="1"/>
  </r>
  <r>
    <n v="11508"/>
    <x v="0"/>
    <n v="1"/>
    <s v="Non"/>
    <s v="Non"/>
    <m/>
    <x v="0"/>
    <x v="0"/>
    <x v="0"/>
    <d v="2016-06-30T00:00:00"/>
    <n v="9"/>
    <x v="2"/>
    <d v="2016-06-30T00:00:00"/>
    <n v="9"/>
    <s v="5 à 10 ans"/>
    <d v="1975-01-01T00:00:00"/>
    <n v="51"/>
    <x v="2"/>
    <x v="7"/>
    <n v="1"/>
    <m/>
    <n v="1"/>
    <m/>
    <n v="1"/>
    <m/>
    <n v="1"/>
    <m/>
    <m/>
    <m/>
    <m/>
    <m/>
    <m/>
    <m/>
    <m/>
    <m/>
    <m/>
    <m/>
    <m/>
    <m/>
    <m/>
    <m/>
    <m/>
    <m/>
    <m/>
    <m/>
    <m/>
    <m/>
    <m/>
    <m/>
    <m/>
    <m/>
    <m/>
    <m/>
    <m/>
    <m/>
    <m/>
    <m/>
    <m/>
    <m/>
    <m/>
    <m/>
    <m/>
    <m/>
    <m/>
    <m/>
    <m/>
    <m/>
    <m/>
    <m/>
    <n v="4"/>
    <x v="1"/>
    <s v="Active"/>
    <s v="Petit"/>
    <s v="PQMU"/>
    <s v="Non"/>
    <n v="2803553"/>
    <s v="750k-5 mil"/>
    <n v="1587504"/>
    <m/>
    <n v="1587504"/>
    <x v="1"/>
    <x v="1"/>
    <x v="6"/>
    <n v="467258.83333333331"/>
    <n v="1.7660131879982666"/>
    <s v="1-5x"/>
    <x v="3"/>
  </r>
  <r>
    <n v="11509"/>
    <x v="0"/>
    <n v="0"/>
    <s v="Oui"/>
    <s v="Oui"/>
    <n v="0.15"/>
    <x v="1"/>
    <x v="2"/>
    <x v="2"/>
    <d v="2016-01-01T00:00:00"/>
    <n v="10"/>
    <x v="3"/>
    <d v="2016-01-01T00:00:00"/>
    <n v="10"/>
    <s v="10-20 ans"/>
    <d v="1970-01-01T00:00:00"/>
    <n v="56"/>
    <x v="3"/>
    <x v="5"/>
    <n v="1"/>
    <n v="1"/>
    <m/>
    <n v="1"/>
    <m/>
    <n v="1"/>
    <m/>
    <m/>
    <m/>
    <m/>
    <m/>
    <m/>
    <m/>
    <m/>
    <m/>
    <m/>
    <m/>
    <m/>
    <m/>
    <m/>
    <m/>
    <m/>
    <m/>
    <m/>
    <m/>
    <m/>
    <m/>
    <m/>
    <m/>
    <m/>
    <m/>
    <m/>
    <m/>
    <m/>
    <m/>
    <m/>
    <m/>
    <m/>
    <m/>
    <m/>
    <m/>
    <m/>
    <m/>
    <m/>
    <m/>
    <m/>
    <m/>
    <m/>
    <m/>
    <m/>
    <n v="4"/>
    <x v="1"/>
    <s v="Active"/>
    <s v="Petit"/>
    <s v="PQMU"/>
    <s v="Non"/>
    <n v="1453052"/>
    <s v="750k-5 mil"/>
    <n v="533078"/>
    <m/>
    <n v="533078"/>
    <x v="2"/>
    <x v="2"/>
    <x v="1"/>
    <n v="290610.40000000002"/>
    <n v="2.725777465961829"/>
    <s v="1-5x"/>
    <x v="4"/>
  </r>
  <r>
    <n v="11510"/>
    <x v="0"/>
    <n v="0.4"/>
    <s v="Non"/>
    <s v="Oui"/>
    <n v="0.5"/>
    <x v="1"/>
    <x v="4"/>
    <x v="3"/>
    <d v="2015-06-30T00:00:00"/>
    <n v="10"/>
    <x v="3"/>
    <d v="2015-06-30T00:00:00"/>
    <n v="10"/>
    <s v="10-20 ans"/>
    <d v="1965-01-01T00:00:00"/>
    <n v="61"/>
    <x v="3"/>
    <x v="6"/>
    <n v="1"/>
    <m/>
    <n v="1"/>
    <m/>
    <n v="1"/>
    <m/>
    <n v="1"/>
    <m/>
    <m/>
    <m/>
    <m/>
    <m/>
    <m/>
    <m/>
    <m/>
    <m/>
    <m/>
    <m/>
    <m/>
    <m/>
    <m/>
    <m/>
    <m/>
    <m/>
    <m/>
    <m/>
    <m/>
    <m/>
    <m/>
    <m/>
    <m/>
    <m/>
    <m/>
    <m/>
    <m/>
    <m/>
    <m/>
    <m/>
    <m/>
    <m/>
    <m/>
    <m/>
    <m/>
    <m/>
    <m/>
    <m/>
    <m/>
    <m/>
    <m/>
    <m/>
    <n v="4"/>
    <x v="1"/>
    <s v="Active"/>
    <s v="Moyen"/>
    <s v="Conseiller client commercial"/>
    <s v="Non"/>
    <n v="2151705"/>
    <s v="750k-5 mil"/>
    <n v="1380613"/>
    <m/>
    <n v="1380613"/>
    <x v="2"/>
    <x v="1"/>
    <x v="2"/>
    <n v="268963.125"/>
    <n v="1.5585142252028628"/>
    <s v="1-5x"/>
    <x v="1"/>
  </r>
  <r>
    <n v="11511"/>
    <x v="4"/>
    <n v="0.15"/>
    <s v="Oui"/>
    <s v="Non"/>
    <m/>
    <x v="1"/>
    <x v="0"/>
    <x v="2"/>
    <d v="2015-01-01T00:00:00"/>
    <n v="11"/>
    <x v="3"/>
    <d v="2015-01-01T00:00:00"/>
    <n v="11"/>
    <s v="10-20 ans"/>
    <d v="2000-01-01T00:00:00"/>
    <n v="26"/>
    <x v="0"/>
    <x v="1"/>
    <m/>
    <n v="1"/>
    <n v="1"/>
    <n v="1"/>
    <n v="1"/>
    <n v="1"/>
    <n v="1"/>
    <m/>
    <m/>
    <m/>
    <m/>
    <m/>
    <m/>
    <m/>
    <m/>
    <m/>
    <m/>
    <m/>
    <m/>
    <m/>
    <m/>
    <m/>
    <m/>
    <m/>
    <m/>
    <m/>
    <m/>
    <m/>
    <m/>
    <m/>
    <m/>
    <m/>
    <m/>
    <m/>
    <m/>
    <m/>
    <m/>
    <m/>
    <m/>
    <m/>
    <m/>
    <m/>
    <m/>
    <m/>
    <m/>
    <m/>
    <m/>
    <m/>
    <m/>
    <m/>
    <n v="6"/>
    <x v="0"/>
    <s v="Active"/>
    <s v="Très petit"/>
    <s v="Profil NN"/>
    <s v="Non"/>
    <s v=""/>
    <s v=""/>
    <n v="96454"/>
    <m/>
    <n v="96454"/>
    <x v="0"/>
    <x v="0"/>
    <x v="0"/>
    <s v=""/>
    <s v=""/>
    <s v=""/>
    <x v="0"/>
  </r>
  <r>
    <n v="11512"/>
    <x v="0"/>
    <n v="0.2"/>
    <s v="Non"/>
    <s v="Non"/>
    <m/>
    <x v="1"/>
    <x v="2"/>
    <x v="2"/>
    <d v="2014-01-01T00:00:00"/>
    <n v="12"/>
    <x v="3"/>
    <d v="2014-01-01T00:00:00"/>
    <n v="12"/>
    <s v="10-20 ans"/>
    <d v="1995-01-01T00:00:00"/>
    <n v="31"/>
    <x v="0"/>
    <x v="4"/>
    <n v="1"/>
    <m/>
    <n v="1"/>
    <m/>
    <n v="1"/>
    <m/>
    <n v="1"/>
    <m/>
    <m/>
    <m/>
    <m/>
    <m/>
    <m/>
    <m/>
    <m/>
    <m/>
    <m/>
    <m/>
    <m/>
    <m/>
    <m/>
    <m/>
    <m/>
    <m/>
    <m/>
    <m/>
    <m/>
    <m/>
    <m/>
    <m/>
    <m/>
    <m/>
    <m/>
    <m/>
    <m/>
    <m/>
    <m/>
    <m/>
    <m/>
    <m/>
    <m/>
    <m/>
    <m/>
    <m/>
    <m/>
    <m/>
    <m/>
    <m/>
    <m/>
    <m/>
    <n v="4"/>
    <x v="1"/>
    <s v="Active"/>
    <s v="Très petit"/>
    <s v="Unité très petite"/>
    <s v="Non"/>
    <n v="2139128"/>
    <s v="750k-5 mil"/>
    <n v="1428934"/>
    <m/>
    <n v="1428934"/>
    <x v="1"/>
    <x v="1"/>
    <x v="9"/>
    <n v="713042.66666666663"/>
    <n v="1.4970096589485589"/>
    <s v="1-5x"/>
    <x v="1"/>
  </r>
  <r>
    <n v="11513"/>
    <x v="0"/>
    <n v="0.3"/>
    <s v="Oui"/>
    <s v="Oui"/>
    <n v="0.15"/>
    <x v="1"/>
    <x v="1"/>
    <x v="3"/>
    <d v="2013-01-01T00:00:00"/>
    <n v="13"/>
    <x v="3"/>
    <d v="2013-01-01T00:00:00"/>
    <n v="13"/>
    <s v="10-20 ans"/>
    <d v="1990-01-01T00:00:00"/>
    <n v="36"/>
    <x v="1"/>
    <x v="10"/>
    <n v="1"/>
    <n v="1"/>
    <n v="1"/>
    <n v="1"/>
    <n v="1"/>
    <m/>
    <m/>
    <m/>
    <m/>
    <m/>
    <m/>
    <m/>
    <m/>
    <m/>
    <m/>
    <m/>
    <m/>
    <m/>
    <m/>
    <m/>
    <m/>
    <m/>
    <m/>
    <m/>
    <m/>
    <m/>
    <m/>
    <m/>
    <m/>
    <m/>
    <m/>
    <m/>
    <m/>
    <m/>
    <m/>
    <m/>
    <m/>
    <m/>
    <m/>
    <m/>
    <m/>
    <m/>
    <m/>
    <m/>
    <m/>
    <m/>
    <m/>
    <m/>
    <m/>
    <m/>
    <n v="5"/>
    <x v="1"/>
    <s v="Active"/>
    <s v="Très petit"/>
    <s v="Unité très petite"/>
    <s v="Non"/>
    <n v="3893746"/>
    <s v="750k-5 mil"/>
    <n v="82894"/>
    <m/>
    <n v="82894"/>
    <x v="2"/>
    <x v="2"/>
    <x v="8"/>
    <n v="432638.44444444444"/>
    <n v="46.972591502400654"/>
    <s v="20-50x"/>
    <x v="1"/>
  </r>
  <r>
    <n v="11514"/>
    <x v="0"/>
    <n v="0.4"/>
    <s v="Non"/>
    <s v="Oui"/>
    <n v="0.3"/>
    <x v="1"/>
    <x v="0"/>
    <x v="0"/>
    <d v="2012-01-01T00:00:00"/>
    <n v="14"/>
    <x v="3"/>
    <d v="2012-01-01T00:00:00"/>
    <n v="14"/>
    <s v="10-20 ans"/>
    <d v="1985-01-01T00:00:00"/>
    <n v="41"/>
    <x v="1"/>
    <x v="3"/>
    <m/>
    <m/>
    <n v="1"/>
    <m/>
    <n v="1"/>
    <m/>
    <n v="1"/>
    <m/>
    <m/>
    <m/>
    <m/>
    <m/>
    <m/>
    <m/>
    <m/>
    <m/>
    <m/>
    <m/>
    <m/>
    <m/>
    <m/>
    <m/>
    <m/>
    <m/>
    <m/>
    <m/>
    <m/>
    <m/>
    <m/>
    <m/>
    <m/>
    <m/>
    <m/>
    <m/>
    <m/>
    <m/>
    <m/>
    <m/>
    <m/>
    <m/>
    <m/>
    <m/>
    <m/>
    <m/>
    <m/>
    <m/>
    <m/>
    <m/>
    <m/>
    <m/>
    <n v="3"/>
    <x v="0"/>
    <s v="Active"/>
    <s v="Moyen"/>
    <s v="Conseiller client commercial"/>
    <s v="Non"/>
    <s v=""/>
    <s v=""/>
    <n v="237108"/>
    <m/>
    <n v="237108"/>
    <x v="0"/>
    <x v="0"/>
    <x v="0"/>
    <s v=""/>
    <s v=""/>
    <s v=""/>
    <x v="0"/>
  </r>
  <r>
    <n v="11515"/>
    <x v="0"/>
    <n v="0.5"/>
    <s v="Oui"/>
    <s v="Non"/>
    <m/>
    <x v="0"/>
    <x v="0"/>
    <x v="0"/>
    <d v="2011-01-01T00:00:00"/>
    <n v="15"/>
    <x v="3"/>
    <d v="2011-01-01T00:00:00"/>
    <n v="15"/>
    <s v="10-20 ans"/>
    <d v="1980-01-01T00:00:00"/>
    <n v="46"/>
    <x v="2"/>
    <x v="2"/>
    <m/>
    <n v="1"/>
    <m/>
    <n v="1"/>
    <m/>
    <n v="1"/>
    <m/>
    <m/>
    <m/>
    <m/>
    <m/>
    <m/>
    <m/>
    <m/>
    <m/>
    <m/>
    <m/>
    <m/>
    <m/>
    <m/>
    <m/>
    <m/>
    <m/>
    <m/>
    <m/>
    <m/>
    <m/>
    <m/>
    <m/>
    <m/>
    <m/>
    <m/>
    <m/>
    <m/>
    <m/>
    <m/>
    <m/>
    <m/>
    <m/>
    <m/>
    <m/>
    <m/>
    <m/>
    <m/>
    <m/>
    <m/>
    <m/>
    <m/>
    <m/>
    <m/>
    <n v="3"/>
    <x v="0"/>
    <s v="Active"/>
    <s v="Très petit"/>
    <s v="Branche en ligne"/>
    <s v="Non"/>
    <s v=""/>
    <s v=""/>
    <n v="1394110"/>
    <m/>
    <n v="1394110"/>
    <x v="0"/>
    <x v="0"/>
    <x v="0"/>
    <s v=""/>
    <s v=""/>
    <s v=""/>
    <x v="0"/>
  </r>
  <r>
    <n v="11516"/>
    <x v="9"/>
    <n v="0.6"/>
    <s v="Non"/>
    <s v="Non"/>
    <m/>
    <x v="0"/>
    <x v="0"/>
    <x v="2"/>
    <d v="2010-01-01T00:00:00"/>
    <n v="16"/>
    <x v="3"/>
    <d v="2010-01-01T00:00:00"/>
    <n v="16"/>
    <s v="10-20 ans"/>
    <d v="1975-01-01T00:00:00"/>
    <n v="51"/>
    <x v="2"/>
    <x v="8"/>
    <n v="1"/>
    <m/>
    <n v="1"/>
    <m/>
    <n v="1"/>
    <m/>
    <n v="1"/>
    <m/>
    <m/>
    <m/>
    <m/>
    <m/>
    <m/>
    <m/>
    <m/>
    <m/>
    <m/>
    <m/>
    <m/>
    <m/>
    <m/>
    <m/>
    <m/>
    <m/>
    <m/>
    <m/>
    <m/>
    <m/>
    <m/>
    <m/>
    <m/>
    <m/>
    <m/>
    <m/>
    <m/>
    <m/>
    <m/>
    <m/>
    <m/>
    <m/>
    <m/>
    <m/>
    <m/>
    <m/>
    <m/>
    <m/>
    <m/>
    <m/>
    <m/>
    <m/>
    <n v="4"/>
    <x v="1"/>
    <s v="Active"/>
    <s v="Très petit"/>
    <s v="Unité très petite"/>
    <s v="Non"/>
    <n v="1579989"/>
    <s v="750k-5 mil"/>
    <n v="221414"/>
    <m/>
    <n v="221414"/>
    <x v="1"/>
    <x v="1"/>
    <x v="9"/>
    <n v="526663"/>
    <n v="7.135903782055335"/>
    <s v="5-10x"/>
    <x v="1"/>
  </r>
  <r>
    <n v="11517"/>
    <x v="7"/>
    <n v="0.7"/>
    <s v="Oui"/>
    <s v="Oui"/>
    <n v="0.4"/>
    <x v="0"/>
    <x v="0"/>
    <x v="0"/>
    <d v="2009-01-01T00:00:00"/>
    <n v="17"/>
    <x v="3"/>
    <d v="2009-01-01T00:00:00"/>
    <n v="17"/>
    <s v="10-20 ans"/>
    <d v="1970-01-01T00:00:00"/>
    <n v="56"/>
    <x v="3"/>
    <x v="3"/>
    <m/>
    <n v="1"/>
    <n v="1"/>
    <n v="1"/>
    <n v="1"/>
    <n v="1"/>
    <n v="1"/>
    <m/>
    <m/>
    <m/>
    <m/>
    <m/>
    <m/>
    <m/>
    <m/>
    <m/>
    <m/>
    <m/>
    <m/>
    <m/>
    <m/>
    <m/>
    <m/>
    <m/>
    <m/>
    <m/>
    <m/>
    <m/>
    <m/>
    <m/>
    <m/>
    <m/>
    <m/>
    <m/>
    <m/>
    <m/>
    <m/>
    <m/>
    <m/>
    <m/>
    <m/>
    <m/>
    <m/>
    <m/>
    <m/>
    <m/>
    <m/>
    <m/>
    <m/>
    <m/>
    <n v="6"/>
    <x v="0"/>
    <s v="Active"/>
    <s v="Très petit"/>
    <s v="Unité très petite"/>
    <s v="Non"/>
    <s v=""/>
    <s v=""/>
    <n v="1954633"/>
    <m/>
    <n v="1954633"/>
    <x v="0"/>
    <x v="0"/>
    <x v="0"/>
    <s v=""/>
    <s v=""/>
    <s v=""/>
    <x v="0"/>
  </r>
  <r>
    <n v="11518"/>
    <x v="19"/>
    <n v="0.8"/>
    <s v="Non"/>
    <s v="Oui"/>
    <n v="0.75"/>
    <x v="0"/>
    <x v="2"/>
    <x v="2"/>
    <d v="2008-01-01T00:00:00"/>
    <n v="18"/>
    <x v="3"/>
    <d v="2008-01-01T00:00:00"/>
    <n v="18"/>
    <s v="10-20 ans"/>
    <d v="1965-01-01T00:00:00"/>
    <n v="61"/>
    <x v="3"/>
    <x v="1"/>
    <n v="1"/>
    <m/>
    <n v="1"/>
    <m/>
    <n v="1"/>
    <m/>
    <n v="1"/>
    <m/>
    <m/>
    <m/>
    <m/>
    <m/>
    <m/>
    <m/>
    <m/>
    <m/>
    <m/>
    <m/>
    <m/>
    <m/>
    <m/>
    <m/>
    <m/>
    <m/>
    <m/>
    <m/>
    <m/>
    <m/>
    <m/>
    <m/>
    <m/>
    <m/>
    <m/>
    <m/>
    <m/>
    <m/>
    <m/>
    <m/>
    <m/>
    <m/>
    <m/>
    <m/>
    <m/>
    <m/>
    <m/>
    <m/>
    <m/>
    <m/>
    <m/>
    <m/>
    <n v="4"/>
    <x v="1"/>
    <s v="Active"/>
    <s v="Moyen"/>
    <s v="Conseiller client commercial"/>
    <s v="Non"/>
    <n v="825348"/>
    <s v="750k-5 mil"/>
    <n v="1132971"/>
    <m/>
    <n v="1132971"/>
    <x v="2"/>
    <x v="1"/>
    <x v="5"/>
    <n v="412674"/>
    <n v="0.7284811349981597"/>
    <s v="1x"/>
    <x v="1"/>
  </r>
  <r>
    <n v="11519"/>
    <x v="21"/>
    <n v="0.75"/>
    <s v="Oui"/>
    <s v="Non"/>
    <m/>
    <x v="0"/>
    <x v="0"/>
    <x v="0"/>
    <d v="2007-01-01T00:00:00"/>
    <n v="19"/>
    <x v="3"/>
    <d v="2007-01-01T00:00:00"/>
    <n v="19"/>
    <s v="10-20 ans"/>
    <d v="2000-01-01T00:00:00"/>
    <n v="26"/>
    <x v="0"/>
    <x v="7"/>
    <m/>
    <n v="1"/>
    <n v="1"/>
    <n v="1"/>
    <n v="1"/>
    <m/>
    <m/>
    <m/>
    <m/>
    <m/>
    <m/>
    <m/>
    <m/>
    <m/>
    <m/>
    <m/>
    <m/>
    <m/>
    <m/>
    <m/>
    <m/>
    <m/>
    <m/>
    <m/>
    <m/>
    <m/>
    <m/>
    <m/>
    <m/>
    <m/>
    <m/>
    <m/>
    <m/>
    <m/>
    <m/>
    <m/>
    <m/>
    <m/>
    <m/>
    <m/>
    <m/>
    <m/>
    <m/>
    <m/>
    <m/>
    <m/>
    <m/>
    <m/>
    <m/>
    <m/>
    <n v="4"/>
    <x v="0"/>
    <s v="Active"/>
    <s v="Moyen"/>
    <s v="Conseiller client commercial"/>
    <s v="Non"/>
    <s v=""/>
    <s v=""/>
    <n v="834655"/>
    <m/>
    <n v="834655"/>
    <x v="0"/>
    <x v="0"/>
    <x v="0"/>
    <s v=""/>
    <s v=""/>
    <s v=""/>
    <x v="0"/>
  </r>
  <r>
    <n v="11520"/>
    <x v="0"/>
    <n v="1"/>
    <s v="Non"/>
    <s v="Non"/>
    <m/>
    <x v="0"/>
    <x v="0"/>
    <x v="2"/>
    <d v="2006-01-01T00:00:00"/>
    <n v="20"/>
    <x v="4"/>
    <d v="2006-01-01T00:00:00"/>
    <n v="20"/>
    <s v="&gt;20 ans"/>
    <d v="1995-01-01T00:00:00"/>
    <n v="31"/>
    <x v="0"/>
    <x v="0"/>
    <m/>
    <m/>
    <n v="1"/>
    <m/>
    <n v="1"/>
    <m/>
    <n v="1"/>
    <m/>
    <m/>
    <m/>
    <m/>
    <m/>
    <m/>
    <m/>
    <m/>
    <m/>
    <m/>
    <m/>
    <m/>
    <m/>
    <m/>
    <m/>
    <m/>
    <m/>
    <m/>
    <m/>
    <m/>
    <m/>
    <m/>
    <m/>
    <m/>
    <m/>
    <m/>
    <m/>
    <m/>
    <m/>
    <m/>
    <m/>
    <m/>
    <m/>
    <m/>
    <m/>
    <m/>
    <m/>
    <m/>
    <m/>
    <m/>
    <m/>
    <m/>
    <m/>
    <n v="3"/>
    <x v="0"/>
    <s v="Active"/>
    <s v="Très petit"/>
    <s v="Unité très petite"/>
    <s v="Non"/>
    <s v=""/>
    <s v=""/>
    <n v="1459643"/>
    <m/>
    <n v="1459643"/>
    <x v="0"/>
    <x v="0"/>
    <x v="0"/>
    <s v=""/>
    <s v=""/>
    <s v=""/>
    <x v="0"/>
  </r>
  <r>
    <n v="11521"/>
    <x v="2"/>
    <n v="0"/>
    <s v="Oui"/>
    <s v="Oui"/>
    <n v="0.15"/>
    <x v="1"/>
    <x v="2"/>
    <x v="3"/>
    <d v="2005-01-01T00:00:00"/>
    <n v="21"/>
    <x v="4"/>
    <d v="2005-01-01T00:00:00"/>
    <n v="21"/>
    <s v="&gt;20 ans"/>
    <d v="1990-01-01T00:00:00"/>
    <n v="36"/>
    <x v="1"/>
    <x v="0"/>
    <n v="1"/>
    <n v="1"/>
    <m/>
    <n v="1"/>
    <m/>
    <n v="1"/>
    <m/>
    <m/>
    <m/>
    <m/>
    <m/>
    <m/>
    <m/>
    <m/>
    <m/>
    <m/>
    <m/>
    <m/>
    <m/>
    <m/>
    <m/>
    <m/>
    <m/>
    <m/>
    <m/>
    <m/>
    <m/>
    <m/>
    <m/>
    <m/>
    <m/>
    <m/>
    <m/>
    <m/>
    <m/>
    <m/>
    <m/>
    <m/>
    <m/>
    <m/>
    <m/>
    <m/>
    <m/>
    <m/>
    <m/>
    <m/>
    <m/>
    <m/>
    <m/>
    <m/>
    <n v="4"/>
    <x v="1"/>
    <s v="Active"/>
    <s v="Petit"/>
    <s v="Conseiller client commercial"/>
    <s v="Non"/>
    <n v="4170164"/>
    <s v="750k-5 mil"/>
    <n v="1377426"/>
    <m/>
    <n v="1377426"/>
    <x v="2"/>
    <x v="2"/>
    <x v="5"/>
    <n v="2085082"/>
    <n v="3.0275049258544562"/>
    <s v="1-5x"/>
    <x v="1"/>
  </r>
  <r>
    <n v="11522"/>
    <x v="7"/>
    <n v="0.4"/>
    <s v="Non"/>
    <s v="Oui"/>
    <n v="0.5"/>
    <x v="1"/>
    <x v="2"/>
    <x v="2"/>
    <d v="2004-01-01T00:00:00"/>
    <n v="22"/>
    <x v="4"/>
    <d v="2004-01-01T00:00:00"/>
    <n v="22"/>
    <s v="&gt;20 ans"/>
    <d v="1985-01-01T00:00:00"/>
    <n v="41"/>
    <x v="1"/>
    <x v="4"/>
    <n v="1"/>
    <m/>
    <n v="1"/>
    <m/>
    <n v="1"/>
    <m/>
    <n v="1"/>
    <m/>
    <m/>
    <m/>
    <m/>
    <m/>
    <m/>
    <m/>
    <m/>
    <m/>
    <m/>
    <m/>
    <m/>
    <m/>
    <m/>
    <m/>
    <m/>
    <m/>
    <m/>
    <m/>
    <m/>
    <m/>
    <m/>
    <m/>
    <m/>
    <m/>
    <m/>
    <m/>
    <m/>
    <m/>
    <m/>
    <m/>
    <m/>
    <m/>
    <m/>
    <m/>
    <m/>
    <m/>
    <m/>
    <m/>
    <m/>
    <m/>
    <m/>
    <m/>
    <n v="4"/>
    <x v="1"/>
    <s v="Active"/>
    <s v="Très petit"/>
    <s v="Unité très petite"/>
    <s v="Non"/>
    <n v="1775025"/>
    <s v="750k-5 mil"/>
    <n v="1915220"/>
    <m/>
    <n v="1915220"/>
    <x v="2"/>
    <x v="1"/>
    <x v="10"/>
    <n v="443756.25"/>
    <n v="0.92679953216862809"/>
    <s v="1x"/>
    <x v="1"/>
  </r>
  <r>
    <n v="11523"/>
    <x v="2"/>
    <n v="0.15"/>
    <s v="Oui"/>
    <s v="Non"/>
    <m/>
    <x v="1"/>
    <x v="2"/>
    <x v="3"/>
    <d v="2003-01-01T00:00:00"/>
    <n v="23"/>
    <x v="4"/>
    <d v="2003-01-01T00:00:00"/>
    <n v="23"/>
    <s v="&gt;20 ans"/>
    <d v="1980-01-01T00:00:00"/>
    <n v="46"/>
    <x v="2"/>
    <x v="1"/>
    <n v="1"/>
    <n v="1"/>
    <n v="1"/>
    <n v="1"/>
    <n v="1"/>
    <n v="1"/>
    <n v="1"/>
    <m/>
    <m/>
    <m/>
    <m/>
    <m/>
    <m/>
    <m/>
    <m/>
    <m/>
    <m/>
    <m/>
    <m/>
    <m/>
    <m/>
    <m/>
    <m/>
    <m/>
    <m/>
    <m/>
    <m/>
    <m/>
    <m/>
    <m/>
    <m/>
    <m/>
    <m/>
    <m/>
    <m/>
    <m/>
    <m/>
    <m/>
    <m/>
    <m/>
    <m/>
    <m/>
    <m/>
    <m/>
    <m/>
    <m/>
    <m/>
    <m/>
    <m/>
    <m/>
    <n v="7"/>
    <x v="1"/>
    <s v="Active"/>
    <s v="Petit"/>
    <s v="Conseiller client commercial"/>
    <s v="Non"/>
    <n v="4199214"/>
    <s v="750k-5 mil"/>
    <n v="375830"/>
    <m/>
    <n v="375830"/>
    <x v="1"/>
    <x v="2"/>
    <x v="1"/>
    <n v="839842.8"/>
    <n v="11.173174041454914"/>
    <s v="10-20x"/>
    <x v="1"/>
  </r>
  <r>
    <n v="11524"/>
    <x v="0"/>
    <n v="0.2"/>
    <s v="Non"/>
    <s v="Non"/>
    <m/>
    <x v="1"/>
    <x v="1"/>
    <x v="3"/>
    <d v="2002-01-01T00:00:00"/>
    <n v="24"/>
    <x v="4"/>
    <d v="2002-01-01T00:00:00"/>
    <n v="24"/>
    <s v="&gt;20 ans"/>
    <d v="1975-01-01T00:00:00"/>
    <n v="51"/>
    <x v="2"/>
    <x v="5"/>
    <m/>
    <m/>
    <n v="1"/>
    <m/>
    <n v="1"/>
    <m/>
    <n v="1"/>
    <m/>
    <m/>
    <m/>
    <m/>
    <m/>
    <m/>
    <m/>
    <m/>
    <m/>
    <m/>
    <m/>
    <m/>
    <m/>
    <m/>
    <m/>
    <m/>
    <m/>
    <m/>
    <m/>
    <m/>
    <m/>
    <m/>
    <m/>
    <m/>
    <m/>
    <m/>
    <m/>
    <m/>
    <m/>
    <m/>
    <m/>
    <m/>
    <m/>
    <m/>
    <m/>
    <m/>
    <m/>
    <m/>
    <m/>
    <m/>
    <m/>
    <m/>
    <m/>
    <n v="3"/>
    <x v="0"/>
    <s v="Active"/>
    <s v="Moyen"/>
    <s v="Conseiller client commercial"/>
    <s v="Non"/>
    <s v=""/>
    <s v=""/>
    <n v="1820792"/>
    <m/>
    <n v="1820792"/>
    <x v="0"/>
    <x v="0"/>
    <x v="0"/>
    <s v=""/>
    <s v=""/>
    <s v=""/>
    <x v="0"/>
  </r>
  <r>
    <n v="11525"/>
    <x v="9"/>
    <n v="0.3"/>
    <s v="Oui"/>
    <s v="Oui"/>
    <n v="0.15"/>
    <x v="1"/>
    <x v="2"/>
    <x v="3"/>
    <d v="2001-01-01T00:00:00"/>
    <n v="25"/>
    <x v="4"/>
    <d v="2001-01-01T00:00:00"/>
    <n v="25"/>
    <s v="&gt;20 ans"/>
    <d v="1970-01-01T00:00:00"/>
    <n v="56"/>
    <x v="3"/>
    <x v="0"/>
    <n v="1"/>
    <n v="1"/>
    <n v="1"/>
    <n v="1"/>
    <n v="1"/>
    <m/>
    <m/>
    <m/>
    <m/>
    <m/>
    <m/>
    <m/>
    <m/>
    <m/>
    <m/>
    <m/>
    <m/>
    <m/>
    <m/>
    <m/>
    <m/>
    <m/>
    <m/>
    <m/>
    <m/>
    <m/>
    <m/>
    <m/>
    <m/>
    <m/>
    <m/>
    <m/>
    <m/>
    <m/>
    <m/>
    <m/>
    <m/>
    <m/>
    <m/>
    <m/>
    <m/>
    <m/>
    <m/>
    <m/>
    <m/>
    <m/>
    <m/>
    <m/>
    <m/>
    <m/>
    <n v="5"/>
    <x v="1"/>
    <s v="Active"/>
    <s v="Petit"/>
    <s v="Conseiller client commercial"/>
    <s v="Non"/>
    <n v="469517"/>
    <s v="250k-750k"/>
    <n v="22119"/>
    <m/>
    <n v="22119"/>
    <x v="2"/>
    <x v="2"/>
    <x v="8"/>
    <n v="52168.555555555555"/>
    <n v="21.226863782268637"/>
    <s v="20-50x"/>
    <x v="1"/>
  </r>
  <r>
    <n v="11526"/>
    <x v="2"/>
    <n v="0.4"/>
    <s v="Non"/>
    <s v="Oui"/>
    <n v="0.3"/>
    <x v="1"/>
    <x v="0"/>
    <x v="0"/>
    <d v="2000-01-01T00:00:00"/>
    <n v="26"/>
    <x v="4"/>
    <d v="2000-01-01T00:00:00"/>
    <n v="26"/>
    <s v="&gt;20 ans"/>
    <d v="1965-01-01T00:00:00"/>
    <n v="61"/>
    <x v="3"/>
    <x v="8"/>
    <n v="1"/>
    <m/>
    <n v="1"/>
    <m/>
    <n v="1"/>
    <m/>
    <n v="1"/>
    <m/>
    <m/>
    <m/>
    <m/>
    <m/>
    <m/>
    <m/>
    <m/>
    <m/>
    <m/>
    <m/>
    <m/>
    <m/>
    <m/>
    <m/>
    <m/>
    <m/>
    <m/>
    <m/>
    <m/>
    <m/>
    <m/>
    <m/>
    <m/>
    <m/>
    <m/>
    <m/>
    <m/>
    <m/>
    <m/>
    <m/>
    <m/>
    <m/>
    <m/>
    <m/>
    <m/>
    <m/>
    <m/>
    <m/>
    <m/>
    <m/>
    <m/>
    <m/>
    <n v="4"/>
    <x v="1"/>
    <s v="Active"/>
    <s v="Très petit"/>
    <s v="Unité très petite"/>
    <s v="Non"/>
    <n v="4617047"/>
    <s v="750k-5 mil"/>
    <n v="980757"/>
    <m/>
    <n v="980757"/>
    <x v="2"/>
    <x v="1"/>
    <x v="6"/>
    <n v="769507.83333333337"/>
    <n v="4.7076360403239539"/>
    <s v="1-5x"/>
    <x v="1"/>
  </r>
  <r>
    <n v="11527"/>
    <x v="0"/>
    <n v="0.5"/>
    <s v="Oui"/>
    <s v="Non"/>
    <m/>
    <x v="0"/>
    <x v="0"/>
    <x v="0"/>
    <d v="1999-01-01T00:00:00"/>
    <n v="27"/>
    <x v="4"/>
    <d v="1999-01-01T00:00:00"/>
    <n v="27"/>
    <s v="&gt;20 ans"/>
    <d v="2000-01-01T00:00:00"/>
    <n v="26"/>
    <x v="0"/>
    <x v="0"/>
    <m/>
    <n v="1"/>
    <m/>
    <n v="1"/>
    <m/>
    <n v="1"/>
    <m/>
    <m/>
    <m/>
    <m/>
    <m/>
    <m/>
    <m/>
    <m/>
    <m/>
    <m/>
    <m/>
    <m/>
    <m/>
    <m/>
    <m/>
    <m/>
    <m/>
    <m/>
    <m/>
    <m/>
    <m/>
    <m/>
    <m/>
    <m/>
    <m/>
    <m/>
    <m/>
    <m/>
    <m/>
    <m/>
    <m/>
    <m/>
    <m/>
    <m/>
    <m/>
    <m/>
    <m/>
    <m/>
    <m/>
    <m/>
    <m/>
    <m/>
    <m/>
    <m/>
    <n v="3"/>
    <x v="0"/>
    <s v="Active"/>
    <s v="Moyen"/>
    <s v="Branche en ligne"/>
    <s v="Non"/>
    <s v=""/>
    <s v=""/>
    <n v="1581353"/>
    <m/>
    <n v="1581353"/>
    <x v="0"/>
    <x v="0"/>
    <x v="0"/>
    <s v=""/>
    <s v=""/>
    <s v=""/>
    <x v="0"/>
  </r>
  <r>
    <n v="11528"/>
    <x v="0"/>
    <n v="0.6"/>
    <s v="Non"/>
    <s v="Non"/>
    <m/>
    <x v="0"/>
    <x v="0"/>
    <x v="2"/>
    <d v="2025-01-01T00:00:00"/>
    <n v="1"/>
    <x v="0"/>
    <d v="2025-01-01T00:00:00"/>
    <n v="1"/>
    <s v="1 à 3 ans"/>
    <d v="1995-01-01T00:00:00"/>
    <n v="31"/>
    <x v="0"/>
    <x v="3"/>
    <n v="1"/>
    <m/>
    <n v="1"/>
    <m/>
    <n v="1"/>
    <m/>
    <n v="1"/>
    <m/>
    <m/>
    <m/>
    <m/>
    <m/>
    <m/>
    <m/>
    <m/>
    <m/>
    <m/>
    <m/>
    <m/>
    <m/>
    <m/>
    <m/>
    <m/>
    <m/>
    <m/>
    <m/>
    <m/>
    <m/>
    <m/>
    <m/>
    <m/>
    <m/>
    <m/>
    <m/>
    <m/>
    <m/>
    <m/>
    <m/>
    <m/>
    <m/>
    <m/>
    <m/>
    <m/>
    <m/>
    <m/>
    <m/>
    <m/>
    <m/>
    <m/>
    <m/>
    <n v="4"/>
    <x v="1"/>
    <s v="Active"/>
    <s v="Très petit"/>
    <s v="Unité très petite"/>
    <s v="Non"/>
    <n v="1040807"/>
    <s v="750k-5 mil"/>
    <n v="1924751"/>
    <m/>
    <n v="1924751"/>
    <x v="1"/>
    <x v="1"/>
    <x v="5"/>
    <n v="520403.5"/>
    <n v="0.54074890726125091"/>
    <s v="1x"/>
    <x v="1"/>
  </r>
  <r>
    <n v="11529"/>
    <x v="0"/>
    <n v="0.7"/>
    <s v="Oui"/>
    <s v="Oui"/>
    <n v="0.4"/>
    <x v="0"/>
    <x v="1"/>
    <x v="3"/>
    <d v="2025-01-01T00:00:00"/>
    <n v="1"/>
    <x v="0"/>
    <d v="2025-01-01T00:00:00"/>
    <n v="1"/>
    <s v="1 à 3 ans"/>
    <d v="1990-01-01T00:00:00"/>
    <n v="36"/>
    <x v="1"/>
    <x v="1"/>
    <n v="1"/>
    <n v="1"/>
    <n v="1"/>
    <n v="1"/>
    <n v="1"/>
    <n v="1"/>
    <n v="1"/>
    <m/>
    <m/>
    <m/>
    <m/>
    <m/>
    <m/>
    <m/>
    <m/>
    <m/>
    <m/>
    <m/>
    <m/>
    <m/>
    <m/>
    <m/>
    <m/>
    <m/>
    <m/>
    <m/>
    <m/>
    <m/>
    <m/>
    <m/>
    <m/>
    <m/>
    <m/>
    <m/>
    <m/>
    <m/>
    <m/>
    <m/>
    <m/>
    <m/>
    <m/>
    <m/>
    <m/>
    <m/>
    <m/>
    <m/>
    <m/>
    <m/>
    <m/>
    <m/>
    <n v="7"/>
    <x v="1"/>
    <s v="Active"/>
    <s v="Petit"/>
    <s v="Conseiller client commercial"/>
    <s v="Non"/>
    <n v="955926"/>
    <s v="750k-5 mil"/>
    <n v="176619"/>
    <m/>
    <n v="176619"/>
    <x v="2"/>
    <x v="2"/>
    <x v="6"/>
    <n v="159321"/>
    <n v="5.4123622033869516"/>
    <s v="5-10x"/>
    <x v="1"/>
  </r>
  <r>
    <n v="11530"/>
    <x v="7"/>
    <n v="0.8"/>
    <s v="Non"/>
    <s v="Oui"/>
    <n v="0.75"/>
    <x v="0"/>
    <x v="0"/>
    <x v="2"/>
    <d v="2024-06-30T00:00:00"/>
    <n v="1"/>
    <x v="0"/>
    <d v="2024-06-30T00:00:00"/>
    <n v="1"/>
    <s v="1 à 3 ans"/>
    <d v="1985-01-01T00:00:00"/>
    <n v="41"/>
    <x v="1"/>
    <x v="3"/>
    <m/>
    <m/>
    <n v="1"/>
    <m/>
    <n v="1"/>
    <m/>
    <n v="1"/>
    <m/>
    <m/>
    <m/>
    <m/>
    <m/>
    <m/>
    <m/>
    <m/>
    <m/>
    <m/>
    <m/>
    <m/>
    <m/>
    <m/>
    <m/>
    <m/>
    <m/>
    <m/>
    <m/>
    <m/>
    <m/>
    <m/>
    <m/>
    <m/>
    <m/>
    <m/>
    <m/>
    <m/>
    <m/>
    <m/>
    <m/>
    <m/>
    <m/>
    <m/>
    <m/>
    <m/>
    <m/>
    <m/>
    <m/>
    <m/>
    <m/>
    <m/>
    <m/>
    <n v="3"/>
    <x v="0"/>
    <s v="Active"/>
    <s v="Très petit"/>
    <s v="Branche en ligne"/>
    <s v="Non"/>
    <s v=""/>
    <s v=""/>
    <n v="1655250"/>
    <m/>
    <n v="1655250"/>
    <x v="0"/>
    <x v="0"/>
    <x v="0"/>
    <s v=""/>
    <s v=""/>
    <s v=""/>
    <x v="0"/>
  </r>
  <r>
    <n v="11531"/>
    <x v="0"/>
    <n v="0.75"/>
    <s v="Oui"/>
    <s v="Non"/>
    <m/>
    <x v="0"/>
    <x v="0"/>
    <x v="2"/>
    <d v="2024-01-01T00:00:00"/>
    <n v="2"/>
    <x v="0"/>
    <d v="2024-01-01T00:00:00"/>
    <n v="2"/>
    <s v="1 à 3 ans"/>
    <d v="1980-01-01T00:00:00"/>
    <n v="46"/>
    <x v="2"/>
    <x v="7"/>
    <n v="1"/>
    <n v="1"/>
    <n v="1"/>
    <n v="1"/>
    <n v="1"/>
    <m/>
    <m/>
    <m/>
    <m/>
    <m/>
    <m/>
    <m/>
    <m/>
    <m/>
    <m/>
    <m/>
    <m/>
    <m/>
    <m/>
    <m/>
    <m/>
    <m/>
    <m/>
    <m/>
    <m/>
    <m/>
    <m/>
    <m/>
    <m/>
    <m/>
    <m/>
    <m/>
    <m/>
    <m/>
    <m/>
    <m/>
    <m/>
    <m/>
    <m/>
    <m/>
    <m/>
    <m/>
    <m/>
    <m/>
    <m/>
    <m/>
    <m/>
    <m/>
    <m/>
    <m/>
    <n v="5"/>
    <x v="1"/>
    <s v="Active"/>
    <s v="Très petit"/>
    <s v="Unité très petite"/>
    <s v="Non"/>
    <n v="2614780"/>
    <s v="750k-5 mil"/>
    <n v="1219438"/>
    <m/>
    <n v="1219438"/>
    <x v="1"/>
    <x v="2"/>
    <x v="2"/>
    <n v="326847.5"/>
    <n v="2.1442500561734175"/>
    <s v="1-5x"/>
    <x v="1"/>
  </r>
  <r>
    <n v="11532"/>
    <x v="19"/>
    <n v="1"/>
    <s v="Non"/>
    <s v="Non"/>
    <m/>
    <x v="0"/>
    <x v="4"/>
    <x v="1"/>
    <d v="2023-06-30T00:00:00"/>
    <n v="2"/>
    <x v="0"/>
    <d v="2023-06-30T00:00:00"/>
    <n v="2"/>
    <s v="1 à 3 ans"/>
    <d v="1975-01-01T00:00:00"/>
    <n v="51"/>
    <x v="2"/>
    <x v="16"/>
    <n v="1"/>
    <m/>
    <n v="1"/>
    <m/>
    <n v="1"/>
    <m/>
    <n v="1"/>
    <m/>
    <m/>
    <m/>
    <m/>
    <m/>
    <m/>
    <m/>
    <m/>
    <m/>
    <m/>
    <m/>
    <m/>
    <m/>
    <m/>
    <m/>
    <m/>
    <m/>
    <m/>
    <m/>
    <m/>
    <m/>
    <m/>
    <m/>
    <m/>
    <m/>
    <m/>
    <m/>
    <m/>
    <m/>
    <m/>
    <m/>
    <m/>
    <m/>
    <m/>
    <m/>
    <m/>
    <m/>
    <m/>
    <m/>
    <m/>
    <m/>
    <m/>
    <m/>
    <n v="4"/>
    <x v="1"/>
    <s v="Active"/>
    <s v="Moyen"/>
    <s v="Conseiller client commercial"/>
    <s v="Non"/>
    <n v="3280949"/>
    <s v="750k-5 mil"/>
    <n v="396973"/>
    <m/>
    <n v="396973"/>
    <x v="1"/>
    <x v="1"/>
    <x v="4"/>
    <n v="468707"/>
    <n v="8.2649172613754587"/>
    <s v="5-10x"/>
    <x v="1"/>
  </r>
  <r>
    <n v="11533"/>
    <x v="0"/>
    <n v="0"/>
    <s v="Oui"/>
    <s v="Oui"/>
    <n v="0.15"/>
    <x v="1"/>
    <x v="2"/>
    <x v="2"/>
    <d v="2023-01-01T00:00:00"/>
    <n v="3"/>
    <x v="1"/>
    <d v="2023-01-01T00:00:00"/>
    <n v="3"/>
    <s v="3-5 ans"/>
    <d v="1970-01-01T00:00:00"/>
    <n v="56"/>
    <x v="3"/>
    <x v="0"/>
    <n v="1"/>
    <n v="1"/>
    <m/>
    <n v="1"/>
    <m/>
    <n v="1"/>
    <m/>
    <m/>
    <m/>
    <m/>
    <m/>
    <m/>
    <m/>
    <m/>
    <m/>
    <m/>
    <m/>
    <m/>
    <m/>
    <m/>
    <m/>
    <m/>
    <m/>
    <m/>
    <m/>
    <m/>
    <m/>
    <m/>
    <m/>
    <m/>
    <m/>
    <m/>
    <m/>
    <m/>
    <m/>
    <m/>
    <m/>
    <m/>
    <m/>
    <m/>
    <m/>
    <m/>
    <m/>
    <m/>
    <m/>
    <m/>
    <m/>
    <m/>
    <m/>
    <m/>
    <n v="4"/>
    <x v="1"/>
    <s v="Active"/>
    <s v="Moyen"/>
    <s v="Conseiller client commercial"/>
    <s v="Non"/>
    <n v="4747404"/>
    <s v="750k-5 mil"/>
    <n v="981510"/>
    <m/>
    <n v="981510"/>
    <x v="2"/>
    <x v="2"/>
    <x v="5"/>
    <n v="2373702"/>
    <n v="4.8368371183176944"/>
    <s v="1-5x"/>
    <x v="1"/>
  </r>
  <r>
    <n v="11534"/>
    <x v="0"/>
    <n v="0.4"/>
    <s v="Non"/>
    <s v="Oui"/>
    <n v="0.5"/>
    <x v="1"/>
    <x v="2"/>
    <x v="2"/>
    <d v="2022-06-30T00:00:00"/>
    <n v="3"/>
    <x v="1"/>
    <d v="2022-06-30T00:00:00"/>
    <n v="3"/>
    <s v="3-5 ans"/>
    <d v="1965-01-01T00:00:00"/>
    <n v="61"/>
    <x v="3"/>
    <x v="0"/>
    <m/>
    <m/>
    <n v="1"/>
    <m/>
    <n v="1"/>
    <m/>
    <n v="1"/>
    <m/>
    <m/>
    <m/>
    <m/>
    <m/>
    <m/>
    <m/>
    <m/>
    <m/>
    <m/>
    <m/>
    <m/>
    <m/>
    <m/>
    <m/>
    <m/>
    <m/>
    <m/>
    <m/>
    <m/>
    <m/>
    <m/>
    <m/>
    <m/>
    <m/>
    <m/>
    <m/>
    <m/>
    <m/>
    <m/>
    <m/>
    <m/>
    <m/>
    <m/>
    <m/>
    <m/>
    <m/>
    <m/>
    <m/>
    <m/>
    <m/>
    <m/>
    <m/>
    <n v="3"/>
    <x v="0"/>
    <s v="Active"/>
    <s v="Très petit"/>
    <s v="Unité très petite"/>
    <s v="Non"/>
    <s v=""/>
    <s v=""/>
    <n v="19359"/>
    <m/>
    <n v="19359"/>
    <x v="0"/>
    <x v="0"/>
    <x v="0"/>
    <s v=""/>
    <s v=""/>
    <s v=""/>
    <x v="0"/>
  </r>
  <r>
    <n v="11535"/>
    <x v="0"/>
    <n v="0.15"/>
    <s v="Oui"/>
    <s v="Non"/>
    <m/>
    <x v="1"/>
    <x v="0"/>
    <x v="2"/>
    <d v="2022-01-01T00:00:00"/>
    <n v="4"/>
    <x v="1"/>
    <d v="2022-01-01T00:00:00"/>
    <n v="4"/>
    <s v="3-5 ans"/>
    <d v="2000-01-01T00:00:00"/>
    <n v="26"/>
    <x v="0"/>
    <x v="7"/>
    <m/>
    <n v="1"/>
    <n v="1"/>
    <n v="1"/>
    <n v="1"/>
    <n v="1"/>
    <n v="1"/>
    <m/>
    <m/>
    <m/>
    <m/>
    <m/>
    <m/>
    <m/>
    <m/>
    <m/>
    <m/>
    <m/>
    <m/>
    <m/>
    <m/>
    <m/>
    <m/>
    <m/>
    <m/>
    <m/>
    <m/>
    <m/>
    <m/>
    <m/>
    <m/>
    <m/>
    <m/>
    <m/>
    <m/>
    <m/>
    <m/>
    <m/>
    <m/>
    <m/>
    <m/>
    <m/>
    <m/>
    <m/>
    <m/>
    <m/>
    <m/>
    <m/>
    <m/>
    <m/>
    <n v="6"/>
    <x v="0"/>
    <s v="Active"/>
    <s v="Très petit"/>
    <s v="Unité très petite"/>
    <s v="Non"/>
    <s v=""/>
    <s v=""/>
    <n v="684315"/>
    <m/>
    <n v="684315"/>
    <x v="0"/>
    <x v="0"/>
    <x v="0"/>
    <s v=""/>
    <s v=""/>
    <s v=""/>
    <x v="0"/>
  </r>
  <r>
    <n v="11536"/>
    <x v="20"/>
    <n v="0.2"/>
    <s v="Non"/>
    <s v="Non"/>
    <m/>
    <x v="1"/>
    <x v="0"/>
    <x v="0"/>
    <d v="2021-06-30T00:00:00"/>
    <n v="4"/>
    <x v="1"/>
    <d v="2021-06-30T00:00:00"/>
    <n v="4"/>
    <s v="3-5 ans"/>
    <d v="1995-01-01T00:00:00"/>
    <n v="31"/>
    <x v="0"/>
    <x v="8"/>
    <n v="1"/>
    <m/>
    <n v="1"/>
    <m/>
    <n v="1"/>
    <m/>
    <n v="1"/>
    <m/>
    <m/>
    <m/>
    <m/>
    <m/>
    <m/>
    <m/>
    <m/>
    <m/>
    <m/>
    <m/>
    <m/>
    <m/>
    <m/>
    <m/>
    <m/>
    <m/>
    <m/>
    <m/>
    <m/>
    <m/>
    <m/>
    <m/>
    <m/>
    <m/>
    <m/>
    <m/>
    <m/>
    <m/>
    <m/>
    <m/>
    <m/>
    <m/>
    <m/>
    <m/>
    <m/>
    <m/>
    <m/>
    <m/>
    <m/>
    <m/>
    <m/>
    <m/>
    <n v="4"/>
    <x v="1"/>
    <s v="Active"/>
    <s v="Très petit"/>
    <s v="Unité très petite"/>
    <s v="Non"/>
    <n v="2939820"/>
    <s v="750k-5 mil"/>
    <n v="784626"/>
    <m/>
    <n v="784626"/>
    <x v="1"/>
    <x v="1"/>
    <x v="9"/>
    <n v="979940"/>
    <n v="3.7467787200526113"/>
    <s v="1-5x"/>
    <x v="1"/>
  </r>
  <r>
    <n v="11537"/>
    <x v="2"/>
    <n v="0.3"/>
    <s v="Oui"/>
    <s v="Oui"/>
    <n v="0.15"/>
    <x v="1"/>
    <x v="0"/>
    <x v="0"/>
    <d v="2021-01-01T00:00:00"/>
    <n v="5"/>
    <x v="2"/>
    <d v="2021-01-01T00:00:00"/>
    <n v="5"/>
    <s v="5 à 10 ans"/>
    <d v="1990-01-01T00:00:00"/>
    <n v="36"/>
    <x v="1"/>
    <x v="3"/>
    <m/>
    <n v="1"/>
    <n v="1"/>
    <n v="1"/>
    <n v="1"/>
    <m/>
    <m/>
    <m/>
    <m/>
    <m/>
    <m/>
    <m/>
    <m/>
    <m/>
    <m/>
    <m/>
    <m/>
    <m/>
    <m/>
    <m/>
    <m/>
    <m/>
    <m/>
    <m/>
    <m/>
    <m/>
    <m/>
    <m/>
    <m/>
    <m/>
    <m/>
    <m/>
    <m/>
    <m/>
    <m/>
    <m/>
    <m/>
    <m/>
    <m/>
    <m/>
    <m/>
    <m/>
    <m/>
    <m/>
    <m/>
    <m/>
    <m/>
    <m/>
    <m/>
    <m/>
    <n v="4"/>
    <x v="0"/>
    <s v="Active"/>
    <s v="Très petit"/>
    <s v="Branche en ligne"/>
    <s v="Non"/>
    <s v=""/>
    <s v=""/>
    <n v="808412"/>
    <m/>
    <n v="808412"/>
    <x v="0"/>
    <x v="0"/>
    <x v="0"/>
    <s v=""/>
    <s v=""/>
    <s v=""/>
    <x v="0"/>
  </r>
  <r>
    <n v="11538"/>
    <x v="7"/>
    <n v="0.4"/>
    <s v="Non"/>
    <s v="Oui"/>
    <n v="0.3"/>
    <x v="1"/>
    <x v="0"/>
    <x v="0"/>
    <d v="2020-06-30T00:00:00"/>
    <n v="5"/>
    <x v="2"/>
    <d v="2020-06-30T00:00:00"/>
    <n v="5"/>
    <s v="5 à 10 ans"/>
    <d v="1985-01-01T00:00:00"/>
    <n v="41"/>
    <x v="1"/>
    <x v="5"/>
    <m/>
    <m/>
    <n v="1"/>
    <m/>
    <n v="1"/>
    <m/>
    <n v="1"/>
    <m/>
    <m/>
    <m/>
    <m/>
    <m/>
    <m/>
    <m/>
    <m/>
    <m/>
    <m/>
    <m/>
    <m/>
    <m/>
    <m/>
    <m/>
    <m/>
    <m/>
    <m/>
    <m/>
    <m/>
    <m/>
    <m/>
    <m/>
    <m/>
    <m/>
    <m/>
    <m/>
    <m/>
    <m/>
    <m/>
    <m/>
    <m/>
    <m/>
    <m/>
    <m/>
    <m/>
    <m/>
    <m/>
    <m/>
    <m/>
    <m/>
    <m/>
    <m/>
    <n v="3"/>
    <x v="0"/>
    <s v="Active"/>
    <s v="Petit"/>
    <s v="Branche en ligne"/>
    <s v="Non"/>
    <s v=""/>
    <s v=""/>
    <n v="604007"/>
    <m/>
    <n v="604007"/>
    <x v="0"/>
    <x v="0"/>
    <x v="0"/>
    <s v=""/>
    <s v=""/>
    <s v=""/>
    <x v="0"/>
  </r>
  <r>
    <n v="11539"/>
    <x v="7"/>
    <n v="0.5"/>
    <s v="Oui"/>
    <s v="Non"/>
    <m/>
    <x v="0"/>
    <x v="0"/>
    <x v="0"/>
    <d v="2020-01-01T00:00:00"/>
    <n v="6"/>
    <x v="2"/>
    <d v="2020-01-01T00:00:00"/>
    <n v="6"/>
    <s v="5 à 10 ans"/>
    <d v="1980-01-01T00:00:00"/>
    <n v="46"/>
    <x v="2"/>
    <x v="8"/>
    <m/>
    <n v="1"/>
    <m/>
    <n v="1"/>
    <m/>
    <n v="1"/>
    <m/>
    <m/>
    <m/>
    <m/>
    <m/>
    <m/>
    <m/>
    <m/>
    <m/>
    <m/>
    <m/>
    <m/>
    <m/>
    <m/>
    <m/>
    <m/>
    <m/>
    <m/>
    <m/>
    <m/>
    <m/>
    <m/>
    <m/>
    <m/>
    <m/>
    <m/>
    <m/>
    <m/>
    <m/>
    <m/>
    <m/>
    <m/>
    <m/>
    <m/>
    <m/>
    <m/>
    <m/>
    <m/>
    <m/>
    <m/>
    <m/>
    <m/>
    <m/>
    <m/>
    <n v="3"/>
    <x v="0"/>
    <s v="Active"/>
    <s v="Moyen"/>
    <s v="Conseiller client commercial"/>
    <s v="Non"/>
    <s v=""/>
    <s v=""/>
    <n v="1290536"/>
    <m/>
    <n v="1290536"/>
    <x v="0"/>
    <x v="0"/>
    <x v="0"/>
    <s v=""/>
    <s v=""/>
    <s v=""/>
    <x v="0"/>
  </r>
  <r>
    <n v="11540"/>
    <x v="0"/>
    <n v="0.6"/>
    <s v="Non"/>
    <s v="Non"/>
    <m/>
    <x v="0"/>
    <x v="0"/>
    <x v="2"/>
    <d v="2019-06-30T00:00:00"/>
    <n v="6"/>
    <x v="2"/>
    <d v="2019-06-30T00:00:00"/>
    <n v="6"/>
    <s v="5 à 10 ans"/>
    <d v="1975-01-01T00:00:00"/>
    <n v="51"/>
    <x v="2"/>
    <x v="4"/>
    <m/>
    <m/>
    <n v="1"/>
    <m/>
    <n v="1"/>
    <m/>
    <n v="1"/>
    <m/>
    <m/>
    <m/>
    <m/>
    <m/>
    <m/>
    <m/>
    <m/>
    <m/>
    <m/>
    <m/>
    <m/>
    <m/>
    <m/>
    <m/>
    <m/>
    <m/>
    <m/>
    <m/>
    <m/>
    <m/>
    <m/>
    <m/>
    <m/>
    <m/>
    <m/>
    <m/>
    <m/>
    <m/>
    <m/>
    <m/>
    <m/>
    <m/>
    <m/>
    <m/>
    <m/>
    <m/>
    <m/>
    <m/>
    <m/>
    <m/>
    <m/>
    <m/>
    <n v="3"/>
    <x v="0"/>
    <s v="Active"/>
    <s v="Très petit"/>
    <s v="Unité très petite"/>
    <s v="Non"/>
    <s v=""/>
    <s v=""/>
    <n v="1152572"/>
    <m/>
    <n v="1152572"/>
    <x v="0"/>
    <x v="0"/>
    <x v="0"/>
    <s v=""/>
    <s v=""/>
    <s v=""/>
    <x v="0"/>
  </r>
  <r>
    <n v="11541"/>
    <x v="0"/>
    <n v="0.7"/>
    <s v="Oui"/>
    <s v="Oui"/>
    <n v="0.4"/>
    <x v="0"/>
    <x v="0"/>
    <x v="0"/>
    <d v="2019-01-01T00:00:00"/>
    <n v="7"/>
    <x v="2"/>
    <d v="2019-01-01T00:00:00"/>
    <n v="7"/>
    <s v="5 à 10 ans"/>
    <d v="1970-01-01T00:00:00"/>
    <n v="56"/>
    <x v="3"/>
    <x v="0"/>
    <m/>
    <n v="1"/>
    <n v="1"/>
    <n v="1"/>
    <n v="1"/>
    <n v="1"/>
    <n v="1"/>
    <m/>
    <m/>
    <m/>
    <m/>
    <m/>
    <m/>
    <m/>
    <m/>
    <m/>
    <m/>
    <m/>
    <m/>
    <m/>
    <m/>
    <m/>
    <m/>
    <m/>
    <m/>
    <m/>
    <m/>
    <m/>
    <m/>
    <m/>
    <m/>
    <m/>
    <m/>
    <m/>
    <m/>
    <m/>
    <m/>
    <m/>
    <m/>
    <m/>
    <m/>
    <m/>
    <m/>
    <m/>
    <m/>
    <m/>
    <m/>
    <m/>
    <m/>
    <m/>
    <n v="6"/>
    <x v="0"/>
    <s v="Active"/>
    <s v="Moyen"/>
    <s v="Conseiller client commercial"/>
    <s v="Non"/>
    <s v=""/>
    <s v=""/>
    <n v="1378839"/>
    <m/>
    <n v="1378839"/>
    <x v="0"/>
    <x v="0"/>
    <x v="0"/>
    <s v=""/>
    <s v=""/>
    <s v=""/>
    <x v="0"/>
  </r>
  <r>
    <n v="11542"/>
    <x v="0"/>
    <n v="0.8"/>
    <s v="Non"/>
    <s v="Oui"/>
    <n v="0.75"/>
    <x v="0"/>
    <x v="1"/>
    <x v="0"/>
    <d v="2018-06-30T00:00:00"/>
    <n v="7"/>
    <x v="2"/>
    <d v="2018-06-30T00:00:00"/>
    <n v="7"/>
    <s v="5 à 10 ans"/>
    <d v="1965-01-01T00:00:00"/>
    <n v="61"/>
    <x v="3"/>
    <x v="0"/>
    <n v="1"/>
    <m/>
    <n v="1"/>
    <m/>
    <n v="1"/>
    <m/>
    <n v="1"/>
    <m/>
    <m/>
    <m/>
    <m/>
    <m/>
    <m/>
    <m/>
    <m/>
    <m/>
    <m/>
    <m/>
    <m/>
    <m/>
    <m/>
    <m/>
    <m/>
    <m/>
    <m/>
    <m/>
    <m/>
    <m/>
    <m/>
    <m/>
    <m/>
    <m/>
    <m/>
    <m/>
    <m/>
    <m/>
    <m/>
    <m/>
    <m/>
    <m/>
    <m/>
    <m/>
    <m/>
    <m/>
    <m/>
    <m/>
    <m/>
    <m/>
    <m/>
    <m/>
    <n v="4"/>
    <x v="1"/>
    <s v="Active"/>
    <s v="Très petit"/>
    <s v="Unité très petite"/>
    <s v="Non"/>
    <n v="959654"/>
    <s v="750k-5 mil"/>
    <n v="691152"/>
    <m/>
    <n v="691152"/>
    <x v="2"/>
    <x v="1"/>
    <x v="3"/>
    <n v="95965.4"/>
    <n v="1.3884847327360696"/>
    <s v="1-5x"/>
    <x v="1"/>
  </r>
  <r>
    <n v="11543"/>
    <x v="8"/>
    <n v="0.75"/>
    <s v="Oui"/>
    <s v="Non"/>
    <m/>
    <x v="0"/>
    <x v="1"/>
    <x v="1"/>
    <d v="2018-01-01T00:00:00"/>
    <n v="8"/>
    <x v="2"/>
    <d v="2018-01-01T00:00:00"/>
    <n v="8"/>
    <s v="5 à 10 ans"/>
    <d v="2000-01-01T00:00:00"/>
    <n v="26"/>
    <x v="0"/>
    <x v="8"/>
    <n v="1"/>
    <n v="1"/>
    <n v="1"/>
    <n v="1"/>
    <n v="1"/>
    <m/>
    <m/>
    <m/>
    <m/>
    <m/>
    <m/>
    <m/>
    <m/>
    <m/>
    <m/>
    <m/>
    <m/>
    <m/>
    <m/>
    <m/>
    <m/>
    <m/>
    <m/>
    <m/>
    <m/>
    <m/>
    <m/>
    <m/>
    <m/>
    <m/>
    <m/>
    <m/>
    <m/>
    <m/>
    <m/>
    <m/>
    <m/>
    <m/>
    <m/>
    <m/>
    <m/>
    <m/>
    <m/>
    <m/>
    <m/>
    <m/>
    <m/>
    <m/>
    <m/>
    <m/>
    <n v="5"/>
    <x v="1"/>
    <s v="Active"/>
    <s v="Moyen"/>
    <s v="Conseiller client commercial"/>
    <s v="Non"/>
    <n v="316695"/>
    <s v="250k-750k"/>
    <n v="120853"/>
    <m/>
    <n v="120853"/>
    <x v="1"/>
    <x v="2"/>
    <x v="5"/>
    <n v="158347.5"/>
    <n v="2.6204976293513607"/>
    <s v="1-5x"/>
    <x v="1"/>
  </r>
  <r>
    <n v="11544"/>
    <x v="7"/>
    <n v="1"/>
    <s v="Non"/>
    <s v="Non"/>
    <m/>
    <x v="0"/>
    <x v="0"/>
    <x v="0"/>
    <d v="2017-06-30T00:00:00"/>
    <n v="8"/>
    <x v="2"/>
    <d v="2017-06-30T00:00:00"/>
    <n v="8"/>
    <s v="5 à 10 ans"/>
    <d v="1995-01-01T00:00:00"/>
    <n v="31"/>
    <x v="0"/>
    <x v="3"/>
    <m/>
    <m/>
    <n v="1"/>
    <m/>
    <n v="1"/>
    <m/>
    <n v="1"/>
    <m/>
    <m/>
    <m/>
    <m/>
    <m/>
    <m/>
    <m/>
    <m/>
    <m/>
    <m/>
    <m/>
    <m/>
    <m/>
    <m/>
    <m/>
    <m/>
    <m/>
    <m/>
    <m/>
    <m/>
    <m/>
    <m/>
    <m/>
    <m/>
    <m/>
    <m/>
    <m/>
    <m/>
    <m/>
    <m/>
    <m/>
    <m/>
    <m/>
    <m/>
    <m/>
    <m/>
    <m/>
    <m/>
    <m/>
    <m/>
    <m/>
    <m/>
    <m/>
    <n v="3"/>
    <x v="0"/>
    <s v="Active"/>
    <s v="Petit"/>
    <s v="Branche en ligne"/>
    <s v="Non"/>
    <s v=""/>
    <s v=""/>
    <n v="757202"/>
    <m/>
    <n v="757202"/>
    <x v="0"/>
    <x v="0"/>
    <x v="0"/>
    <s v=""/>
    <s v=""/>
    <s v=""/>
    <x v="0"/>
  </r>
  <r>
    <n v="11545"/>
    <x v="9"/>
    <n v="0"/>
    <s v="Oui"/>
    <s v="Oui"/>
    <n v="0.15"/>
    <x v="1"/>
    <x v="0"/>
    <x v="2"/>
    <d v="2017-01-01T00:00:00"/>
    <n v="9"/>
    <x v="2"/>
    <d v="2017-01-01T00:00:00"/>
    <n v="9"/>
    <s v="5 à 10 ans"/>
    <d v="1990-01-01T00:00:00"/>
    <n v="36"/>
    <x v="1"/>
    <x v="5"/>
    <m/>
    <n v="1"/>
    <m/>
    <n v="1"/>
    <m/>
    <n v="1"/>
    <m/>
    <m/>
    <m/>
    <m/>
    <m/>
    <m/>
    <m/>
    <m/>
    <m/>
    <m/>
    <m/>
    <m/>
    <m/>
    <m/>
    <m/>
    <m/>
    <m/>
    <m/>
    <m/>
    <m/>
    <m/>
    <m/>
    <m/>
    <m/>
    <m/>
    <m/>
    <m/>
    <m/>
    <m/>
    <m/>
    <m/>
    <m/>
    <m/>
    <m/>
    <m/>
    <m/>
    <m/>
    <m/>
    <m/>
    <m/>
    <m/>
    <m/>
    <m/>
    <m/>
    <n v="3"/>
    <x v="0"/>
    <s v="Active"/>
    <s v="Très petit"/>
    <s v="Branche en ligne"/>
    <s v="Non"/>
    <s v=""/>
    <s v=""/>
    <n v="532151"/>
    <m/>
    <n v="532151"/>
    <x v="0"/>
    <x v="0"/>
    <x v="0"/>
    <s v=""/>
    <s v=""/>
    <s v=""/>
    <x v="0"/>
  </r>
  <r>
    <n v="11546"/>
    <x v="2"/>
    <n v="0.4"/>
    <s v="Non"/>
    <s v="Oui"/>
    <n v="0.5"/>
    <x v="1"/>
    <x v="2"/>
    <x v="2"/>
    <d v="2016-06-30T00:00:00"/>
    <n v="9"/>
    <x v="2"/>
    <d v="2016-06-30T00:00:00"/>
    <n v="9"/>
    <s v="5 à 10 ans"/>
    <d v="1985-01-01T00:00:00"/>
    <n v="41"/>
    <x v="1"/>
    <x v="0"/>
    <n v="1"/>
    <m/>
    <n v="1"/>
    <m/>
    <n v="1"/>
    <m/>
    <n v="1"/>
    <m/>
    <m/>
    <m/>
    <m/>
    <m/>
    <m/>
    <m/>
    <m/>
    <m/>
    <m/>
    <m/>
    <m/>
    <m/>
    <m/>
    <m/>
    <m/>
    <m/>
    <m/>
    <m/>
    <m/>
    <m/>
    <m/>
    <m/>
    <m/>
    <m/>
    <m/>
    <m/>
    <m/>
    <m/>
    <m/>
    <m/>
    <m/>
    <m/>
    <m/>
    <m/>
    <m/>
    <m/>
    <m/>
    <m/>
    <m/>
    <m/>
    <m/>
    <m/>
    <n v="4"/>
    <x v="1"/>
    <s v="Active"/>
    <s v="Petit"/>
    <s v="Conseiller client commercial"/>
    <s v="Non"/>
    <n v="4714430"/>
    <s v="750k-5 mil"/>
    <n v="809567"/>
    <m/>
    <n v="809567"/>
    <x v="2"/>
    <x v="1"/>
    <x v="4"/>
    <n v="673490"/>
    <n v="5.8233969517038124"/>
    <s v="5-10x"/>
    <x v="1"/>
  </r>
  <r>
    <n v="11547"/>
    <x v="0"/>
    <n v="0.15"/>
    <s v="Oui"/>
    <s v="Non"/>
    <m/>
    <x v="1"/>
    <x v="0"/>
    <x v="0"/>
    <d v="2016-01-01T00:00:00"/>
    <n v="10"/>
    <x v="3"/>
    <d v="2016-01-01T00:00:00"/>
    <n v="10"/>
    <s v="10-20 ans"/>
    <d v="1980-01-01T00:00:00"/>
    <n v="46"/>
    <x v="2"/>
    <x v="1"/>
    <m/>
    <n v="1"/>
    <n v="1"/>
    <n v="1"/>
    <n v="1"/>
    <n v="1"/>
    <n v="1"/>
    <m/>
    <m/>
    <m/>
    <m/>
    <m/>
    <m/>
    <m/>
    <m/>
    <m/>
    <m/>
    <m/>
    <m/>
    <m/>
    <m/>
    <m/>
    <m/>
    <m/>
    <m/>
    <m/>
    <m/>
    <m/>
    <m/>
    <m/>
    <m/>
    <m/>
    <m/>
    <m/>
    <m/>
    <m/>
    <m/>
    <m/>
    <m/>
    <m/>
    <m/>
    <m/>
    <m/>
    <m/>
    <m/>
    <m/>
    <m/>
    <m/>
    <m/>
    <m/>
    <n v="6"/>
    <x v="0"/>
    <s v="Active"/>
    <s v="Moyen"/>
    <s v="Conseiller client commercial"/>
    <s v="Non"/>
    <s v=""/>
    <s v=""/>
    <n v="1973565"/>
    <m/>
    <n v="1973565"/>
    <x v="0"/>
    <x v="0"/>
    <x v="0"/>
    <s v=""/>
    <s v=""/>
    <s v=""/>
    <x v="0"/>
  </r>
  <r>
    <n v="11548"/>
    <x v="0"/>
    <n v="0.2"/>
    <s v="Non"/>
    <s v="Non"/>
    <m/>
    <x v="1"/>
    <x v="0"/>
    <x v="0"/>
    <d v="2015-06-30T00:00:00"/>
    <n v="10"/>
    <x v="3"/>
    <d v="2015-06-30T00:00:00"/>
    <n v="10"/>
    <s v="10-20 ans"/>
    <d v="1975-01-01T00:00:00"/>
    <n v="51"/>
    <x v="2"/>
    <x v="14"/>
    <m/>
    <m/>
    <n v="1"/>
    <m/>
    <n v="1"/>
    <m/>
    <n v="1"/>
    <m/>
    <m/>
    <m/>
    <m/>
    <m/>
    <m/>
    <m/>
    <m/>
    <m/>
    <m/>
    <m/>
    <m/>
    <m/>
    <m/>
    <m/>
    <m/>
    <m/>
    <m/>
    <m/>
    <m/>
    <m/>
    <m/>
    <m/>
    <m/>
    <m/>
    <m/>
    <m/>
    <m/>
    <m/>
    <m/>
    <m/>
    <m/>
    <m/>
    <m/>
    <m/>
    <m/>
    <m/>
    <m/>
    <m/>
    <m/>
    <m/>
    <m/>
    <m/>
    <n v="3"/>
    <x v="0"/>
    <s v="Active"/>
    <s v="Petit"/>
    <s v="Conseiller client commercial"/>
    <s v="Non"/>
    <s v=""/>
    <s v=""/>
    <n v="1670045"/>
    <m/>
    <n v="1670045"/>
    <x v="0"/>
    <x v="0"/>
    <x v="0"/>
    <s v=""/>
    <s v=""/>
    <s v=""/>
    <x v="0"/>
  </r>
  <r>
    <n v="11549"/>
    <x v="0"/>
    <n v="0.3"/>
    <s v="Oui"/>
    <s v="Oui"/>
    <n v="0.15"/>
    <x v="1"/>
    <x v="0"/>
    <x v="0"/>
    <d v="2015-01-01T00:00:00"/>
    <n v="11"/>
    <x v="3"/>
    <d v="2015-01-01T00:00:00"/>
    <n v="11"/>
    <s v="10-20 ans"/>
    <d v="1970-01-01T00:00:00"/>
    <n v="56"/>
    <x v="3"/>
    <x v="0"/>
    <m/>
    <n v="1"/>
    <n v="1"/>
    <n v="1"/>
    <n v="1"/>
    <m/>
    <m/>
    <m/>
    <m/>
    <m/>
    <m/>
    <m/>
    <m/>
    <m/>
    <m/>
    <m/>
    <m/>
    <m/>
    <m/>
    <m/>
    <m/>
    <m/>
    <m/>
    <m/>
    <m/>
    <m/>
    <m/>
    <m/>
    <m/>
    <m/>
    <m/>
    <m/>
    <m/>
    <m/>
    <m/>
    <m/>
    <m/>
    <m/>
    <m/>
    <m/>
    <m/>
    <m/>
    <m/>
    <m/>
    <m/>
    <m/>
    <m/>
    <m/>
    <m/>
    <m/>
    <n v="4"/>
    <x v="0"/>
    <s v="Active"/>
    <s v="Moyen"/>
    <s v="Conseiller client commercial"/>
    <s v="Non"/>
    <s v=""/>
    <s v=""/>
    <n v="178232"/>
    <m/>
    <n v="178232"/>
    <x v="0"/>
    <x v="0"/>
    <x v="0"/>
    <s v=""/>
    <s v=""/>
    <s v=""/>
    <x v="0"/>
  </r>
  <r>
    <n v="11550"/>
    <x v="0"/>
    <n v="0.4"/>
    <s v="Non"/>
    <s v="Oui"/>
    <n v="0.3"/>
    <x v="1"/>
    <x v="0"/>
    <x v="0"/>
    <d v="2014-01-01T00:00:00"/>
    <n v="12"/>
    <x v="3"/>
    <d v="2014-01-01T00:00:00"/>
    <n v="12"/>
    <s v="10-20 ans"/>
    <d v="1965-01-01T00:00:00"/>
    <n v="61"/>
    <x v="3"/>
    <x v="1"/>
    <m/>
    <m/>
    <n v="1"/>
    <m/>
    <n v="1"/>
    <m/>
    <n v="1"/>
    <m/>
    <m/>
    <m/>
    <m/>
    <m/>
    <m/>
    <m/>
    <m/>
    <m/>
    <m/>
    <m/>
    <m/>
    <m/>
    <m/>
    <m/>
    <m/>
    <m/>
    <m/>
    <m/>
    <m/>
    <m/>
    <m/>
    <m/>
    <m/>
    <m/>
    <m/>
    <m/>
    <m/>
    <m/>
    <m/>
    <m/>
    <m/>
    <m/>
    <m/>
    <m/>
    <m/>
    <m/>
    <m/>
    <m/>
    <m/>
    <m/>
    <m/>
    <m/>
    <n v="3"/>
    <x v="0"/>
    <s v="Active"/>
    <s v="Moyen"/>
    <s v="Conseiller client commercial"/>
    <s v="Non"/>
    <s v=""/>
    <s v=""/>
    <n v="1660198"/>
    <m/>
    <n v="1660198"/>
    <x v="0"/>
    <x v="0"/>
    <x v="0"/>
    <s v=""/>
    <s v=""/>
    <s v=""/>
    <x v="0"/>
  </r>
  <r>
    <n v="11551"/>
    <x v="0"/>
    <n v="0.5"/>
    <s v="Oui"/>
    <s v="Non"/>
    <m/>
    <x v="0"/>
    <x v="2"/>
    <x v="2"/>
    <d v="2013-01-01T00:00:00"/>
    <n v="13"/>
    <x v="3"/>
    <d v="2013-01-01T00:00:00"/>
    <n v="13"/>
    <s v="10-20 ans"/>
    <d v="2000-01-01T00:00:00"/>
    <n v="26"/>
    <x v="0"/>
    <x v="7"/>
    <n v="1"/>
    <n v="1"/>
    <m/>
    <n v="1"/>
    <m/>
    <n v="1"/>
    <m/>
    <m/>
    <m/>
    <m/>
    <m/>
    <m/>
    <m/>
    <m/>
    <m/>
    <m/>
    <m/>
    <m/>
    <m/>
    <m/>
    <m/>
    <m/>
    <m/>
    <m/>
    <m/>
    <m/>
    <m/>
    <m/>
    <m/>
    <m/>
    <m/>
    <m/>
    <m/>
    <m/>
    <m/>
    <m/>
    <m/>
    <m/>
    <m/>
    <m/>
    <m/>
    <m/>
    <m/>
    <m/>
    <m/>
    <m/>
    <m/>
    <m/>
    <m/>
    <m/>
    <n v="4"/>
    <x v="1"/>
    <s v="Active"/>
    <s v="Très petit"/>
    <s v="Unité très petite"/>
    <s v="Non"/>
    <n v="3574649"/>
    <s v="750k-5 mil"/>
    <n v="838425"/>
    <m/>
    <n v="838425"/>
    <x v="1"/>
    <x v="2"/>
    <x v="5"/>
    <n v="1787324.5"/>
    <n v="4.2635286400095413"/>
    <s v="1-5x"/>
    <x v="1"/>
  </r>
  <r>
    <n v="11552"/>
    <x v="0"/>
    <n v="0.6"/>
    <s v="Non"/>
    <s v="Non"/>
    <m/>
    <x v="0"/>
    <x v="0"/>
    <x v="0"/>
    <d v="2012-01-01T00:00:00"/>
    <n v="14"/>
    <x v="3"/>
    <d v="2012-01-01T00:00:00"/>
    <n v="14"/>
    <s v="10-20 ans"/>
    <d v="1995-01-01T00:00:00"/>
    <n v="31"/>
    <x v="0"/>
    <x v="4"/>
    <m/>
    <m/>
    <n v="1"/>
    <m/>
    <n v="1"/>
    <m/>
    <n v="1"/>
    <m/>
    <m/>
    <m/>
    <m/>
    <m/>
    <m/>
    <m/>
    <m/>
    <m/>
    <m/>
    <m/>
    <m/>
    <m/>
    <m/>
    <m/>
    <m/>
    <m/>
    <m/>
    <m/>
    <m/>
    <m/>
    <m/>
    <m/>
    <m/>
    <m/>
    <m/>
    <m/>
    <m/>
    <m/>
    <m/>
    <m/>
    <m/>
    <m/>
    <m/>
    <m/>
    <m/>
    <m/>
    <m/>
    <m/>
    <m/>
    <m/>
    <m/>
    <m/>
    <n v="3"/>
    <x v="0"/>
    <s v="Active"/>
    <s v="Très petit"/>
    <s v="Branche en ligne"/>
    <s v="Non"/>
    <s v=""/>
    <s v=""/>
    <n v="160110"/>
    <m/>
    <n v="160110"/>
    <x v="0"/>
    <x v="0"/>
    <x v="0"/>
    <s v=""/>
    <s v=""/>
    <s v=""/>
    <x v="0"/>
  </r>
  <r>
    <n v="11553"/>
    <x v="0"/>
    <n v="0.7"/>
    <s v="Oui"/>
    <s v="Oui"/>
    <n v="0.4"/>
    <x v="0"/>
    <x v="0"/>
    <x v="2"/>
    <d v="2011-01-01T00:00:00"/>
    <n v="15"/>
    <x v="3"/>
    <d v="2011-01-01T00:00:00"/>
    <n v="15"/>
    <s v="10-20 ans"/>
    <d v="1990-01-01T00:00:00"/>
    <n v="36"/>
    <x v="1"/>
    <x v="3"/>
    <m/>
    <n v="1"/>
    <n v="1"/>
    <n v="1"/>
    <n v="1"/>
    <n v="1"/>
    <n v="1"/>
    <m/>
    <m/>
    <m/>
    <m/>
    <m/>
    <m/>
    <m/>
    <m/>
    <m/>
    <m/>
    <m/>
    <m/>
    <m/>
    <m/>
    <m/>
    <m/>
    <m/>
    <m/>
    <m/>
    <m/>
    <m/>
    <m/>
    <m/>
    <m/>
    <m/>
    <m/>
    <m/>
    <m/>
    <m/>
    <m/>
    <m/>
    <m/>
    <m/>
    <m/>
    <m/>
    <m/>
    <m/>
    <m/>
    <m/>
    <m/>
    <m/>
    <m/>
    <m/>
    <n v="6"/>
    <x v="0"/>
    <s v="Active"/>
    <s v="Très petit"/>
    <s v="Unité très petite"/>
    <s v="Non"/>
    <s v=""/>
    <s v=""/>
    <n v="630359"/>
    <m/>
    <n v="630359"/>
    <x v="0"/>
    <x v="0"/>
    <x v="0"/>
    <s v=""/>
    <s v=""/>
    <s v=""/>
    <x v="0"/>
  </r>
  <r>
    <n v="11554"/>
    <x v="4"/>
    <n v="0.8"/>
    <s v="Non"/>
    <s v="Oui"/>
    <n v="0.75"/>
    <x v="0"/>
    <x v="0"/>
    <x v="0"/>
    <d v="2010-01-01T00:00:00"/>
    <n v="16"/>
    <x v="3"/>
    <d v="2010-01-01T00:00:00"/>
    <n v="16"/>
    <s v="10-20 ans"/>
    <d v="1985-01-01T00:00:00"/>
    <n v="41"/>
    <x v="1"/>
    <x v="1"/>
    <m/>
    <m/>
    <n v="1"/>
    <m/>
    <n v="1"/>
    <m/>
    <n v="1"/>
    <m/>
    <m/>
    <m/>
    <m/>
    <m/>
    <m/>
    <m/>
    <m/>
    <m/>
    <m/>
    <m/>
    <m/>
    <m/>
    <m/>
    <m/>
    <m/>
    <m/>
    <m/>
    <m/>
    <m/>
    <m/>
    <m/>
    <m/>
    <m/>
    <m/>
    <m/>
    <m/>
    <m/>
    <m/>
    <m/>
    <m/>
    <m/>
    <m/>
    <m/>
    <m/>
    <m/>
    <m/>
    <m/>
    <m/>
    <m/>
    <m/>
    <m/>
    <m/>
    <n v="3"/>
    <x v="0"/>
    <s v="Active"/>
    <s v="Moyen"/>
    <s v="Conseiller client commercial"/>
    <s v="Non"/>
    <s v=""/>
    <s v=""/>
    <n v="824035"/>
    <m/>
    <n v="824035"/>
    <x v="0"/>
    <x v="0"/>
    <x v="0"/>
    <s v=""/>
    <s v=""/>
    <s v=""/>
    <x v="0"/>
  </r>
  <r>
    <n v="11555"/>
    <x v="7"/>
    <n v="0.75"/>
    <s v="Oui"/>
    <s v="Non"/>
    <m/>
    <x v="0"/>
    <x v="0"/>
    <x v="0"/>
    <d v="2009-01-01T00:00:00"/>
    <n v="17"/>
    <x v="3"/>
    <d v="2009-01-01T00:00:00"/>
    <n v="17"/>
    <s v="10-20 ans"/>
    <d v="1980-01-01T00:00:00"/>
    <n v="46"/>
    <x v="2"/>
    <x v="4"/>
    <m/>
    <n v="1"/>
    <n v="1"/>
    <n v="1"/>
    <n v="1"/>
    <m/>
    <m/>
    <m/>
    <m/>
    <m/>
    <m/>
    <m/>
    <m/>
    <m/>
    <m/>
    <m/>
    <m/>
    <m/>
    <m/>
    <m/>
    <m/>
    <m/>
    <m/>
    <m/>
    <m/>
    <m/>
    <m/>
    <m/>
    <m/>
    <m/>
    <m/>
    <m/>
    <m/>
    <m/>
    <m/>
    <m/>
    <m/>
    <m/>
    <m/>
    <m/>
    <m/>
    <m/>
    <m/>
    <m/>
    <m/>
    <m/>
    <m/>
    <m/>
    <m/>
    <m/>
    <n v="4"/>
    <x v="0"/>
    <s v="Active"/>
    <s v="Petit"/>
    <s v="Branche en ligne"/>
    <s v="Non"/>
    <s v=""/>
    <s v=""/>
    <n v="1150961"/>
    <m/>
    <n v="1150961"/>
    <x v="0"/>
    <x v="0"/>
    <x v="0"/>
    <s v=""/>
    <s v=""/>
    <s v=""/>
    <x v="0"/>
  </r>
  <r>
    <n v="11556"/>
    <x v="7"/>
    <n v="1"/>
    <s v="Non"/>
    <s v="Non"/>
    <m/>
    <x v="0"/>
    <x v="2"/>
    <x v="3"/>
    <d v="2008-01-01T00:00:00"/>
    <n v="18"/>
    <x v="3"/>
    <d v="2008-01-01T00:00:00"/>
    <n v="18"/>
    <s v="10-20 ans"/>
    <d v="1975-01-01T00:00:00"/>
    <n v="51"/>
    <x v="2"/>
    <x v="7"/>
    <n v="1"/>
    <m/>
    <n v="1"/>
    <m/>
    <n v="1"/>
    <m/>
    <n v="1"/>
    <m/>
    <m/>
    <m/>
    <m/>
    <m/>
    <m/>
    <m/>
    <m/>
    <m/>
    <m/>
    <m/>
    <m/>
    <m/>
    <m/>
    <m/>
    <m/>
    <m/>
    <m/>
    <m/>
    <m/>
    <m/>
    <m/>
    <m/>
    <m/>
    <m/>
    <m/>
    <m/>
    <m/>
    <m/>
    <m/>
    <m/>
    <m/>
    <m/>
    <m/>
    <m/>
    <m/>
    <m/>
    <m/>
    <m/>
    <m/>
    <m/>
    <m/>
    <m/>
    <n v="4"/>
    <x v="1"/>
    <s v="Active"/>
    <s v="Petit"/>
    <s v="Conseiller client commercial"/>
    <s v="Non"/>
    <n v="809056"/>
    <s v="750k-5 mil"/>
    <n v="536925"/>
    <m/>
    <n v="536925"/>
    <x v="1"/>
    <x v="1"/>
    <x v="3"/>
    <n v="80905.600000000006"/>
    <n v="1.5068324253852958"/>
    <s v="1-5x"/>
    <x v="1"/>
  </r>
  <r>
    <n v="11557"/>
    <x v="0"/>
    <n v="0"/>
    <s v="Oui"/>
    <s v="Oui"/>
    <n v="0.15"/>
    <x v="1"/>
    <x v="0"/>
    <x v="0"/>
    <d v="2007-01-01T00:00:00"/>
    <n v="19"/>
    <x v="3"/>
    <d v="2007-01-01T00:00:00"/>
    <n v="19"/>
    <s v="10-20 ans"/>
    <d v="1970-01-01T00:00:00"/>
    <n v="56"/>
    <x v="3"/>
    <x v="4"/>
    <n v="1"/>
    <n v="1"/>
    <m/>
    <n v="1"/>
    <m/>
    <n v="1"/>
    <m/>
    <m/>
    <m/>
    <m/>
    <m/>
    <m/>
    <m/>
    <m/>
    <m/>
    <m/>
    <m/>
    <m/>
    <m/>
    <m/>
    <m/>
    <m/>
    <m/>
    <m/>
    <m/>
    <m/>
    <m/>
    <m/>
    <m/>
    <m/>
    <m/>
    <m/>
    <m/>
    <m/>
    <m/>
    <m/>
    <m/>
    <m/>
    <m/>
    <m/>
    <m/>
    <m/>
    <m/>
    <m/>
    <m/>
    <m/>
    <m/>
    <m/>
    <m/>
    <m/>
    <n v="4"/>
    <x v="1"/>
    <s v="Active"/>
    <s v="Très petit"/>
    <s v="PQMU"/>
    <s v="Oui"/>
    <n v="2833154"/>
    <s v="750k-5 mil"/>
    <n v="1947839"/>
    <m/>
    <n v="1947839"/>
    <x v="2"/>
    <x v="2"/>
    <x v="2"/>
    <n v="354144.25"/>
    <n v="1.4545113841544399"/>
    <s v="1-5x"/>
    <x v="4"/>
  </r>
  <r>
    <n v="11558"/>
    <x v="0"/>
    <n v="0.4"/>
    <s v="Non"/>
    <s v="Oui"/>
    <n v="0.5"/>
    <x v="1"/>
    <x v="0"/>
    <x v="0"/>
    <d v="2006-01-01T00:00:00"/>
    <n v="20"/>
    <x v="4"/>
    <d v="2006-01-01T00:00:00"/>
    <n v="20"/>
    <s v="&gt;20 ans"/>
    <d v="1965-01-01T00:00:00"/>
    <n v="61"/>
    <x v="3"/>
    <x v="5"/>
    <m/>
    <m/>
    <n v="1"/>
    <m/>
    <n v="1"/>
    <m/>
    <n v="1"/>
    <m/>
    <m/>
    <m/>
    <m/>
    <m/>
    <m/>
    <m/>
    <m/>
    <m/>
    <m/>
    <m/>
    <m/>
    <m/>
    <m/>
    <m/>
    <m/>
    <m/>
    <m/>
    <m/>
    <m/>
    <m/>
    <m/>
    <m/>
    <m/>
    <m/>
    <m/>
    <m/>
    <m/>
    <m/>
    <m/>
    <m/>
    <m/>
    <m/>
    <m/>
    <m/>
    <m/>
    <m/>
    <m/>
    <m/>
    <m/>
    <m/>
    <m/>
    <m/>
    <n v="3"/>
    <x v="0"/>
    <s v="Active"/>
    <s v="Petit"/>
    <s v="Conseiller client commercial"/>
    <s v="Non"/>
    <s v=""/>
    <s v=""/>
    <n v="294142"/>
    <m/>
    <n v="294142"/>
    <x v="0"/>
    <x v="0"/>
    <x v="0"/>
    <s v=""/>
    <s v=""/>
    <s v=""/>
    <x v="0"/>
  </r>
  <r>
    <n v="11559"/>
    <x v="5"/>
    <n v="0.15"/>
    <s v="Oui"/>
    <s v="Non"/>
    <m/>
    <x v="1"/>
    <x v="0"/>
    <x v="0"/>
    <d v="2005-01-01T00:00:00"/>
    <n v="21"/>
    <x v="4"/>
    <d v="2005-01-01T00:00:00"/>
    <n v="21"/>
    <s v="&gt;20 ans"/>
    <d v="2000-01-01T00:00:00"/>
    <n v="26"/>
    <x v="0"/>
    <x v="3"/>
    <m/>
    <n v="1"/>
    <n v="1"/>
    <n v="1"/>
    <n v="1"/>
    <n v="1"/>
    <n v="1"/>
    <m/>
    <m/>
    <m/>
    <m/>
    <m/>
    <m/>
    <m/>
    <m/>
    <m/>
    <m/>
    <m/>
    <m/>
    <m/>
    <m/>
    <m/>
    <m/>
    <m/>
    <m/>
    <m/>
    <m/>
    <m/>
    <m/>
    <m/>
    <m/>
    <m/>
    <m/>
    <m/>
    <m/>
    <m/>
    <m/>
    <m/>
    <m/>
    <m/>
    <m/>
    <m/>
    <m/>
    <m/>
    <m/>
    <m/>
    <m/>
    <m/>
    <m/>
    <m/>
    <n v="6"/>
    <x v="0"/>
    <s v="Active"/>
    <s v="Moyen"/>
    <s v="Conseiller client commercial"/>
    <s v="Non"/>
    <s v=""/>
    <s v=""/>
    <n v="776185"/>
    <m/>
    <n v="776185"/>
    <x v="0"/>
    <x v="0"/>
    <x v="0"/>
    <s v=""/>
    <s v=""/>
    <s v=""/>
    <x v="0"/>
  </r>
  <r>
    <n v="11560"/>
    <x v="21"/>
    <n v="0.2"/>
    <s v="Non"/>
    <s v="Non"/>
    <m/>
    <x v="1"/>
    <x v="0"/>
    <x v="2"/>
    <d v="2004-01-01T00:00:00"/>
    <n v="22"/>
    <x v="4"/>
    <d v="2004-01-01T00:00:00"/>
    <n v="22"/>
    <s v="&gt;20 ans"/>
    <d v="1995-01-01T00:00:00"/>
    <n v="31"/>
    <x v="0"/>
    <x v="7"/>
    <n v="1"/>
    <m/>
    <n v="1"/>
    <m/>
    <n v="1"/>
    <m/>
    <n v="1"/>
    <m/>
    <m/>
    <m/>
    <m/>
    <m/>
    <m/>
    <m/>
    <m/>
    <m/>
    <m/>
    <m/>
    <m/>
    <m/>
    <m/>
    <m/>
    <m/>
    <m/>
    <m/>
    <m/>
    <m/>
    <m/>
    <m/>
    <m/>
    <m/>
    <m/>
    <m/>
    <m/>
    <m/>
    <m/>
    <m/>
    <m/>
    <m/>
    <m/>
    <m/>
    <m/>
    <m/>
    <m/>
    <m/>
    <m/>
    <m/>
    <m/>
    <m/>
    <m/>
    <n v="4"/>
    <x v="1"/>
    <s v="Active"/>
    <s v="Très petit"/>
    <s v="Unité très petite"/>
    <s v="Non"/>
    <n v="3322311"/>
    <s v="750k-5 mil"/>
    <n v="438119"/>
    <m/>
    <n v="438119"/>
    <x v="1"/>
    <x v="1"/>
    <x v="1"/>
    <n v="664462.19999999995"/>
    <n v="7.5831246761724556"/>
    <s v="5-10x"/>
    <x v="1"/>
  </r>
  <r>
    <n v="11561"/>
    <x v="0"/>
    <n v="0.3"/>
    <s v="Oui"/>
    <s v="Oui"/>
    <n v="0.15"/>
    <x v="1"/>
    <x v="0"/>
    <x v="0"/>
    <d v="2003-01-01T00:00:00"/>
    <n v="23"/>
    <x v="4"/>
    <d v="2003-01-01T00:00:00"/>
    <n v="23"/>
    <s v="&gt;20 ans"/>
    <d v="1990-01-01T00:00:00"/>
    <n v="36"/>
    <x v="1"/>
    <x v="0"/>
    <m/>
    <n v="1"/>
    <n v="1"/>
    <n v="1"/>
    <n v="1"/>
    <m/>
    <m/>
    <m/>
    <m/>
    <m/>
    <m/>
    <m/>
    <m/>
    <m/>
    <m/>
    <m/>
    <m/>
    <m/>
    <m/>
    <m/>
    <m/>
    <m/>
    <m/>
    <m/>
    <m/>
    <m/>
    <m/>
    <m/>
    <m/>
    <m/>
    <m/>
    <m/>
    <m/>
    <m/>
    <m/>
    <m/>
    <m/>
    <m/>
    <m/>
    <m/>
    <m/>
    <m/>
    <m/>
    <m/>
    <m/>
    <m/>
    <m/>
    <m/>
    <m/>
    <m/>
    <n v="4"/>
    <x v="0"/>
    <s v="Active"/>
    <s v="Moyen"/>
    <s v="Conseiller client commercial"/>
    <s v="Non"/>
    <s v=""/>
    <s v=""/>
    <n v="556976"/>
    <m/>
    <n v="556976"/>
    <x v="0"/>
    <x v="0"/>
    <x v="0"/>
    <s v=""/>
    <s v=""/>
    <s v=""/>
    <x v="0"/>
  </r>
  <r>
    <n v="11562"/>
    <x v="0"/>
    <n v="0.4"/>
    <s v="Non"/>
    <s v="Oui"/>
    <n v="0.3"/>
    <x v="1"/>
    <x v="1"/>
    <x v="3"/>
    <d v="2002-01-01T00:00:00"/>
    <n v="24"/>
    <x v="4"/>
    <d v="2002-01-01T00:00:00"/>
    <n v="24"/>
    <s v="&gt;20 ans"/>
    <d v="1985-01-01T00:00:00"/>
    <n v="41"/>
    <x v="1"/>
    <x v="5"/>
    <n v="1"/>
    <m/>
    <n v="1"/>
    <m/>
    <n v="1"/>
    <m/>
    <n v="1"/>
    <m/>
    <m/>
    <m/>
    <m/>
    <m/>
    <m/>
    <m/>
    <m/>
    <m/>
    <m/>
    <m/>
    <m/>
    <m/>
    <m/>
    <m/>
    <m/>
    <m/>
    <m/>
    <m/>
    <m/>
    <m/>
    <m/>
    <m/>
    <m/>
    <m/>
    <m/>
    <m/>
    <m/>
    <m/>
    <m/>
    <m/>
    <m/>
    <m/>
    <m/>
    <m/>
    <m/>
    <m/>
    <m/>
    <m/>
    <m/>
    <m/>
    <m/>
    <m/>
    <n v="4"/>
    <x v="1"/>
    <s v="Active"/>
    <s v="Petit"/>
    <s v="Conseiller client commercial"/>
    <s v="Non"/>
    <n v="2426218"/>
    <s v="750k-5 mil"/>
    <n v="1767665"/>
    <m/>
    <n v="1767665"/>
    <x v="2"/>
    <x v="1"/>
    <x v="6"/>
    <n v="404369.66666666669"/>
    <n v="1.3725553201539884"/>
    <s v="1-5x"/>
    <x v="0"/>
  </r>
  <r>
    <n v="11563"/>
    <x v="18"/>
    <n v="0.5"/>
    <s v="Oui"/>
    <s v="Non"/>
    <m/>
    <x v="0"/>
    <x v="0"/>
    <x v="0"/>
    <d v="2001-01-01T00:00:00"/>
    <n v="25"/>
    <x v="4"/>
    <d v="2001-01-01T00:00:00"/>
    <n v="25"/>
    <s v="&gt;20 ans"/>
    <d v="1980-01-01T00:00:00"/>
    <n v="46"/>
    <x v="2"/>
    <x v="8"/>
    <m/>
    <n v="1"/>
    <m/>
    <n v="1"/>
    <m/>
    <n v="1"/>
    <m/>
    <m/>
    <m/>
    <m/>
    <m/>
    <m/>
    <m/>
    <m/>
    <m/>
    <m/>
    <m/>
    <m/>
    <m/>
    <m/>
    <m/>
    <m/>
    <m/>
    <m/>
    <m/>
    <m/>
    <m/>
    <m/>
    <m/>
    <m/>
    <m/>
    <m/>
    <m/>
    <m/>
    <m/>
    <m/>
    <m/>
    <m/>
    <m/>
    <m/>
    <m/>
    <m/>
    <m/>
    <m/>
    <m/>
    <m/>
    <m/>
    <m/>
    <m/>
    <m/>
    <n v="3"/>
    <x v="0"/>
    <s v="Active"/>
    <s v="Très petit"/>
    <s v="Branche en ligne"/>
    <s v="Non"/>
    <s v=""/>
    <s v=""/>
    <n v="1150371"/>
    <m/>
    <n v="1150371"/>
    <x v="0"/>
    <x v="0"/>
    <x v="0"/>
    <s v=""/>
    <s v=""/>
    <s v=""/>
    <x v="0"/>
  </r>
  <r>
    <n v="11564"/>
    <x v="0"/>
    <n v="0.6"/>
    <s v="Non"/>
    <s v="Non"/>
    <m/>
    <x v="0"/>
    <x v="0"/>
    <x v="0"/>
    <d v="2000-01-01T00:00:00"/>
    <n v="26"/>
    <x v="4"/>
    <d v="2000-01-01T00:00:00"/>
    <n v="26"/>
    <s v="&gt;20 ans"/>
    <d v="1975-01-01T00:00:00"/>
    <n v="51"/>
    <x v="2"/>
    <x v="4"/>
    <m/>
    <m/>
    <n v="1"/>
    <m/>
    <n v="1"/>
    <m/>
    <n v="1"/>
    <m/>
    <m/>
    <m/>
    <m/>
    <m/>
    <m/>
    <m/>
    <m/>
    <m/>
    <m/>
    <m/>
    <m/>
    <m/>
    <m/>
    <m/>
    <m/>
    <m/>
    <m/>
    <m/>
    <m/>
    <m/>
    <m/>
    <m/>
    <m/>
    <m/>
    <m/>
    <m/>
    <m/>
    <m/>
    <m/>
    <m/>
    <m/>
    <m/>
    <m/>
    <m/>
    <m/>
    <m/>
    <m/>
    <m/>
    <m/>
    <m/>
    <m/>
    <m/>
    <n v="3"/>
    <x v="0"/>
    <s v="Active"/>
    <s v="Moyen"/>
    <s v="Conseiller client commercial"/>
    <s v="Non"/>
    <s v=""/>
    <s v=""/>
    <n v="1648603"/>
    <m/>
    <n v="1648603"/>
    <x v="0"/>
    <x v="0"/>
    <x v="0"/>
    <s v=""/>
    <s v=""/>
    <s v=""/>
    <x v="0"/>
  </r>
  <r>
    <n v="11565"/>
    <x v="2"/>
    <n v="0.7"/>
    <s v="Oui"/>
    <s v="Oui"/>
    <n v="0.4"/>
    <x v="0"/>
    <x v="0"/>
    <x v="2"/>
    <d v="1999-01-01T00:00:00"/>
    <n v="27"/>
    <x v="4"/>
    <d v="1999-01-01T00:00:00"/>
    <n v="27"/>
    <s v="&gt;20 ans"/>
    <d v="1970-01-01T00:00:00"/>
    <n v="56"/>
    <x v="3"/>
    <x v="0"/>
    <m/>
    <n v="1"/>
    <n v="1"/>
    <n v="1"/>
    <n v="1"/>
    <n v="1"/>
    <n v="1"/>
    <m/>
    <m/>
    <m/>
    <m/>
    <m/>
    <m/>
    <m/>
    <m/>
    <m/>
    <m/>
    <m/>
    <m/>
    <m/>
    <m/>
    <m/>
    <m/>
    <m/>
    <m/>
    <m/>
    <m/>
    <m/>
    <m/>
    <m/>
    <m/>
    <m/>
    <m/>
    <m/>
    <m/>
    <m/>
    <m/>
    <m/>
    <m/>
    <m/>
    <m/>
    <m/>
    <m/>
    <m/>
    <m/>
    <m/>
    <m/>
    <m/>
    <m/>
    <m/>
    <n v="6"/>
    <x v="0"/>
    <s v="Active"/>
    <s v="Très petit"/>
    <s v="Branche en ligne"/>
    <s v="Non"/>
    <s v=""/>
    <s v=""/>
    <n v="133213"/>
    <m/>
    <n v="133213"/>
    <x v="0"/>
    <x v="0"/>
    <x v="0"/>
    <s v=""/>
    <s v=""/>
    <s v=""/>
    <x v="0"/>
  </r>
  <r>
    <n v="11566"/>
    <x v="0"/>
    <n v="0.8"/>
    <s v="Non"/>
    <s v="Oui"/>
    <n v="0.75"/>
    <x v="0"/>
    <x v="0"/>
    <x v="2"/>
    <d v="2025-01-01T00:00:00"/>
    <n v="1"/>
    <x v="0"/>
    <d v="2025-01-01T00:00:00"/>
    <n v="1"/>
    <s v="1 à 3 ans"/>
    <d v="1965-01-01T00:00:00"/>
    <n v="61"/>
    <x v="3"/>
    <x v="7"/>
    <m/>
    <m/>
    <n v="1"/>
    <m/>
    <n v="1"/>
    <m/>
    <n v="1"/>
    <m/>
    <m/>
    <m/>
    <m/>
    <m/>
    <m/>
    <m/>
    <m/>
    <m/>
    <m/>
    <m/>
    <m/>
    <m/>
    <m/>
    <m/>
    <m/>
    <m/>
    <m/>
    <m/>
    <m/>
    <m/>
    <m/>
    <m/>
    <m/>
    <m/>
    <m/>
    <m/>
    <m/>
    <m/>
    <m/>
    <m/>
    <m/>
    <m/>
    <m/>
    <m/>
    <m/>
    <m/>
    <m/>
    <m/>
    <m/>
    <m/>
    <m/>
    <m/>
    <n v="3"/>
    <x v="0"/>
    <s v="Active"/>
    <s v="Très petit"/>
    <s v="Unité très petite"/>
    <s v="Non"/>
    <s v=""/>
    <s v=""/>
    <n v="1637348"/>
    <m/>
    <n v="1637348"/>
    <x v="0"/>
    <x v="0"/>
    <x v="0"/>
    <s v=""/>
    <s v=""/>
    <s v=""/>
    <x v="0"/>
  </r>
  <r>
    <n v="11567"/>
    <x v="0"/>
    <n v="0.75"/>
    <s v="Oui"/>
    <s v="Non"/>
    <m/>
    <x v="0"/>
    <x v="2"/>
    <x v="2"/>
    <d v="2025-01-01T00:00:00"/>
    <n v="1"/>
    <x v="0"/>
    <d v="2025-01-01T00:00:00"/>
    <n v="1"/>
    <s v="1 à 3 ans"/>
    <d v="2000-01-01T00:00:00"/>
    <n v="26"/>
    <x v="0"/>
    <x v="2"/>
    <n v="1"/>
    <n v="1"/>
    <n v="1"/>
    <n v="1"/>
    <n v="1"/>
    <m/>
    <m/>
    <m/>
    <m/>
    <m/>
    <m/>
    <m/>
    <m/>
    <m/>
    <m/>
    <m/>
    <m/>
    <m/>
    <m/>
    <m/>
    <m/>
    <m/>
    <m/>
    <m/>
    <m/>
    <m/>
    <m/>
    <m/>
    <m/>
    <m/>
    <m/>
    <m/>
    <m/>
    <m/>
    <m/>
    <m/>
    <m/>
    <m/>
    <m/>
    <m/>
    <m/>
    <m/>
    <m/>
    <m/>
    <m/>
    <m/>
    <m/>
    <m/>
    <m/>
    <m/>
    <n v="5"/>
    <x v="1"/>
    <s v="Active"/>
    <s v="Très petit"/>
    <s v="Unité très petite"/>
    <s v="Non"/>
    <n v="1818665"/>
    <s v="750k-5 mil"/>
    <n v="716004"/>
    <m/>
    <n v="716004"/>
    <x v="1"/>
    <x v="2"/>
    <x v="3"/>
    <n v="181866.5"/>
    <n v="2.5400207261411949"/>
    <s v="1-5x"/>
    <x v="1"/>
  </r>
  <r>
    <n v="11568"/>
    <x v="7"/>
    <n v="1"/>
    <s v="Non"/>
    <s v="Non"/>
    <m/>
    <x v="0"/>
    <x v="0"/>
    <x v="2"/>
    <d v="2024-06-30T00:00:00"/>
    <n v="1"/>
    <x v="0"/>
    <d v="2024-06-30T00:00:00"/>
    <n v="1"/>
    <s v="1 à 3 ans"/>
    <d v="1995-01-01T00:00:00"/>
    <n v="31"/>
    <x v="0"/>
    <x v="7"/>
    <m/>
    <m/>
    <n v="1"/>
    <m/>
    <n v="1"/>
    <m/>
    <n v="1"/>
    <m/>
    <m/>
    <m/>
    <m/>
    <m/>
    <m/>
    <m/>
    <m/>
    <m/>
    <m/>
    <m/>
    <m/>
    <m/>
    <m/>
    <m/>
    <m/>
    <m/>
    <m/>
    <m/>
    <m/>
    <m/>
    <m/>
    <m/>
    <m/>
    <m/>
    <m/>
    <m/>
    <m/>
    <m/>
    <m/>
    <m/>
    <m/>
    <m/>
    <m/>
    <m/>
    <m/>
    <m/>
    <m/>
    <m/>
    <m/>
    <m/>
    <m/>
    <m/>
    <n v="3"/>
    <x v="0"/>
    <s v="Active"/>
    <s v="Très petit"/>
    <s v="Unité très petite"/>
    <s v="Non"/>
    <s v=""/>
    <s v=""/>
    <n v="1904360"/>
    <m/>
    <n v="1904360"/>
    <x v="0"/>
    <x v="0"/>
    <x v="0"/>
    <s v=""/>
    <s v=""/>
    <s v=""/>
    <x v="0"/>
  </r>
  <r>
    <n v="11569"/>
    <x v="21"/>
    <n v="0"/>
    <s v="Oui"/>
    <s v="Oui"/>
    <n v="0.15"/>
    <x v="1"/>
    <x v="1"/>
    <x v="3"/>
    <d v="2024-01-01T00:00:00"/>
    <n v="2"/>
    <x v="0"/>
    <d v="2024-01-01T00:00:00"/>
    <n v="2"/>
    <s v="1 à 3 ans"/>
    <d v="1990-01-01T00:00:00"/>
    <n v="36"/>
    <x v="1"/>
    <x v="1"/>
    <n v="1"/>
    <n v="1"/>
    <m/>
    <n v="1"/>
    <m/>
    <n v="1"/>
    <m/>
    <m/>
    <m/>
    <m/>
    <m/>
    <m/>
    <m/>
    <m/>
    <m/>
    <m/>
    <m/>
    <m/>
    <m/>
    <m/>
    <m/>
    <m/>
    <m/>
    <m/>
    <m/>
    <m/>
    <m/>
    <m/>
    <m/>
    <m/>
    <m/>
    <m/>
    <m/>
    <m/>
    <m/>
    <m/>
    <m/>
    <m/>
    <m/>
    <m/>
    <m/>
    <m/>
    <m/>
    <m/>
    <m/>
    <m/>
    <m/>
    <m/>
    <m/>
    <m/>
    <n v="4"/>
    <x v="1"/>
    <s v="Active"/>
    <s v="Petit"/>
    <s v="Conseiller client commercial"/>
    <s v="Non"/>
    <n v="238507"/>
    <s v="100k-250k"/>
    <n v="1660617"/>
    <m/>
    <n v="1660617"/>
    <x v="2"/>
    <x v="2"/>
    <x v="7"/>
    <n v="238507"/>
    <n v="0.1436255319558935"/>
    <s v="1x"/>
    <x v="1"/>
  </r>
  <r>
    <n v="11570"/>
    <x v="0"/>
    <n v="0.4"/>
    <s v="Non"/>
    <s v="Oui"/>
    <n v="0.5"/>
    <x v="1"/>
    <x v="1"/>
    <x v="3"/>
    <d v="2023-06-30T00:00:00"/>
    <n v="2"/>
    <x v="0"/>
    <d v="2023-06-30T00:00:00"/>
    <n v="2"/>
    <s v="1 à 3 ans"/>
    <d v="1985-01-01T00:00:00"/>
    <n v="41"/>
    <x v="1"/>
    <x v="0"/>
    <n v="1"/>
    <m/>
    <n v="1"/>
    <m/>
    <n v="1"/>
    <m/>
    <n v="1"/>
    <m/>
    <m/>
    <m/>
    <m/>
    <m/>
    <m/>
    <m/>
    <m/>
    <m/>
    <m/>
    <m/>
    <m/>
    <m/>
    <m/>
    <m/>
    <m/>
    <m/>
    <m/>
    <m/>
    <m/>
    <m/>
    <m/>
    <m/>
    <m/>
    <m/>
    <m/>
    <m/>
    <m/>
    <m/>
    <m/>
    <m/>
    <m/>
    <m/>
    <m/>
    <m/>
    <m/>
    <m/>
    <m/>
    <m/>
    <m/>
    <m/>
    <m/>
    <m/>
    <n v="4"/>
    <x v="1"/>
    <s v="Active"/>
    <s v="Petit"/>
    <s v="Conseiller client commercial"/>
    <s v="Non"/>
    <n v="1286453"/>
    <s v="750k-5 mil"/>
    <n v="1621744"/>
    <m/>
    <n v="1621744"/>
    <x v="2"/>
    <x v="1"/>
    <x v="2"/>
    <n v="160806.625"/>
    <n v="0.79325281918724533"/>
    <s v="1x"/>
    <x v="1"/>
  </r>
  <r>
    <n v="11571"/>
    <x v="0"/>
    <n v="0.15"/>
    <s v="Oui"/>
    <s v="Non"/>
    <m/>
    <x v="1"/>
    <x v="0"/>
    <x v="2"/>
    <d v="2023-01-01T00:00:00"/>
    <n v="3"/>
    <x v="1"/>
    <d v="2023-01-01T00:00:00"/>
    <n v="3"/>
    <s v="3-5 ans"/>
    <d v="1980-01-01T00:00:00"/>
    <n v="46"/>
    <x v="2"/>
    <x v="3"/>
    <n v="1"/>
    <n v="1"/>
    <n v="1"/>
    <n v="1"/>
    <n v="1"/>
    <n v="1"/>
    <n v="1"/>
    <m/>
    <m/>
    <m/>
    <m/>
    <m/>
    <m/>
    <m/>
    <m/>
    <m/>
    <m/>
    <m/>
    <m/>
    <m/>
    <m/>
    <m/>
    <m/>
    <m/>
    <m/>
    <m/>
    <m/>
    <m/>
    <m/>
    <m/>
    <m/>
    <m/>
    <m/>
    <m/>
    <m/>
    <m/>
    <m/>
    <m/>
    <m/>
    <m/>
    <m/>
    <m/>
    <m/>
    <m/>
    <m/>
    <m/>
    <m/>
    <m/>
    <m/>
    <m/>
    <n v="7"/>
    <x v="1"/>
    <s v="Active"/>
    <s v="Très petit"/>
    <s v="Unité très petite"/>
    <s v="Non"/>
    <n v="2872977"/>
    <s v="750k-5 mil"/>
    <n v="1309455"/>
    <m/>
    <n v="1309455"/>
    <x v="1"/>
    <x v="2"/>
    <x v="4"/>
    <n v="410425.28571428574"/>
    <n v="2.1940249951315622"/>
    <s v="1-5x"/>
    <x v="1"/>
  </r>
  <r>
    <n v="11572"/>
    <x v="3"/>
    <n v="0.2"/>
    <s v="Non"/>
    <s v="Non"/>
    <m/>
    <x v="1"/>
    <x v="0"/>
    <x v="2"/>
    <d v="2022-06-30T00:00:00"/>
    <n v="3"/>
    <x v="1"/>
    <d v="2022-06-30T00:00:00"/>
    <n v="3"/>
    <s v="3-5 ans"/>
    <d v="1975-01-01T00:00:00"/>
    <n v="51"/>
    <x v="2"/>
    <x v="2"/>
    <m/>
    <m/>
    <n v="1"/>
    <m/>
    <n v="1"/>
    <m/>
    <n v="1"/>
    <m/>
    <m/>
    <m/>
    <m/>
    <m/>
    <m/>
    <m/>
    <m/>
    <m/>
    <m/>
    <m/>
    <m/>
    <m/>
    <m/>
    <m/>
    <m/>
    <m/>
    <m/>
    <m/>
    <m/>
    <m/>
    <m/>
    <m/>
    <m/>
    <m/>
    <m/>
    <m/>
    <m/>
    <m/>
    <m/>
    <m/>
    <m/>
    <m/>
    <m/>
    <m/>
    <m/>
    <m/>
    <m/>
    <m/>
    <m/>
    <m/>
    <m/>
    <m/>
    <n v="3"/>
    <x v="0"/>
    <s v="Active"/>
    <s v="Très petit"/>
    <s v="Unité très petite"/>
    <s v="Non"/>
    <s v=""/>
    <s v=""/>
    <n v="1688117"/>
    <m/>
    <n v="1688117"/>
    <x v="0"/>
    <x v="0"/>
    <x v="0"/>
    <s v=""/>
    <s v=""/>
    <s v=""/>
    <x v="0"/>
  </r>
  <r>
    <n v="11573"/>
    <x v="0"/>
    <n v="0.3"/>
    <s v="Oui"/>
    <s v="Oui"/>
    <n v="0.15"/>
    <x v="1"/>
    <x v="0"/>
    <x v="2"/>
    <d v="2022-01-01T00:00:00"/>
    <n v="4"/>
    <x v="1"/>
    <d v="2022-01-01T00:00:00"/>
    <n v="4"/>
    <s v="3-5 ans"/>
    <d v="1970-01-01T00:00:00"/>
    <n v="56"/>
    <x v="3"/>
    <x v="7"/>
    <m/>
    <n v="1"/>
    <n v="1"/>
    <n v="1"/>
    <n v="1"/>
    <m/>
    <m/>
    <m/>
    <m/>
    <m/>
    <m/>
    <m/>
    <m/>
    <m/>
    <m/>
    <m/>
    <m/>
    <m/>
    <m/>
    <m/>
    <m/>
    <m/>
    <m/>
    <m/>
    <m/>
    <m/>
    <m/>
    <m/>
    <m/>
    <m/>
    <m/>
    <m/>
    <m/>
    <m/>
    <m/>
    <m/>
    <m/>
    <m/>
    <m/>
    <m/>
    <m/>
    <m/>
    <m/>
    <m/>
    <m/>
    <m/>
    <m/>
    <m/>
    <m/>
    <m/>
    <n v="4"/>
    <x v="0"/>
    <s v="Active"/>
    <s v="Très petit"/>
    <s v="Unité très petite"/>
    <s v="Non"/>
    <s v=""/>
    <s v=""/>
    <n v="604628"/>
    <m/>
    <n v="604628"/>
    <x v="0"/>
    <x v="0"/>
    <x v="0"/>
    <s v=""/>
    <s v=""/>
    <s v=""/>
    <x v="0"/>
  </r>
  <r>
    <n v="11574"/>
    <x v="3"/>
    <n v="0.4"/>
    <s v="Non"/>
    <s v="Oui"/>
    <n v="0.3"/>
    <x v="1"/>
    <x v="0"/>
    <x v="2"/>
    <d v="2021-06-30T00:00:00"/>
    <n v="4"/>
    <x v="1"/>
    <d v="2021-06-30T00:00:00"/>
    <n v="4"/>
    <s v="3-5 ans"/>
    <d v="1965-01-01T00:00:00"/>
    <n v="61"/>
    <x v="3"/>
    <x v="4"/>
    <m/>
    <m/>
    <n v="1"/>
    <m/>
    <n v="1"/>
    <m/>
    <n v="1"/>
    <m/>
    <m/>
    <m/>
    <m/>
    <m/>
    <m/>
    <m/>
    <m/>
    <m/>
    <m/>
    <m/>
    <m/>
    <m/>
    <m/>
    <m/>
    <m/>
    <m/>
    <m/>
    <m/>
    <m/>
    <m/>
    <m/>
    <m/>
    <m/>
    <m/>
    <m/>
    <m/>
    <m/>
    <m/>
    <m/>
    <m/>
    <m/>
    <m/>
    <m/>
    <m/>
    <m/>
    <m/>
    <m/>
    <m/>
    <m/>
    <m/>
    <m/>
    <m/>
    <n v="3"/>
    <x v="0"/>
    <s v="Active"/>
    <s v="Très petit"/>
    <s v="Unité très petite"/>
    <s v="Non"/>
    <s v=""/>
    <s v=""/>
    <n v="553635"/>
    <m/>
    <n v="553635"/>
    <x v="0"/>
    <x v="0"/>
    <x v="0"/>
    <s v=""/>
    <s v=""/>
    <s v=""/>
    <x v="0"/>
  </r>
  <r>
    <n v="11575"/>
    <x v="7"/>
    <n v="0.5"/>
    <s v="Oui"/>
    <s v="Non"/>
    <m/>
    <x v="0"/>
    <x v="0"/>
    <x v="0"/>
    <d v="2021-01-01T00:00:00"/>
    <n v="5"/>
    <x v="2"/>
    <d v="2021-01-01T00:00:00"/>
    <n v="5"/>
    <s v="5 à 10 ans"/>
    <d v="2000-01-01T00:00:00"/>
    <n v="26"/>
    <x v="0"/>
    <x v="8"/>
    <m/>
    <n v="1"/>
    <m/>
    <n v="1"/>
    <m/>
    <n v="1"/>
    <m/>
    <m/>
    <m/>
    <m/>
    <m/>
    <m/>
    <m/>
    <m/>
    <m/>
    <m/>
    <m/>
    <m/>
    <m/>
    <m/>
    <m/>
    <m/>
    <m/>
    <m/>
    <m/>
    <m/>
    <m/>
    <m/>
    <m/>
    <m/>
    <m/>
    <m/>
    <m/>
    <m/>
    <m/>
    <m/>
    <m/>
    <m/>
    <m/>
    <m/>
    <m/>
    <m/>
    <m/>
    <m/>
    <m/>
    <m/>
    <m/>
    <m/>
    <m/>
    <m/>
    <n v="3"/>
    <x v="0"/>
    <s v="Active"/>
    <s v="Très petit"/>
    <s v="Unité très petite"/>
    <s v="Non"/>
    <s v=""/>
    <s v=""/>
    <n v="1358489"/>
    <m/>
    <n v="1358489"/>
    <x v="0"/>
    <x v="0"/>
    <x v="0"/>
    <s v=""/>
    <s v=""/>
    <s v=""/>
    <x v="0"/>
  </r>
  <r>
    <n v="11576"/>
    <x v="0"/>
    <n v="0.6"/>
    <s v="Non"/>
    <s v="Non"/>
    <m/>
    <x v="0"/>
    <x v="0"/>
    <x v="0"/>
    <d v="2020-06-30T00:00:00"/>
    <n v="5"/>
    <x v="2"/>
    <d v="2020-06-30T00:00:00"/>
    <n v="5"/>
    <s v="5 à 10 ans"/>
    <d v="1995-01-01T00:00:00"/>
    <n v="31"/>
    <x v="0"/>
    <x v="4"/>
    <m/>
    <m/>
    <n v="1"/>
    <m/>
    <n v="1"/>
    <m/>
    <n v="1"/>
    <m/>
    <m/>
    <m/>
    <m/>
    <m/>
    <m/>
    <m/>
    <m/>
    <m/>
    <m/>
    <m/>
    <m/>
    <m/>
    <m/>
    <m/>
    <m/>
    <m/>
    <m/>
    <m/>
    <m/>
    <m/>
    <m/>
    <m/>
    <m/>
    <m/>
    <m/>
    <m/>
    <m/>
    <m/>
    <m/>
    <m/>
    <m/>
    <m/>
    <m/>
    <m/>
    <m/>
    <m/>
    <m/>
    <m/>
    <m/>
    <m/>
    <m/>
    <m/>
    <n v="3"/>
    <x v="0"/>
    <s v="Active"/>
    <s v="Petit"/>
    <s v="Conseiller client commercial"/>
    <s v="Non"/>
    <s v=""/>
    <s v=""/>
    <n v="241917"/>
    <m/>
    <n v="241917"/>
    <x v="0"/>
    <x v="0"/>
    <x v="0"/>
    <s v=""/>
    <s v=""/>
    <s v=""/>
    <x v="0"/>
  </r>
  <r>
    <n v="11577"/>
    <x v="9"/>
    <n v="0.7"/>
    <s v="Oui"/>
    <s v="Oui"/>
    <n v="0.4"/>
    <x v="0"/>
    <x v="1"/>
    <x v="3"/>
    <d v="2020-01-01T00:00:00"/>
    <n v="6"/>
    <x v="2"/>
    <d v="2020-01-01T00:00:00"/>
    <n v="6"/>
    <s v="5 à 10 ans"/>
    <d v="1990-01-01T00:00:00"/>
    <n v="36"/>
    <x v="1"/>
    <x v="0"/>
    <n v="1"/>
    <n v="1"/>
    <n v="1"/>
    <n v="1"/>
    <n v="1"/>
    <n v="1"/>
    <n v="1"/>
    <m/>
    <m/>
    <m/>
    <m/>
    <m/>
    <m/>
    <m/>
    <m/>
    <m/>
    <m/>
    <m/>
    <m/>
    <m/>
    <m/>
    <m/>
    <m/>
    <m/>
    <m/>
    <m/>
    <m/>
    <m/>
    <m/>
    <m/>
    <m/>
    <m/>
    <m/>
    <m/>
    <m/>
    <m/>
    <m/>
    <m/>
    <m/>
    <m/>
    <m/>
    <m/>
    <m/>
    <m/>
    <m/>
    <m/>
    <m/>
    <m/>
    <m/>
    <m/>
    <n v="7"/>
    <x v="1"/>
    <s v="Active"/>
    <s v="Moyen"/>
    <s v="Conseiller client commercial"/>
    <s v="Non"/>
    <n v="3020744"/>
    <s v="750k-5 mil"/>
    <n v="1246071"/>
    <m/>
    <n v="1246071"/>
    <x v="2"/>
    <x v="2"/>
    <x v="4"/>
    <n v="431534.85714285716"/>
    <n v="2.4242149925646292"/>
    <s v="1-5x"/>
    <x v="1"/>
  </r>
  <r>
    <n v="11578"/>
    <x v="0"/>
    <n v="0.8"/>
    <s v="Non"/>
    <s v="Oui"/>
    <n v="0.75"/>
    <x v="0"/>
    <x v="0"/>
    <x v="0"/>
    <d v="2019-06-30T00:00:00"/>
    <n v="6"/>
    <x v="2"/>
    <d v="2019-06-30T00:00:00"/>
    <n v="6"/>
    <s v="5 à 10 ans"/>
    <d v="1985-01-01T00:00:00"/>
    <n v="41"/>
    <x v="1"/>
    <x v="0"/>
    <m/>
    <m/>
    <n v="1"/>
    <m/>
    <n v="1"/>
    <m/>
    <n v="1"/>
    <m/>
    <m/>
    <m/>
    <m/>
    <m/>
    <m/>
    <m/>
    <m/>
    <m/>
    <m/>
    <m/>
    <m/>
    <m/>
    <m/>
    <m/>
    <m/>
    <m/>
    <m/>
    <m/>
    <m/>
    <m/>
    <m/>
    <m/>
    <m/>
    <m/>
    <m/>
    <m/>
    <m/>
    <m/>
    <m/>
    <m/>
    <m/>
    <m/>
    <m/>
    <m/>
    <m/>
    <m/>
    <m/>
    <m/>
    <m/>
    <m/>
    <m/>
    <m/>
    <n v="3"/>
    <x v="0"/>
    <s v="Active"/>
    <s v="Moyen"/>
    <s v="Conseiller client commercial"/>
    <s v="Non"/>
    <s v=""/>
    <s v=""/>
    <n v="411206"/>
    <m/>
    <n v="411206"/>
    <x v="0"/>
    <x v="0"/>
    <x v="0"/>
    <s v=""/>
    <s v=""/>
    <s v=""/>
    <x v="0"/>
  </r>
  <r>
    <n v="11579"/>
    <x v="0"/>
    <n v="0.75"/>
    <s v="Oui"/>
    <s v="Non"/>
    <m/>
    <x v="0"/>
    <x v="2"/>
    <x v="2"/>
    <d v="2019-01-01T00:00:00"/>
    <n v="7"/>
    <x v="2"/>
    <d v="2019-01-01T00:00:00"/>
    <n v="7"/>
    <s v="5 à 10 ans"/>
    <d v="1980-01-01T00:00:00"/>
    <n v="46"/>
    <x v="2"/>
    <x v="4"/>
    <n v="1"/>
    <n v="1"/>
    <n v="1"/>
    <n v="1"/>
    <n v="1"/>
    <m/>
    <m/>
    <m/>
    <m/>
    <m/>
    <m/>
    <m/>
    <m/>
    <m/>
    <m/>
    <m/>
    <m/>
    <m/>
    <m/>
    <m/>
    <m/>
    <m/>
    <m/>
    <m/>
    <m/>
    <m/>
    <m/>
    <m/>
    <m/>
    <m/>
    <m/>
    <m/>
    <m/>
    <m/>
    <m/>
    <m/>
    <m/>
    <m/>
    <m/>
    <m/>
    <m/>
    <m/>
    <m/>
    <m/>
    <m/>
    <m/>
    <m/>
    <m/>
    <m/>
    <m/>
    <n v="5"/>
    <x v="1"/>
    <s v="Active"/>
    <s v="Très petit"/>
    <s v="Unité très petite"/>
    <s v="Non"/>
    <n v="3523899"/>
    <s v="750k-5 mil"/>
    <n v="683115"/>
    <m/>
    <n v="683115"/>
    <x v="1"/>
    <x v="2"/>
    <x v="8"/>
    <n v="391544.33333333331"/>
    <n v="5.1585735930260643"/>
    <s v="5-10x"/>
    <x v="1"/>
  </r>
  <r>
    <n v="11580"/>
    <x v="3"/>
    <n v="1"/>
    <s v="Non"/>
    <s v="Non"/>
    <m/>
    <x v="0"/>
    <x v="0"/>
    <x v="0"/>
    <d v="2018-06-30T00:00:00"/>
    <n v="7"/>
    <x v="2"/>
    <d v="2018-06-30T00:00:00"/>
    <n v="7"/>
    <s v="5 à 10 ans"/>
    <d v="1975-01-01T00:00:00"/>
    <n v="51"/>
    <x v="2"/>
    <x v="4"/>
    <m/>
    <m/>
    <n v="1"/>
    <m/>
    <n v="1"/>
    <m/>
    <n v="1"/>
    <m/>
    <m/>
    <m/>
    <m/>
    <m/>
    <m/>
    <m/>
    <m/>
    <m/>
    <m/>
    <m/>
    <m/>
    <m/>
    <m/>
    <m/>
    <m/>
    <m/>
    <m/>
    <m/>
    <m/>
    <m/>
    <m/>
    <m/>
    <m/>
    <m/>
    <m/>
    <m/>
    <m/>
    <m/>
    <m/>
    <m/>
    <m/>
    <m/>
    <m/>
    <m/>
    <m/>
    <m/>
    <m/>
    <m/>
    <m/>
    <m/>
    <m/>
    <m/>
    <n v="3"/>
    <x v="0"/>
    <s v="Active"/>
    <s v="Moyen"/>
    <s v="Conseiller client commercial"/>
    <s v="Non"/>
    <s v=""/>
    <s v=""/>
    <n v="72941"/>
    <m/>
    <n v="72941"/>
    <x v="0"/>
    <x v="0"/>
    <x v="0"/>
    <s v=""/>
    <s v=""/>
    <s v=""/>
    <x v="0"/>
  </r>
  <r>
    <n v="11581"/>
    <x v="0"/>
    <n v="0"/>
    <s v="Oui"/>
    <s v="Oui"/>
    <n v="0.15"/>
    <x v="1"/>
    <x v="0"/>
    <x v="2"/>
    <d v="2018-01-01T00:00:00"/>
    <n v="8"/>
    <x v="2"/>
    <d v="2018-01-01T00:00:00"/>
    <n v="8"/>
    <s v="5 à 10 ans"/>
    <d v="1970-01-01T00:00:00"/>
    <n v="56"/>
    <x v="3"/>
    <x v="4"/>
    <n v="1"/>
    <n v="1"/>
    <m/>
    <n v="1"/>
    <m/>
    <n v="1"/>
    <m/>
    <m/>
    <m/>
    <m/>
    <m/>
    <m/>
    <m/>
    <m/>
    <m/>
    <m/>
    <m/>
    <m/>
    <m/>
    <m/>
    <m/>
    <m/>
    <m/>
    <m/>
    <m/>
    <m/>
    <m/>
    <m/>
    <m/>
    <m/>
    <m/>
    <m/>
    <m/>
    <m/>
    <m/>
    <m/>
    <m/>
    <m/>
    <m/>
    <m/>
    <m/>
    <m/>
    <m/>
    <m/>
    <m/>
    <m/>
    <m/>
    <m/>
    <m/>
    <m/>
    <n v="4"/>
    <x v="1"/>
    <s v="Active"/>
    <s v="Très petit"/>
    <s v="Unité très petite"/>
    <s v="Non"/>
    <n v="429421"/>
    <s v="250k-750k"/>
    <n v="1231165"/>
    <m/>
    <n v="1231165"/>
    <x v="2"/>
    <x v="2"/>
    <x v="3"/>
    <n v="42942.1"/>
    <n v="0.34879240394260719"/>
    <s v="1x"/>
    <x v="1"/>
  </r>
  <r>
    <n v="11582"/>
    <x v="0"/>
    <n v="0.4"/>
    <s v="Non"/>
    <s v="Oui"/>
    <n v="0.5"/>
    <x v="1"/>
    <x v="0"/>
    <x v="2"/>
    <d v="2017-06-30T00:00:00"/>
    <n v="8"/>
    <x v="2"/>
    <d v="2017-06-30T00:00:00"/>
    <n v="8"/>
    <s v="5 à 10 ans"/>
    <d v="1965-01-01T00:00:00"/>
    <n v="61"/>
    <x v="3"/>
    <x v="4"/>
    <n v="1"/>
    <m/>
    <n v="1"/>
    <m/>
    <n v="1"/>
    <m/>
    <n v="1"/>
    <m/>
    <m/>
    <m/>
    <m/>
    <m/>
    <m/>
    <m/>
    <m/>
    <m/>
    <m/>
    <m/>
    <m/>
    <m/>
    <m/>
    <m/>
    <m/>
    <m/>
    <m/>
    <m/>
    <m/>
    <m/>
    <m/>
    <m/>
    <m/>
    <m/>
    <m/>
    <m/>
    <m/>
    <m/>
    <m/>
    <m/>
    <m/>
    <m/>
    <m/>
    <m/>
    <m/>
    <m/>
    <m/>
    <m/>
    <m/>
    <m/>
    <m/>
    <m/>
    <n v="4"/>
    <x v="1"/>
    <s v="Active"/>
    <s v="Très petit"/>
    <s v="Unité très petite"/>
    <s v="Non"/>
    <n v="4180051"/>
    <s v="750k-5 mil"/>
    <n v="1471510"/>
    <m/>
    <n v="1471510"/>
    <x v="2"/>
    <x v="1"/>
    <x v="2"/>
    <n v="522506.375"/>
    <n v="2.8406541579737818"/>
    <s v="1-5x"/>
    <x v="1"/>
  </r>
  <r>
    <n v="11583"/>
    <x v="7"/>
    <n v="0.15"/>
    <s v="Oui"/>
    <s v="Non"/>
    <m/>
    <x v="1"/>
    <x v="0"/>
    <x v="3"/>
    <d v="2017-01-01T00:00:00"/>
    <n v="9"/>
    <x v="2"/>
    <d v="2017-01-01T00:00:00"/>
    <n v="9"/>
    <s v="5 à 10 ans"/>
    <d v="2000-01-01T00:00:00"/>
    <n v="26"/>
    <x v="0"/>
    <x v="0"/>
    <m/>
    <n v="1"/>
    <n v="1"/>
    <n v="1"/>
    <n v="1"/>
    <n v="1"/>
    <n v="1"/>
    <m/>
    <m/>
    <m/>
    <m/>
    <m/>
    <m/>
    <m/>
    <m/>
    <m/>
    <m/>
    <m/>
    <m/>
    <m/>
    <m/>
    <m/>
    <m/>
    <m/>
    <m/>
    <m/>
    <m/>
    <m/>
    <m/>
    <m/>
    <m/>
    <m/>
    <m/>
    <m/>
    <m/>
    <m/>
    <m/>
    <m/>
    <m/>
    <m/>
    <m/>
    <m/>
    <m/>
    <m/>
    <m/>
    <m/>
    <m/>
    <m/>
    <m/>
    <m/>
    <n v="6"/>
    <x v="0"/>
    <s v="Active"/>
    <s v="Très petit"/>
    <s v="Unité très petite"/>
    <s v="Non"/>
    <s v=""/>
    <s v=""/>
    <n v="912007"/>
    <m/>
    <n v="912007"/>
    <x v="0"/>
    <x v="0"/>
    <x v="0"/>
    <s v=""/>
    <s v=""/>
    <s v=""/>
    <x v="0"/>
  </r>
  <r>
    <n v="11584"/>
    <x v="12"/>
    <n v="0.2"/>
    <s v="Non"/>
    <s v="Non"/>
    <m/>
    <x v="1"/>
    <x v="0"/>
    <x v="2"/>
    <d v="2016-06-30T00:00:00"/>
    <n v="9"/>
    <x v="2"/>
    <d v="2016-06-30T00:00:00"/>
    <n v="9"/>
    <s v="5 à 10 ans"/>
    <d v="1995-01-01T00:00:00"/>
    <n v="31"/>
    <x v="0"/>
    <x v="10"/>
    <m/>
    <m/>
    <n v="1"/>
    <m/>
    <n v="1"/>
    <m/>
    <n v="1"/>
    <m/>
    <m/>
    <m/>
    <m/>
    <m/>
    <m/>
    <m/>
    <m/>
    <m/>
    <m/>
    <m/>
    <m/>
    <m/>
    <m/>
    <m/>
    <m/>
    <m/>
    <m/>
    <m/>
    <m/>
    <m/>
    <m/>
    <m/>
    <m/>
    <m/>
    <m/>
    <m/>
    <m/>
    <m/>
    <m/>
    <m/>
    <m/>
    <m/>
    <m/>
    <m/>
    <m/>
    <m/>
    <m/>
    <m/>
    <m/>
    <m/>
    <m/>
    <m/>
    <n v="3"/>
    <x v="0"/>
    <s v="Active"/>
    <s v="Très petit"/>
    <s v="Unité très petite"/>
    <s v="Non"/>
    <s v=""/>
    <s v=""/>
    <n v="1476794"/>
    <m/>
    <n v="1476794"/>
    <x v="0"/>
    <x v="0"/>
    <x v="0"/>
    <s v=""/>
    <s v=""/>
    <s v=""/>
    <x v="0"/>
  </r>
  <r>
    <n v="11585"/>
    <x v="3"/>
    <n v="0.3"/>
    <s v="Oui"/>
    <s v="Oui"/>
    <n v="0.15"/>
    <x v="1"/>
    <x v="0"/>
    <x v="2"/>
    <d v="2016-01-01T00:00:00"/>
    <n v="10"/>
    <x v="3"/>
    <d v="2016-01-01T00:00:00"/>
    <n v="10"/>
    <s v="10-20 ans"/>
    <d v="1990-01-01T00:00:00"/>
    <n v="36"/>
    <x v="1"/>
    <x v="2"/>
    <n v="1"/>
    <n v="1"/>
    <n v="1"/>
    <n v="1"/>
    <n v="1"/>
    <m/>
    <m/>
    <m/>
    <m/>
    <m/>
    <m/>
    <m/>
    <m/>
    <m/>
    <m/>
    <m/>
    <m/>
    <m/>
    <m/>
    <m/>
    <m/>
    <m/>
    <m/>
    <m/>
    <m/>
    <m/>
    <m/>
    <m/>
    <m/>
    <m/>
    <m/>
    <m/>
    <m/>
    <m/>
    <m/>
    <m/>
    <m/>
    <m/>
    <m/>
    <m/>
    <m/>
    <m/>
    <m/>
    <m/>
    <m/>
    <m/>
    <m/>
    <m/>
    <m/>
    <m/>
    <n v="5"/>
    <x v="1"/>
    <s v="Active"/>
    <s v="Très petit"/>
    <s v="Unité très petite"/>
    <s v="Non"/>
    <n v="2797674"/>
    <s v="750k-5 mil"/>
    <n v="1847404"/>
    <m/>
    <n v="1847404"/>
    <x v="2"/>
    <x v="2"/>
    <x v="3"/>
    <n v="279767.40000000002"/>
    <n v="1.514381261489095"/>
    <s v="1-5x"/>
    <x v="1"/>
  </r>
  <r>
    <n v="11586"/>
    <x v="7"/>
    <n v="0.4"/>
    <s v="Non"/>
    <s v="Oui"/>
    <n v="0.3"/>
    <x v="1"/>
    <x v="0"/>
    <x v="2"/>
    <d v="2015-06-30T00:00:00"/>
    <n v="10"/>
    <x v="3"/>
    <d v="2015-06-30T00:00:00"/>
    <n v="10"/>
    <s v="10-20 ans"/>
    <d v="1985-01-01T00:00:00"/>
    <n v="41"/>
    <x v="1"/>
    <x v="4"/>
    <m/>
    <m/>
    <n v="1"/>
    <m/>
    <n v="1"/>
    <m/>
    <n v="1"/>
    <m/>
    <m/>
    <m/>
    <m/>
    <m/>
    <m/>
    <m/>
    <m/>
    <m/>
    <m/>
    <m/>
    <m/>
    <m/>
    <m/>
    <m/>
    <m/>
    <m/>
    <m/>
    <m/>
    <m/>
    <m/>
    <m/>
    <m/>
    <m/>
    <m/>
    <m/>
    <m/>
    <m/>
    <m/>
    <m/>
    <m/>
    <m/>
    <m/>
    <m/>
    <m/>
    <m/>
    <m/>
    <m/>
    <m/>
    <m/>
    <m/>
    <m/>
    <m/>
    <n v="3"/>
    <x v="0"/>
    <s v="Active"/>
    <s v="Très petit"/>
    <s v="Unité très petite"/>
    <s v="Non"/>
    <s v=""/>
    <s v=""/>
    <n v="762170"/>
    <m/>
    <n v="762170"/>
    <x v="0"/>
    <x v="0"/>
    <x v="0"/>
    <s v=""/>
    <s v=""/>
    <s v=""/>
    <x v="0"/>
  </r>
  <r>
    <n v="11587"/>
    <x v="0"/>
    <n v="0.5"/>
    <s v="Oui"/>
    <s v="Non"/>
    <m/>
    <x v="0"/>
    <x v="0"/>
    <x v="2"/>
    <d v="2015-01-01T00:00:00"/>
    <n v="11"/>
    <x v="3"/>
    <d v="2015-01-01T00:00:00"/>
    <n v="11"/>
    <s v="10-20 ans"/>
    <d v="1980-01-01T00:00:00"/>
    <n v="46"/>
    <x v="2"/>
    <x v="3"/>
    <n v="1"/>
    <n v="1"/>
    <m/>
    <n v="1"/>
    <m/>
    <n v="1"/>
    <m/>
    <m/>
    <m/>
    <m/>
    <m/>
    <m/>
    <m/>
    <m/>
    <m/>
    <m/>
    <m/>
    <m/>
    <m/>
    <m/>
    <m/>
    <m/>
    <m/>
    <m/>
    <m/>
    <m/>
    <m/>
    <m/>
    <m/>
    <m/>
    <m/>
    <m/>
    <m/>
    <m/>
    <m/>
    <m/>
    <m/>
    <m/>
    <m/>
    <m/>
    <m/>
    <m/>
    <m/>
    <m/>
    <m/>
    <m/>
    <m/>
    <m/>
    <m/>
    <m/>
    <n v="4"/>
    <x v="1"/>
    <s v="Active"/>
    <s v="Très petit"/>
    <s v="Unité très petite"/>
    <s v="Non"/>
    <n v="1318165"/>
    <s v="750k-5 mil"/>
    <n v="772132"/>
    <m/>
    <n v="772132"/>
    <x v="1"/>
    <x v="2"/>
    <x v="3"/>
    <n v="131816.5"/>
    <n v="1.7071757160692731"/>
    <s v="1-5x"/>
    <x v="1"/>
  </r>
  <r>
    <n v="11588"/>
    <x v="7"/>
    <n v="0.6"/>
    <s v="Non"/>
    <s v="Non"/>
    <m/>
    <x v="0"/>
    <x v="0"/>
    <x v="2"/>
    <d v="2014-01-01T00:00:00"/>
    <n v="12"/>
    <x v="3"/>
    <d v="2014-01-01T00:00:00"/>
    <n v="12"/>
    <s v="10-20 ans"/>
    <d v="1975-01-01T00:00:00"/>
    <n v="51"/>
    <x v="2"/>
    <x v="0"/>
    <m/>
    <m/>
    <n v="1"/>
    <m/>
    <n v="1"/>
    <m/>
    <n v="1"/>
    <m/>
    <m/>
    <m/>
    <m/>
    <m/>
    <m/>
    <m/>
    <m/>
    <m/>
    <m/>
    <m/>
    <m/>
    <m/>
    <m/>
    <m/>
    <m/>
    <m/>
    <m/>
    <m/>
    <m/>
    <m/>
    <m/>
    <m/>
    <m/>
    <m/>
    <m/>
    <m/>
    <m/>
    <m/>
    <m/>
    <m/>
    <m/>
    <m/>
    <m/>
    <m/>
    <m/>
    <m/>
    <m/>
    <m/>
    <m/>
    <m/>
    <m/>
    <m/>
    <n v="3"/>
    <x v="0"/>
    <s v="Active"/>
    <s v="Très petit"/>
    <s v="Unité très petite"/>
    <s v="Non"/>
    <s v=""/>
    <s v=""/>
    <n v="1603621"/>
    <m/>
    <n v="1603621"/>
    <x v="0"/>
    <x v="0"/>
    <x v="0"/>
    <s v=""/>
    <s v=""/>
    <s v=""/>
    <x v="0"/>
  </r>
  <r>
    <n v="11589"/>
    <x v="0"/>
    <n v="0.7"/>
    <s v="Oui"/>
    <s v="Oui"/>
    <n v="0.4"/>
    <x v="0"/>
    <x v="0"/>
    <x v="2"/>
    <d v="2013-01-01T00:00:00"/>
    <n v="13"/>
    <x v="3"/>
    <d v="2013-01-01T00:00:00"/>
    <n v="13"/>
    <s v="10-20 ans"/>
    <d v="1970-01-01T00:00:00"/>
    <n v="56"/>
    <x v="3"/>
    <x v="10"/>
    <m/>
    <n v="1"/>
    <n v="1"/>
    <n v="1"/>
    <n v="1"/>
    <n v="1"/>
    <n v="1"/>
    <m/>
    <m/>
    <m/>
    <m/>
    <m/>
    <m/>
    <m/>
    <m/>
    <m/>
    <m/>
    <m/>
    <m/>
    <m/>
    <m/>
    <m/>
    <m/>
    <m/>
    <m/>
    <m/>
    <m/>
    <m/>
    <m/>
    <m/>
    <m/>
    <m/>
    <m/>
    <m/>
    <m/>
    <m/>
    <m/>
    <m/>
    <m/>
    <m/>
    <m/>
    <m/>
    <m/>
    <m/>
    <m/>
    <m/>
    <m/>
    <m/>
    <m/>
    <m/>
    <n v="6"/>
    <x v="0"/>
    <s v="Active"/>
    <s v="Très petit"/>
    <s v="Branche en ligne"/>
    <s v="Non"/>
    <s v=""/>
    <s v=""/>
    <n v="746617"/>
    <m/>
    <n v="746617"/>
    <x v="0"/>
    <x v="0"/>
    <x v="0"/>
    <s v=""/>
    <s v=""/>
    <s v=""/>
    <x v="0"/>
  </r>
  <r>
    <n v="11590"/>
    <x v="0"/>
    <n v="0.8"/>
    <s v="Non"/>
    <s v="Oui"/>
    <n v="0.75"/>
    <x v="0"/>
    <x v="0"/>
    <x v="2"/>
    <d v="2012-01-01T00:00:00"/>
    <n v="14"/>
    <x v="3"/>
    <d v="2012-01-01T00:00:00"/>
    <n v="14"/>
    <s v="10-20 ans"/>
    <d v="1965-01-01T00:00:00"/>
    <n v="61"/>
    <x v="3"/>
    <x v="3"/>
    <m/>
    <m/>
    <n v="1"/>
    <m/>
    <n v="1"/>
    <m/>
    <n v="1"/>
    <m/>
    <m/>
    <m/>
    <m/>
    <m/>
    <m/>
    <m/>
    <m/>
    <m/>
    <m/>
    <m/>
    <m/>
    <m/>
    <m/>
    <m/>
    <m/>
    <m/>
    <m/>
    <m/>
    <m/>
    <m/>
    <m/>
    <m/>
    <m/>
    <m/>
    <m/>
    <m/>
    <m/>
    <m/>
    <m/>
    <m/>
    <m/>
    <m/>
    <m/>
    <m/>
    <m/>
    <m/>
    <m/>
    <m/>
    <m/>
    <m/>
    <m/>
    <m/>
    <n v="3"/>
    <x v="0"/>
    <s v="Active"/>
    <s v="Très petit"/>
    <s v="Unité très petite"/>
    <s v="Non"/>
    <s v=""/>
    <s v=""/>
    <n v="911873"/>
    <m/>
    <n v="911873"/>
    <x v="0"/>
    <x v="0"/>
    <x v="0"/>
    <s v=""/>
    <s v=""/>
    <s v=""/>
    <x v="0"/>
  </r>
  <r>
    <n v="11591"/>
    <x v="0"/>
    <n v="0.75"/>
    <s v="Oui"/>
    <s v="Non"/>
    <m/>
    <x v="0"/>
    <x v="0"/>
    <x v="2"/>
    <d v="2011-01-01T00:00:00"/>
    <n v="15"/>
    <x v="3"/>
    <d v="2011-01-01T00:00:00"/>
    <n v="15"/>
    <s v="10-20 ans"/>
    <d v="2000-01-01T00:00:00"/>
    <n v="26"/>
    <x v="0"/>
    <x v="3"/>
    <m/>
    <n v="1"/>
    <n v="1"/>
    <n v="1"/>
    <n v="1"/>
    <m/>
    <m/>
    <m/>
    <m/>
    <m/>
    <m/>
    <m/>
    <m/>
    <m/>
    <m/>
    <m/>
    <m/>
    <m/>
    <m/>
    <m/>
    <m/>
    <m/>
    <m/>
    <m/>
    <m/>
    <m/>
    <m/>
    <m/>
    <m/>
    <m/>
    <m/>
    <m/>
    <m/>
    <m/>
    <m/>
    <m/>
    <m/>
    <m/>
    <m/>
    <m/>
    <m/>
    <m/>
    <m/>
    <m/>
    <m/>
    <m/>
    <m/>
    <m/>
    <m/>
    <m/>
    <n v="4"/>
    <x v="0"/>
    <s v="Active"/>
    <s v="Très petit"/>
    <s v="Unité très petite"/>
    <s v="Non"/>
    <s v=""/>
    <s v=""/>
    <n v="933385"/>
    <m/>
    <n v="933385"/>
    <x v="0"/>
    <x v="0"/>
    <x v="0"/>
    <s v=""/>
    <s v=""/>
    <s v=""/>
    <x v="0"/>
  </r>
  <r>
    <n v="11592"/>
    <x v="7"/>
    <n v="1"/>
    <s v="Non"/>
    <s v="Non"/>
    <m/>
    <x v="0"/>
    <x v="0"/>
    <x v="0"/>
    <d v="2010-01-01T00:00:00"/>
    <n v="16"/>
    <x v="3"/>
    <d v="2010-01-01T00:00:00"/>
    <n v="16"/>
    <s v="10-20 ans"/>
    <d v="1995-01-01T00:00:00"/>
    <n v="31"/>
    <x v="0"/>
    <x v="7"/>
    <m/>
    <m/>
    <n v="1"/>
    <m/>
    <n v="1"/>
    <m/>
    <n v="1"/>
    <m/>
    <m/>
    <m/>
    <m/>
    <m/>
    <m/>
    <m/>
    <m/>
    <m/>
    <m/>
    <m/>
    <m/>
    <m/>
    <m/>
    <m/>
    <m/>
    <m/>
    <m/>
    <m/>
    <m/>
    <m/>
    <m/>
    <m/>
    <m/>
    <m/>
    <m/>
    <m/>
    <m/>
    <m/>
    <m/>
    <m/>
    <m/>
    <m/>
    <m/>
    <m/>
    <m/>
    <m/>
    <m/>
    <m/>
    <m/>
    <m/>
    <m/>
    <m/>
    <n v="3"/>
    <x v="0"/>
    <s v="Active"/>
    <s v="Petit"/>
    <s v="Conseiller client commercial"/>
    <s v="Non"/>
    <s v=""/>
    <s v=""/>
    <n v="1233607"/>
    <m/>
    <n v="1233607"/>
    <x v="0"/>
    <x v="0"/>
    <x v="0"/>
    <s v=""/>
    <s v=""/>
    <s v=""/>
    <x v="0"/>
  </r>
  <r>
    <n v="11593"/>
    <x v="0"/>
    <n v="0"/>
    <s v="Oui"/>
    <s v="Oui"/>
    <n v="0.15"/>
    <x v="1"/>
    <x v="0"/>
    <x v="0"/>
    <d v="2009-01-01T00:00:00"/>
    <n v="17"/>
    <x v="3"/>
    <d v="2009-01-01T00:00:00"/>
    <n v="17"/>
    <s v="10-20 ans"/>
    <d v="1990-01-01T00:00:00"/>
    <n v="36"/>
    <x v="1"/>
    <x v="4"/>
    <m/>
    <n v="1"/>
    <m/>
    <n v="1"/>
    <m/>
    <n v="1"/>
    <m/>
    <m/>
    <m/>
    <m/>
    <m/>
    <m/>
    <m/>
    <m/>
    <m/>
    <m/>
    <m/>
    <m/>
    <m/>
    <m/>
    <m/>
    <m/>
    <m/>
    <m/>
    <m/>
    <m/>
    <m/>
    <m/>
    <m/>
    <m/>
    <m/>
    <m/>
    <m/>
    <m/>
    <m/>
    <m/>
    <m/>
    <m/>
    <m/>
    <m/>
    <m/>
    <m/>
    <m/>
    <m/>
    <m/>
    <m/>
    <m/>
    <m/>
    <m/>
    <m/>
    <n v="3"/>
    <x v="0"/>
    <s v="Active"/>
    <s v="Moyen"/>
    <s v="Conseiller client commercial"/>
    <s v="Non"/>
    <s v=""/>
    <s v=""/>
    <n v="315270"/>
    <m/>
    <n v="315270"/>
    <x v="0"/>
    <x v="0"/>
    <x v="0"/>
    <s v=""/>
    <s v=""/>
    <s v=""/>
    <x v="0"/>
  </r>
  <r>
    <n v="11594"/>
    <x v="7"/>
    <n v="0.4"/>
    <s v="Non"/>
    <s v="Oui"/>
    <n v="0.5"/>
    <x v="1"/>
    <x v="0"/>
    <x v="2"/>
    <d v="2008-01-01T00:00:00"/>
    <n v="18"/>
    <x v="3"/>
    <d v="2008-01-01T00:00:00"/>
    <n v="18"/>
    <s v="10-20 ans"/>
    <d v="1985-01-01T00:00:00"/>
    <n v="41"/>
    <x v="1"/>
    <x v="7"/>
    <n v="1"/>
    <m/>
    <n v="1"/>
    <m/>
    <n v="1"/>
    <m/>
    <n v="1"/>
    <m/>
    <m/>
    <m/>
    <m/>
    <m/>
    <m/>
    <m/>
    <m/>
    <m/>
    <m/>
    <m/>
    <m/>
    <m/>
    <m/>
    <m/>
    <m/>
    <m/>
    <m/>
    <m/>
    <m/>
    <m/>
    <m/>
    <m/>
    <m/>
    <m/>
    <m/>
    <m/>
    <m/>
    <m/>
    <m/>
    <m/>
    <m/>
    <m/>
    <m/>
    <m/>
    <m/>
    <m/>
    <m/>
    <m/>
    <m/>
    <m/>
    <m/>
    <m/>
    <n v="4"/>
    <x v="1"/>
    <s v="Active"/>
    <s v="Très petit"/>
    <s v="Unité très petite"/>
    <s v="Non"/>
    <n v="4131441"/>
    <s v="750k-5 mil"/>
    <n v="470124"/>
    <m/>
    <n v="470124"/>
    <x v="2"/>
    <x v="1"/>
    <x v="8"/>
    <n v="459049"/>
    <n v="8.7879814687188915"/>
    <s v="5-10x"/>
    <x v="1"/>
  </r>
  <r>
    <n v="11595"/>
    <x v="0"/>
    <n v="0.15"/>
    <s v="Oui"/>
    <s v="Non"/>
    <m/>
    <x v="1"/>
    <x v="1"/>
    <x v="3"/>
    <d v="2007-01-01T00:00:00"/>
    <n v="19"/>
    <x v="3"/>
    <d v="2007-01-01T00:00:00"/>
    <n v="19"/>
    <s v="10-20 ans"/>
    <d v="1980-01-01T00:00:00"/>
    <n v="46"/>
    <x v="2"/>
    <x v="5"/>
    <m/>
    <n v="1"/>
    <n v="1"/>
    <n v="1"/>
    <n v="1"/>
    <n v="1"/>
    <n v="1"/>
    <m/>
    <m/>
    <m/>
    <m/>
    <m/>
    <m/>
    <m/>
    <m/>
    <m/>
    <m/>
    <m/>
    <m/>
    <m/>
    <m/>
    <m/>
    <m/>
    <m/>
    <m/>
    <m/>
    <m/>
    <m/>
    <m/>
    <m/>
    <m/>
    <m/>
    <m/>
    <m/>
    <m/>
    <m/>
    <m/>
    <m/>
    <m/>
    <m/>
    <m/>
    <m/>
    <m/>
    <m/>
    <m/>
    <m/>
    <m/>
    <m/>
    <m/>
    <m/>
    <n v="6"/>
    <x v="0"/>
    <s v="Active"/>
    <s v="Moyen"/>
    <s v="Conseiller client commercial"/>
    <s v="Non"/>
    <s v=""/>
    <s v=""/>
    <n v="1631542"/>
    <m/>
    <n v="1631542"/>
    <x v="0"/>
    <x v="0"/>
    <x v="0"/>
    <s v=""/>
    <s v=""/>
    <s v=""/>
    <x v="0"/>
  </r>
  <r>
    <n v="11596"/>
    <x v="0"/>
    <n v="0.2"/>
    <s v="Non"/>
    <s v="Non"/>
    <m/>
    <x v="1"/>
    <x v="0"/>
    <x v="2"/>
    <d v="2006-01-01T00:00:00"/>
    <n v="20"/>
    <x v="4"/>
    <d v="2006-01-01T00:00:00"/>
    <n v="20"/>
    <s v="&gt;20 ans"/>
    <d v="1975-01-01T00:00:00"/>
    <n v="51"/>
    <x v="2"/>
    <x v="2"/>
    <m/>
    <m/>
    <n v="1"/>
    <m/>
    <n v="1"/>
    <m/>
    <n v="1"/>
    <m/>
    <m/>
    <m/>
    <m/>
    <m/>
    <m/>
    <m/>
    <m/>
    <m/>
    <m/>
    <m/>
    <m/>
    <m/>
    <m/>
    <m/>
    <m/>
    <m/>
    <m/>
    <m/>
    <m/>
    <m/>
    <m/>
    <m/>
    <m/>
    <m/>
    <m/>
    <m/>
    <m/>
    <m/>
    <m/>
    <m/>
    <m/>
    <m/>
    <m/>
    <m/>
    <m/>
    <m/>
    <m/>
    <m/>
    <m/>
    <m/>
    <m/>
    <m/>
    <n v="3"/>
    <x v="0"/>
    <s v="Active"/>
    <s v="Très petit"/>
    <s v="Unité très petite"/>
    <s v="Non"/>
    <s v=""/>
    <s v=""/>
    <n v="409344"/>
    <m/>
    <n v="409344"/>
    <x v="0"/>
    <x v="0"/>
    <x v="0"/>
    <s v=""/>
    <s v=""/>
    <s v=""/>
    <x v="0"/>
  </r>
  <r>
    <n v="11597"/>
    <x v="0"/>
    <n v="0.3"/>
    <s v="Oui"/>
    <s v="Oui"/>
    <n v="0.15"/>
    <x v="1"/>
    <x v="0"/>
    <x v="0"/>
    <d v="2005-01-01T00:00:00"/>
    <n v="21"/>
    <x v="4"/>
    <d v="2005-01-01T00:00:00"/>
    <n v="21"/>
    <s v="&gt;20 ans"/>
    <d v="1970-01-01T00:00:00"/>
    <n v="56"/>
    <x v="3"/>
    <x v="0"/>
    <m/>
    <n v="1"/>
    <n v="1"/>
    <n v="1"/>
    <n v="1"/>
    <m/>
    <m/>
    <m/>
    <m/>
    <m/>
    <m/>
    <m/>
    <m/>
    <m/>
    <m/>
    <m/>
    <m/>
    <m/>
    <m/>
    <m/>
    <m/>
    <m/>
    <m/>
    <m/>
    <m/>
    <m/>
    <m/>
    <m/>
    <m/>
    <m/>
    <m/>
    <m/>
    <m/>
    <m/>
    <m/>
    <m/>
    <m/>
    <m/>
    <m/>
    <m/>
    <m/>
    <m/>
    <m/>
    <m/>
    <m/>
    <m/>
    <m/>
    <m/>
    <m/>
    <m/>
    <n v="4"/>
    <x v="0"/>
    <s v="Active"/>
    <s v="Moyen"/>
    <s v="Conseiller client commercial"/>
    <s v="Non"/>
    <s v=""/>
    <s v=""/>
    <n v="1317405"/>
    <m/>
    <n v="1317405"/>
    <x v="0"/>
    <x v="0"/>
    <x v="0"/>
    <s v=""/>
    <s v=""/>
    <s v=""/>
    <x v="0"/>
  </r>
  <r>
    <n v="11598"/>
    <x v="0"/>
    <n v="0.4"/>
    <s v="Non"/>
    <s v="Oui"/>
    <n v="0.3"/>
    <x v="1"/>
    <x v="0"/>
    <x v="0"/>
    <d v="2004-01-01T00:00:00"/>
    <n v="22"/>
    <x v="4"/>
    <d v="2004-01-01T00:00:00"/>
    <n v="22"/>
    <s v="&gt;20 ans"/>
    <d v="1965-01-01T00:00:00"/>
    <n v="61"/>
    <x v="3"/>
    <x v="0"/>
    <m/>
    <m/>
    <n v="1"/>
    <m/>
    <n v="1"/>
    <m/>
    <n v="1"/>
    <m/>
    <m/>
    <m/>
    <m/>
    <m/>
    <m/>
    <m/>
    <m/>
    <m/>
    <m/>
    <m/>
    <m/>
    <m/>
    <m/>
    <m/>
    <m/>
    <m/>
    <m/>
    <m/>
    <m/>
    <m/>
    <m/>
    <m/>
    <m/>
    <m/>
    <m/>
    <m/>
    <m/>
    <m/>
    <m/>
    <m/>
    <m/>
    <m/>
    <m/>
    <m/>
    <m/>
    <m/>
    <m/>
    <m/>
    <m/>
    <m/>
    <m/>
    <m/>
    <n v="3"/>
    <x v="0"/>
    <s v="Active"/>
    <s v="Petit"/>
    <s v="Conseiller client commercial"/>
    <s v="Non"/>
    <s v=""/>
    <s v=""/>
    <n v="1601796"/>
    <m/>
    <n v="1601796"/>
    <x v="0"/>
    <x v="0"/>
    <x v="0"/>
    <s v=""/>
    <s v=""/>
    <s v=""/>
    <x v="0"/>
  </r>
  <r>
    <n v="11599"/>
    <x v="21"/>
    <n v="0.5"/>
    <s v="Oui"/>
    <s v="Non"/>
    <m/>
    <x v="0"/>
    <x v="2"/>
    <x v="1"/>
    <d v="2003-01-01T00:00:00"/>
    <n v="23"/>
    <x v="4"/>
    <d v="2003-01-01T00:00:00"/>
    <n v="23"/>
    <s v="&gt;20 ans"/>
    <d v="2000-01-01T00:00:00"/>
    <n v="26"/>
    <x v="0"/>
    <x v="0"/>
    <n v="1"/>
    <n v="1"/>
    <m/>
    <n v="1"/>
    <m/>
    <n v="1"/>
    <m/>
    <m/>
    <m/>
    <m/>
    <m/>
    <m/>
    <m/>
    <m/>
    <m/>
    <m/>
    <m/>
    <m/>
    <m/>
    <m/>
    <m/>
    <m/>
    <m/>
    <m/>
    <m/>
    <m/>
    <m/>
    <m/>
    <m/>
    <m/>
    <m/>
    <m/>
    <m/>
    <m/>
    <m/>
    <m/>
    <m/>
    <m/>
    <m/>
    <m/>
    <m/>
    <m/>
    <m/>
    <m/>
    <m/>
    <m/>
    <m/>
    <m/>
    <m/>
    <m/>
    <n v="4"/>
    <x v="1"/>
    <s v="Active"/>
    <s v="Petit"/>
    <s v="Conseiller client commercial"/>
    <s v="Non"/>
    <n v="1698028"/>
    <s v="750k-5 mil"/>
    <n v="1059048"/>
    <m/>
    <n v="1059048"/>
    <x v="1"/>
    <x v="2"/>
    <x v="6"/>
    <n v="283004.66666666669"/>
    <n v="1.6033532002326618"/>
    <s v="1-5x"/>
    <x v="1"/>
  </r>
  <r>
    <n v="11600"/>
    <x v="6"/>
    <n v="0.6"/>
    <s v="Non"/>
    <s v="Non"/>
    <m/>
    <x v="0"/>
    <x v="2"/>
    <x v="3"/>
    <d v="2002-01-01T00:00:00"/>
    <n v="24"/>
    <x v="4"/>
    <d v="2002-01-01T00:00:00"/>
    <n v="24"/>
    <s v="&gt;20 ans"/>
    <d v="1995-01-01T00:00:00"/>
    <n v="31"/>
    <x v="0"/>
    <x v="0"/>
    <n v="1"/>
    <m/>
    <n v="1"/>
    <m/>
    <n v="1"/>
    <m/>
    <n v="1"/>
    <m/>
    <m/>
    <m/>
    <m/>
    <m/>
    <m/>
    <m/>
    <m/>
    <m/>
    <m/>
    <m/>
    <m/>
    <m/>
    <m/>
    <m/>
    <m/>
    <m/>
    <m/>
    <m/>
    <m/>
    <m/>
    <m/>
    <m/>
    <m/>
    <m/>
    <m/>
    <m/>
    <m/>
    <m/>
    <m/>
    <m/>
    <m/>
    <m/>
    <m/>
    <m/>
    <m/>
    <m/>
    <m/>
    <m/>
    <m/>
    <m/>
    <m/>
    <m/>
    <n v="4"/>
    <x v="1"/>
    <s v="Active"/>
    <s v="Petit"/>
    <s v="PQMU"/>
    <s v="Non"/>
    <n v="2250340"/>
    <s v="750k-5 mil"/>
    <n v="1012821"/>
    <m/>
    <n v="1012821"/>
    <x v="1"/>
    <x v="1"/>
    <x v="6"/>
    <n v="375056.66666666669"/>
    <n v="2.2218536148045902"/>
    <s v="1-5x"/>
    <x v="4"/>
  </r>
  <r>
    <n v="11601"/>
    <x v="0"/>
    <n v="0.7"/>
    <s v="Oui"/>
    <s v="Oui"/>
    <n v="0.4"/>
    <x v="0"/>
    <x v="2"/>
    <x v="2"/>
    <d v="2001-01-01T00:00:00"/>
    <n v="25"/>
    <x v="4"/>
    <d v="2001-01-01T00:00:00"/>
    <n v="25"/>
    <s v="&gt;20 ans"/>
    <d v="1990-01-01T00:00:00"/>
    <n v="36"/>
    <x v="1"/>
    <x v="0"/>
    <n v="1"/>
    <n v="1"/>
    <n v="1"/>
    <n v="1"/>
    <n v="1"/>
    <n v="1"/>
    <n v="1"/>
    <m/>
    <m/>
    <m/>
    <m/>
    <m/>
    <m/>
    <m/>
    <m/>
    <m/>
    <m/>
    <m/>
    <m/>
    <m/>
    <m/>
    <m/>
    <m/>
    <m/>
    <m/>
    <m/>
    <m/>
    <m/>
    <m/>
    <m/>
    <m/>
    <m/>
    <m/>
    <m/>
    <m/>
    <m/>
    <m/>
    <m/>
    <m/>
    <m/>
    <m/>
    <m/>
    <m/>
    <m/>
    <m/>
    <m/>
    <m/>
    <m/>
    <m/>
    <m/>
    <n v="7"/>
    <x v="1"/>
    <s v="Active"/>
    <s v="Très petit"/>
    <s v="Unité très petite"/>
    <s v="Non"/>
    <n v="163118"/>
    <s v="100k-250k"/>
    <n v="871104"/>
    <m/>
    <n v="871104"/>
    <x v="2"/>
    <x v="2"/>
    <x v="7"/>
    <n v="163118"/>
    <n v="0.18725433472926309"/>
    <s v="1x"/>
    <x v="1"/>
  </r>
  <r>
    <n v="11602"/>
    <x v="0"/>
    <n v="0.8"/>
    <s v="Non"/>
    <s v="Oui"/>
    <n v="0.75"/>
    <x v="0"/>
    <x v="0"/>
    <x v="0"/>
    <d v="2000-01-01T00:00:00"/>
    <n v="26"/>
    <x v="4"/>
    <d v="2000-01-01T00:00:00"/>
    <n v="26"/>
    <s v="&gt;20 ans"/>
    <d v="1985-01-01T00:00:00"/>
    <n v="41"/>
    <x v="1"/>
    <x v="5"/>
    <m/>
    <m/>
    <n v="1"/>
    <m/>
    <n v="1"/>
    <m/>
    <n v="1"/>
    <m/>
    <m/>
    <m/>
    <m/>
    <m/>
    <m/>
    <m/>
    <m/>
    <m/>
    <m/>
    <m/>
    <m/>
    <m/>
    <m/>
    <m/>
    <m/>
    <m/>
    <m/>
    <m/>
    <m/>
    <m/>
    <m/>
    <m/>
    <m/>
    <m/>
    <m/>
    <m/>
    <m/>
    <m/>
    <m/>
    <m/>
    <m/>
    <m/>
    <m/>
    <m/>
    <m/>
    <m/>
    <m/>
    <m/>
    <m/>
    <m/>
    <m/>
    <m/>
    <n v="3"/>
    <x v="0"/>
    <s v="Active"/>
    <s v="Moyen"/>
    <s v="Conseiller client commercial"/>
    <s v="Non"/>
    <s v=""/>
    <s v=""/>
    <n v="670969"/>
    <m/>
    <n v="670969"/>
    <x v="0"/>
    <x v="0"/>
    <x v="0"/>
    <s v=""/>
    <s v=""/>
    <s v=""/>
    <x v="0"/>
  </r>
  <r>
    <n v="11603"/>
    <x v="0"/>
    <n v="0.75"/>
    <s v="Oui"/>
    <s v="Non"/>
    <m/>
    <x v="0"/>
    <x v="0"/>
    <x v="0"/>
    <d v="1999-01-01T00:00:00"/>
    <n v="27"/>
    <x v="4"/>
    <d v="1999-01-01T00:00:00"/>
    <n v="27"/>
    <s v="&gt;20 ans"/>
    <d v="1980-01-01T00:00:00"/>
    <n v="46"/>
    <x v="2"/>
    <x v="4"/>
    <m/>
    <n v="1"/>
    <n v="1"/>
    <n v="1"/>
    <n v="1"/>
    <m/>
    <m/>
    <m/>
    <m/>
    <m/>
    <m/>
    <m/>
    <m/>
    <m/>
    <m/>
    <m/>
    <m/>
    <m/>
    <m/>
    <m/>
    <m/>
    <m/>
    <m/>
    <m/>
    <m/>
    <m/>
    <m/>
    <m/>
    <m/>
    <m/>
    <m/>
    <m/>
    <m/>
    <m/>
    <m/>
    <m/>
    <m/>
    <m/>
    <m/>
    <m/>
    <m/>
    <m/>
    <m/>
    <m/>
    <m/>
    <m/>
    <m/>
    <m/>
    <m/>
    <m/>
    <n v="4"/>
    <x v="0"/>
    <s v="Active"/>
    <s v="Moyen"/>
    <s v="Conseiller client commercial"/>
    <s v="Non"/>
    <s v=""/>
    <s v=""/>
    <n v="255200"/>
    <m/>
    <n v="255200"/>
    <x v="0"/>
    <x v="0"/>
    <x v="0"/>
    <s v=""/>
    <s v=""/>
    <s v=""/>
    <x v="0"/>
  </r>
  <r>
    <n v="11604"/>
    <x v="0"/>
    <n v="1"/>
    <s v="Non"/>
    <s v="Non"/>
    <m/>
    <x v="0"/>
    <x v="0"/>
    <x v="3"/>
    <d v="2025-01-01T00:00:00"/>
    <n v="1"/>
    <x v="0"/>
    <d v="2025-01-01T00:00:00"/>
    <n v="1"/>
    <s v="1 à 3 ans"/>
    <d v="1975-01-01T00:00:00"/>
    <n v="51"/>
    <x v="2"/>
    <x v="0"/>
    <m/>
    <m/>
    <n v="1"/>
    <m/>
    <n v="1"/>
    <m/>
    <n v="1"/>
    <m/>
    <m/>
    <m/>
    <m/>
    <m/>
    <m/>
    <m/>
    <m/>
    <m/>
    <m/>
    <m/>
    <m/>
    <m/>
    <m/>
    <m/>
    <m/>
    <m/>
    <m/>
    <m/>
    <m/>
    <m/>
    <m/>
    <m/>
    <m/>
    <m/>
    <m/>
    <m/>
    <m/>
    <m/>
    <m/>
    <m/>
    <m/>
    <m/>
    <m/>
    <m/>
    <m/>
    <m/>
    <m/>
    <m/>
    <m/>
    <m/>
    <m/>
    <m/>
    <n v="3"/>
    <x v="0"/>
    <s v="Active"/>
    <s v="Très petit"/>
    <s v="Unité très petite"/>
    <s v="Non"/>
    <s v=""/>
    <s v=""/>
    <n v="1667115"/>
    <m/>
    <n v="1667115"/>
    <x v="0"/>
    <x v="0"/>
    <x v="0"/>
    <s v=""/>
    <s v=""/>
    <s v=""/>
    <x v="0"/>
  </r>
  <r>
    <n v="11605"/>
    <x v="0"/>
    <n v="0"/>
    <s v="Oui"/>
    <s v="Oui"/>
    <n v="0.15"/>
    <x v="1"/>
    <x v="0"/>
    <x v="2"/>
    <d v="2025-01-01T00:00:00"/>
    <n v="1"/>
    <x v="0"/>
    <d v="2025-01-01T00:00:00"/>
    <n v="1"/>
    <s v="1 à 3 ans"/>
    <d v="1970-01-01T00:00:00"/>
    <n v="56"/>
    <x v="3"/>
    <x v="0"/>
    <m/>
    <n v="1"/>
    <m/>
    <n v="1"/>
    <m/>
    <n v="1"/>
    <m/>
    <m/>
    <m/>
    <m/>
    <m/>
    <m/>
    <m/>
    <m/>
    <m/>
    <m/>
    <m/>
    <m/>
    <m/>
    <m/>
    <m/>
    <m/>
    <m/>
    <m/>
    <m/>
    <m/>
    <m/>
    <m/>
    <m/>
    <m/>
    <m/>
    <m/>
    <m/>
    <m/>
    <m/>
    <m/>
    <m/>
    <m/>
    <m/>
    <m/>
    <m/>
    <m/>
    <m/>
    <m/>
    <m/>
    <m/>
    <m/>
    <m/>
    <m/>
    <m/>
    <n v="3"/>
    <x v="0"/>
    <s v="Active"/>
    <s v="Très petit"/>
    <s v="Unité très petite"/>
    <s v="Non"/>
    <s v=""/>
    <s v=""/>
    <n v="1524728"/>
    <m/>
    <n v="1524728"/>
    <x v="0"/>
    <x v="0"/>
    <x v="0"/>
    <s v=""/>
    <s v=""/>
    <s v=""/>
    <x v="0"/>
  </r>
  <r>
    <n v="11606"/>
    <x v="0"/>
    <n v="0.4"/>
    <s v="Non"/>
    <s v="Oui"/>
    <n v="0.5"/>
    <x v="1"/>
    <x v="0"/>
    <x v="0"/>
    <d v="2024-06-30T00:00:00"/>
    <n v="1"/>
    <x v="0"/>
    <d v="2024-06-30T00:00:00"/>
    <n v="1"/>
    <s v="1 à 3 ans"/>
    <d v="1965-01-01T00:00:00"/>
    <n v="61"/>
    <x v="3"/>
    <x v="8"/>
    <n v="1"/>
    <m/>
    <n v="1"/>
    <m/>
    <n v="1"/>
    <m/>
    <n v="1"/>
    <m/>
    <m/>
    <m/>
    <m/>
    <m/>
    <m/>
    <m/>
    <m/>
    <m/>
    <m/>
    <m/>
    <m/>
    <m/>
    <m/>
    <m/>
    <m/>
    <m/>
    <m/>
    <m/>
    <m/>
    <m/>
    <m/>
    <m/>
    <m/>
    <m/>
    <m/>
    <m/>
    <m/>
    <m/>
    <m/>
    <m/>
    <m/>
    <m/>
    <m/>
    <m/>
    <m/>
    <m/>
    <m/>
    <m/>
    <m/>
    <m/>
    <m/>
    <m/>
    <n v="4"/>
    <x v="1"/>
    <s v="Active"/>
    <s v="Très petit"/>
    <s v="Unité très petite"/>
    <s v="Non"/>
    <n v="3778674"/>
    <s v="750k-5 mil"/>
    <n v="1161481"/>
    <m/>
    <n v="1161481"/>
    <x v="2"/>
    <x v="1"/>
    <x v="9"/>
    <n v="1259558"/>
    <n v="3.2533239889417045"/>
    <s v="1-5x"/>
    <x v="1"/>
  </r>
  <r>
    <n v="11607"/>
    <x v="0"/>
    <n v="0.15"/>
    <s v="Oui"/>
    <s v="Non"/>
    <m/>
    <x v="1"/>
    <x v="0"/>
    <x v="0"/>
    <d v="2024-01-01T00:00:00"/>
    <n v="2"/>
    <x v="0"/>
    <d v="2024-01-01T00:00:00"/>
    <n v="2"/>
    <s v="1 à 3 ans"/>
    <d v="2000-01-01T00:00:00"/>
    <n v="26"/>
    <x v="0"/>
    <x v="17"/>
    <m/>
    <n v="1"/>
    <n v="1"/>
    <n v="1"/>
    <n v="1"/>
    <n v="1"/>
    <n v="1"/>
    <m/>
    <m/>
    <m/>
    <m/>
    <m/>
    <m/>
    <m/>
    <m/>
    <m/>
    <m/>
    <m/>
    <m/>
    <m/>
    <m/>
    <m/>
    <m/>
    <m/>
    <m/>
    <m/>
    <m/>
    <m/>
    <m/>
    <m/>
    <m/>
    <m/>
    <m/>
    <m/>
    <m/>
    <m/>
    <m/>
    <m/>
    <m/>
    <m/>
    <m/>
    <m/>
    <m/>
    <m/>
    <m/>
    <m/>
    <m/>
    <m/>
    <m/>
    <m/>
    <n v="6"/>
    <x v="0"/>
    <s v="Active"/>
    <s v="Petit"/>
    <s v="Conseiller client commercial"/>
    <s v="Non"/>
    <s v=""/>
    <s v=""/>
    <n v="895817"/>
    <m/>
    <n v="895817"/>
    <x v="0"/>
    <x v="0"/>
    <x v="0"/>
    <s v=""/>
    <s v=""/>
    <s v=""/>
    <x v="0"/>
  </r>
  <r>
    <n v="11608"/>
    <x v="0"/>
    <n v="0.2"/>
    <s v="Non"/>
    <s v="Non"/>
    <m/>
    <x v="1"/>
    <x v="0"/>
    <x v="0"/>
    <d v="2023-06-30T00:00:00"/>
    <n v="2"/>
    <x v="0"/>
    <d v="2023-06-30T00:00:00"/>
    <n v="2"/>
    <s v="1 à 3 ans"/>
    <d v="1995-01-01T00:00:00"/>
    <n v="31"/>
    <x v="0"/>
    <x v="0"/>
    <m/>
    <m/>
    <n v="1"/>
    <m/>
    <n v="1"/>
    <m/>
    <n v="1"/>
    <m/>
    <m/>
    <m/>
    <m/>
    <m/>
    <m/>
    <m/>
    <m/>
    <m/>
    <m/>
    <m/>
    <m/>
    <m/>
    <m/>
    <m/>
    <m/>
    <m/>
    <m/>
    <m/>
    <m/>
    <m/>
    <m/>
    <m/>
    <m/>
    <m/>
    <m/>
    <m/>
    <m/>
    <m/>
    <m/>
    <m/>
    <m/>
    <m/>
    <m/>
    <m/>
    <m/>
    <m/>
    <m/>
    <m/>
    <m/>
    <m/>
    <m/>
    <m/>
    <n v="3"/>
    <x v="0"/>
    <s v="Active"/>
    <s v="Petit"/>
    <s v="Conseiller client commercial"/>
    <s v="Non"/>
    <s v=""/>
    <s v=""/>
    <n v="1341131"/>
    <m/>
    <n v="1341131"/>
    <x v="0"/>
    <x v="0"/>
    <x v="0"/>
    <s v=""/>
    <s v=""/>
    <s v=""/>
    <x v="0"/>
  </r>
  <r>
    <n v="11609"/>
    <x v="18"/>
    <n v="0.3"/>
    <s v="Oui"/>
    <s v="Oui"/>
    <n v="0.15"/>
    <x v="1"/>
    <x v="0"/>
    <x v="0"/>
    <d v="2023-01-01T00:00:00"/>
    <n v="3"/>
    <x v="1"/>
    <d v="2023-01-01T00:00:00"/>
    <n v="3"/>
    <s v="3-5 ans"/>
    <d v="1990-01-01T00:00:00"/>
    <n v="36"/>
    <x v="1"/>
    <x v="8"/>
    <n v="1"/>
    <n v="1"/>
    <n v="1"/>
    <n v="1"/>
    <n v="1"/>
    <m/>
    <m/>
    <m/>
    <m/>
    <m/>
    <m/>
    <m/>
    <m/>
    <m/>
    <m/>
    <m/>
    <m/>
    <m/>
    <m/>
    <m/>
    <m/>
    <m/>
    <m/>
    <m/>
    <m/>
    <m/>
    <m/>
    <m/>
    <m/>
    <m/>
    <m/>
    <m/>
    <m/>
    <m/>
    <m/>
    <m/>
    <m/>
    <m/>
    <m/>
    <m/>
    <m/>
    <m/>
    <m/>
    <m/>
    <m/>
    <m/>
    <m/>
    <m/>
    <m/>
    <m/>
    <n v="5"/>
    <x v="1"/>
    <s v="Active"/>
    <s v="Petit"/>
    <s v="Conseiller client commercial"/>
    <s v="Non"/>
    <n v="898637"/>
    <s v="750k-5 mil"/>
    <n v="594422"/>
    <m/>
    <n v="594422"/>
    <x v="2"/>
    <x v="2"/>
    <x v="8"/>
    <n v="99848.555555555562"/>
    <n v="1.5117828747926558"/>
    <s v="1-5x"/>
    <x v="1"/>
  </r>
  <r>
    <n v="11610"/>
    <x v="4"/>
    <n v="0.4"/>
    <s v="Non"/>
    <s v="Oui"/>
    <n v="0.3"/>
    <x v="1"/>
    <x v="2"/>
    <x v="3"/>
    <d v="2022-06-30T00:00:00"/>
    <n v="3"/>
    <x v="1"/>
    <d v="2022-06-30T00:00:00"/>
    <n v="3"/>
    <s v="3-5 ans"/>
    <d v="1985-01-01T00:00:00"/>
    <n v="41"/>
    <x v="1"/>
    <x v="1"/>
    <n v="1"/>
    <m/>
    <n v="1"/>
    <m/>
    <n v="1"/>
    <m/>
    <n v="1"/>
    <m/>
    <m/>
    <m/>
    <m/>
    <m/>
    <m/>
    <m/>
    <m/>
    <m/>
    <m/>
    <m/>
    <m/>
    <m/>
    <m/>
    <m/>
    <m/>
    <m/>
    <m/>
    <m/>
    <m/>
    <m/>
    <m/>
    <m/>
    <m/>
    <m/>
    <m/>
    <m/>
    <m/>
    <m/>
    <m/>
    <m/>
    <m/>
    <m/>
    <m/>
    <m/>
    <m/>
    <m/>
    <m/>
    <m/>
    <m/>
    <m/>
    <m/>
    <m/>
    <n v="4"/>
    <x v="1"/>
    <s v="Active"/>
    <s v="Moyen"/>
    <s v="Conseiller client commercial"/>
    <s v="Non"/>
    <n v="1963549"/>
    <s v="750k-5 mil"/>
    <n v="319402"/>
    <m/>
    <n v="319402"/>
    <x v="2"/>
    <x v="1"/>
    <x v="5"/>
    <n v="981774.5"/>
    <n v="6.1475789130938443"/>
    <s v="5-10x"/>
    <x v="1"/>
  </r>
  <r>
    <m/>
    <x v="22"/>
    <m/>
    <m/>
    <m/>
    <m/>
    <x v="2"/>
    <x v="5"/>
    <x v="4"/>
    <m/>
    <m/>
    <x v="5"/>
    <m/>
    <m/>
    <m/>
    <m/>
    <m/>
    <x v="4"/>
    <x v="18"/>
    <m/>
    <m/>
    <m/>
    <m/>
    <m/>
    <m/>
    <m/>
    <m/>
    <m/>
    <m/>
    <m/>
    <m/>
    <m/>
    <m/>
    <m/>
    <m/>
    <m/>
    <m/>
    <m/>
    <m/>
    <m/>
    <m/>
    <m/>
    <m/>
    <m/>
    <m/>
    <m/>
    <m/>
    <m/>
    <m/>
    <m/>
    <m/>
    <m/>
    <m/>
    <m/>
    <m/>
    <m/>
    <m/>
    <m/>
    <m/>
    <m/>
    <m/>
    <m/>
    <m/>
    <m/>
    <m/>
    <m/>
    <m/>
    <m/>
    <m/>
    <m/>
    <x v="2"/>
    <m/>
    <m/>
    <m/>
    <m/>
    <m/>
    <m/>
    <m/>
    <m/>
    <m/>
    <x v="3"/>
    <x v="3"/>
    <x v="11"/>
    <m/>
    <m/>
    <m/>
    <x v="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FDF6B6B-BF18-4678-849F-C47EB4331449}" name="PivotTable8"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469:D474" firstHeaderRow="1" firstDataRow="2" firstDataCol="1"/>
  <pivotFields count="87">
    <pivotField showAll="0"/>
    <pivotField showAll="0"/>
    <pivotField showAll="0"/>
    <pivotField showAll="0"/>
    <pivotField showAll="0"/>
    <pivotField showAll="0"/>
    <pivotField axis="axisCol" showAll="0">
      <items count="4">
        <item n="PME masculines" x="1"/>
        <item n="PME féminines" x="0"/>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axis="axisRow" showAll="0">
      <items count="5">
        <item x="0"/>
        <item x="2"/>
        <item x="1"/>
        <item x="3"/>
        <item t="default"/>
      </items>
    </pivotField>
    <pivotField showAll="0"/>
    <pivotField showAll="0"/>
    <pivotField showAll="0"/>
    <pivotField showAll="0"/>
    <pivotField showAll="0"/>
  </pivotFields>
  <rowFields count="1">
    <field x="81"/>
  </rowFields>
  <rowItems count="4">
    <i>
      <x/>
    </i>
    <i>
      <x v="1"/>
    </i>
    <i>
      <x v="2"/>
    </i>
    <i t="grand">
      <x/>
    </i>
  </rowItems>
  <colFields count="1">
    <field x="6"/>
  </colFields>
  <colItems count="3">
    <i>
      <x/>
    </i>
    <i>
      <x v="1"/>
    </i>
    <i t="grand">
      <x/>
    </i>
  </colItems>
  <dataFields count="1">
    <dataField name="DIVISÉ PAR TYPE DE GARANTIE" fld="75" showDataAs="percentOfTotal" baseField="81" baseItem="0" numFmtId="10"/>
  </dataFields>
  <formats count="18">
    <format dxfId="437">
      <pivotArea grandRow="1" outline="0" collapsedLevelsAreSubtotals="1" fieldPosition="0"/>
    </format>
    <format dxfId="438">
      <pivotArea dataOnly="0" labelOnly="1" grandRow="1" outline="0" fieldPosition="0"/>
    </format>
    <format dxfId="439">
      <pivotArea type="origin" dataOnly="0" labelOnly="1" outline="0" fieldPosition="0"/>
    </format>
    <format dxfId="440">
      <pivotArea type="topRight" dataOnly="0" labelOnly="1" outline="0" fieldPosition="0"/>
    </format>
    <format dxfId="441">
      <pivotArea dataOnly="0" labelOnly="1" grandCol="1" outline="0" fieldPosition="0"/>
    </format>
    <format dxfId="442">
      <pivotArea type="topRight" dataOnly="0" labelOnly="1" outline="0" fieldPosition="0"/>
    </format>
    <format dxfId="443">
      <pivotArea grandCol="1" outline="0" collapsedLevelsAreSubtotals="1" fieldPosition="0"/>
    </format>
    <format dxfId="444">
      <pivotArea type="origin" dataOnly="0" labelOnly="1" outline="0" fieldPosition="0"/>
    </format>
    <format dxfId="445">
      <pivotArea type="topRight" dataOnly="0" labelOnly="1" outline="0" fieldPosition="0"/>
    </format>
    <format dxfId="446">
      <pivotArea dataOnly="0" labelOnly="1" grandCol="1" outline="0" fieldPosition="0"/>
    </format>
    <format dxfId="447">
      <pivotArea type="origin" dataOnly="0" labelOnly="1" outline="0" fieldPosition="0"/>
    </format>
    <format dxfId="448">
      <pivotArea type="topRight" dataOnly="0" labelOnly="1" outline="0" fieldPosition="0"/>
    </format>
    <format dxfId="449">
      <pivotArea dataOnly="0" labelOnly="1" grandCol="1" outline="0" fieldPosition="0"/>
    </format>
    <format dxfId="450">
      <pivotArea grandRow="1" outline="0" collapsedLevelsAreSubtotals="1" fieldPosition="0"/>
    </format>
    <format dxfId="451">
      <pivotArea dataOnly="0" labelOnly="1" grandRow="1" outline="0" fieldPosition="0"/>
    </format>
    <format dxfId="452">
      <pivotArea grandRow="1" outline="0" collapsedLevelsAreSubtotals="1" fieldPosition="0"/>
    </format>
    <format dxfId="453">
      <pivotArea dataOnly="0" labelOnly="1" grandRow="1" outline="0" fieldPosition="0"/>
    </format>
    <format dxfId="454">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E77F5F7-9F69-467B-BF3A-DFFC94ED3761}" name="PivotTable5"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275:D282" firstHeaderRow="1" firstDataRow="2" firstDataCol="1"/>
  <pivotFields count="87">
    <pivotField dataField="1" showAll="0"/>
    <pivotField showAll="0"/>
    <pivotField showAll="0"/>
    <pivotField showAll="0"/>
    <pivotField showAll="0"/>
    <pivotField showAll="0"/>
    <pivotField axis="axisCol" showAll="0">
      <items count="4">
        <item n="PME masculines" x="1"/>
        <item n="PME féminines" x="0"/>
        <item h="1" x="2"/>
        <item t="default"/>
      </items>
    </pivotField>
    <pivotField showAll="0"/>
    <pivotField showAll="0"/>
    <pivotField showAll="0"/>
    <pivotField showAll="0"/>
    <pivotField axis="axisRow" showAll="0">
      <items count="7">
        <item x="4"/>
        <item x="0"/>
        <item x="3"/>
        <item x="1"/>
        <item x="2"/>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
  </rowFields>
  <rowItems count="6">
    <i>
      <x/>
    </i>
    <i>
      <x v="1"/>
    </i>
    <i>
      <x v="2"/>
    </i>
    <i>
      <x v="3"/>
    </i>
    <i>
      <x v="4"/>
    </i>
    <i t="grand">
      <x/>
    </i>
  </rowItems>
  <colFields count="1">
    <field x="6"/>
  </colFields>
  <colItems count="3">
    <i>
      <x/>
    </i>
    <i>
      <x v="1"/>
    </i>
    <i t="grand">
      <x/>
    </i>
  </colItems>
  <dataFields count="1">
    <dataField name="RÉPARTITION PAR ÂGE D’ENTREPRISE" fld="0" subtotal="count" showDataAs="percentOfTotal" baseField="6" baseItem="0" numFmtId="10"/>
  </dataFields>
  <formats count="17">
    <format dxfId="246">
      <pivotArea grandRow="1" outline="0" collapsedLevelsAreSubtotals="1" fieldPosition="0"/>
    </format>
    <format dxfId="247">
      <pivotArea dataOnly="0" labelOnly="1" grandRow="1" outline="0" fieldPosition="0"/>
    </format>
    <format dxfId="248">
      <pivotArea type="origin" dataOnly="0" labelOnly="1" outline="0" fieldPosition="0"/>
    </format>
    <format dxfId="249">
      <pivotArea type="topRight" dataOnly="0" labelOnly="1" outline="0" fieldPosition="0"/>
    </format>
    <format dxfId="250">
      <pivotArea dataOnly="0" labelOnly="1" grandCol="1" outline="0" fieldPosition="0"/>
    </format>
    <format dxfId="251">
      <pivotArea type="topRight" dataOnly="0" labelOnly="1" outline="0" fieldPosition="0"/>
    </format>
    <format dxfId="252">
      <pivotArea type="origin" dataOnly="0" labelOnly="1" outline="0" fieldPosition="0"/>
    </format>
    <format dxfId="253">
      <pivotArea type="topRight" dataOnly="0" labelOnly="1" outline="0" fieldPosition="0"/>
    </format>
    <format dxfId="254">
      <pivotArea dataOnly="0" labelOnly="1" grandCol="1" outline="0" fieldPosition="0"/>
    </format>
    <format dxfId="255">
      <pivotArea type="origin" dataOnly="0" labelOnly="1" outline="0" fieldPosition="0"/>
    </format>
    <format dxfId="256">
      <pivotArea type="topRight" dataOnly="0" labelOnly="1" outline="0" fieldPosition="0"/>
    </format>
    <format dxfId="257">
      <pivotArea dataOnly="0" labelOnly="1" grandCol="1" outline="0" fieldPosition="0"/>
    </format>
    <format dxfId="258">
      <pivotArea grandRow="1" outline="0" collapsedLevelsAreSubtotals="1" fieldPosition="0"/>
    </format>
    <format dxfId="259">
      <pivotArea dataOnly="0" labelOnly="1" grandRow="1" outline="0" fieldPosition="0"/>
    </format>
    <format dxfId="260">
      <pivotArea grandRow="1" outline="0" collapsedLevelsAreSubtotals="1" fieldPosition="0"/>
    </format>
    <format dxfId="261">
      <pivotArea dataOnly="0" labelOnly="1" grandRow="1" outline="0" fieldPosition="0"/>
    </format>
    <format dxfId="262">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758C8135-262B-4333-85DD-3CBA038F4E28}" name="PivotTable4"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217:D223" firstHeaderRow="1" firstDataRow="2" firstDataCol="1"/>
  <pivotFields count="87">
    <pivotField dataField="1" showAll="0"/>
    <pivotField showAll="0"/>
    <pivotField showAll="0"/>
    <pivotField showAll="0"/>
    <pivotField showAll="0"/>
    <pivotField showAll="0"/>
    <pivotField axis="axisCol" showAll="0">
      <items count="4">
        <item n="PME masculines" x="1"/>
        <item n="PME féminines" x="0"/>
        <item h="1" x="2"/>
        <item t="default"/>
      </items>
    </pivotField>
    <pivotField showAll="0"/>
    <pivotField showAll="0"/>
    <pivotField showAll="0"/>
    <pivotField showAll="0"/>
    <pivotField showAll="0"/>
    <pivotField showAll="0"/>
    <pivotField showAll="0"/>
    <pivotField showAll="0"/>
    <pivotField showAll="0"/>
    <pivotField showAll="0"/>
    <pivotField axis="axisRow" showAll="0">
      <items count="6">
        <item x="0"/>
        <item x="1"/>
        <item x="2"/>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
  </rowFields>
  <rowItems count="5">
    <i>
      <x/>
    </i>
    <i>
      <x v="1"/>
    </i>
    <i>
      <x v="2"/>
    </i>
    <i>
      <x v="3"/>
    </i>
    <i t="grand">
      <x/>
    </i>
  </rowItems>
  <colFields count="1">
    <field x="6"/>
  </colFields>
  <colItems count="3">
    <i>
      <x/>
    </i>
    <i>
      <x v="1"/>
    </i>
    <i t="grand">
      <x/>
    </i>
  </colItems>
  <dataFields count="1">
    <dataField name="RÉPARTITION PAR ÂGE DE LA PERSONNE CLÉ" fld="0" subtotal="count" showDataAs="percentOfTotal" baseField="17" baseItem="1" numFmtId="10"/>
  </dataFields>
  <formats count="17">
    <format dxfId="229">
      <pivotArea grandRow="1" outline="0" collapsedLevelsAreSubtotals="1" fieldPosition="0"/>
    </format>
    <format dxfId="230">
      <pivotArea dataOnly="0" labelOnly="1" grandRow="1" outline="0" fieldPosition="0"/>
    </format>
    <format dxfId="231">
      <pivotArea type="origin" dataOnly="0" labelOnly="1" outline="0" fieldPosition="0"/>
    </format>
    <format dxfId="232">
      <pivotArea type="topRight" dataOnly="0" labelOnly="1" outline="0" fieldPosition="0"/>
    </format>
    <format dxfId="233">
      <pivotArea dataOnly="0" labelOnly="1" grandCol="1" outline="0" fieldPosition="0"/>
    </format>
    <format dxfId="234">
      <pivotArea type="topRight" dataOnly="0" labelOnly="1" outline="0" fieldPosition="0"/>
    </format>
    <format dxfId="235">
      <pivotArea type="origin" dataOnly="0" labelOnly="1" outline="0" fieldPosition="0"/>
    </format>
    <format dxfId="236">
      <pivotArea type="topRight" dataOnly="0" labelOnly="1" outline="0" fieldPosition="0"/>
    </format>
    <format dxfId="237">
      <pivotArea dataOnly="0" labelOnly="1" grandCol="1" outline="0" fieldPosition="0"/>
    </format>
    <format dxfId="238">
      <pivotArea type="origin" dataOnly="0" labelOnly="1" outline="0" fieldPosition="0"/>
    </format>
    <format dxfId="239">
      <pivotArea type="topRight" dataOnly="0" labelOnly="1" outline="0" fieldPosition="0"/>
    </format>
    <format dxfId="240">
      <pivotArea dataOnly="0" labelOnly="1" grandCol="1" outline="0" fieldPosition="0"/>
    </format>
    <format dxfId="241">
      <pivotArea grandRow="1" outline="0" collapsedLevelsAreSubtotals="1" fieldPosition="0"/>
    </format>
    <format dxfId="242">
      <pivotArea dataOnly="0" labelOnly="1" grandRow="1" outline="0" fieldPosition="0"/>
    </format>
    <format dxfId="243">
      <pivotArea grandRow="1" outline="0" collapsedLevelsAreSubtotals="1" fieldPosition="0"/>
    </format>
    <format dxfId="244">
      <pivotArea dataOnly="0" labelOnly="1" grandRow="1" outline="0" fieldPosition="0"/>
    </format>
    <format dxfId="245">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D9B02792-AE4A-4864-A2DD-33D56979430B}" name="PivotTable10"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588:F596" firstHeaderRow="1" firstDataRow="2" firstDataCol="1"/>
  <pivotFields count="87">
    <pivotField dataField="1" showAll="0"/>
    <pivotField showAll="0"/>
    <pivotField showAll="0"/>
    <pivotField showAll="0"/>
    <pivotField showAll="0"/>
    <pivotField showAll="0"/>
    <pivotField axis="axisRow" showAll="0">
      <items count="4">
        <item n="PME masculines" x="1"/>
        <item n="PME féminines" x="0"/>
        <item x="2"/>
        <item t="default"/>
      </items>
    </pivotField>
    <pivotField axis="axisCol" showAll="0">
      <items count="7">
        <item x="2"/>
        <item x="4"/>
        <item x="1"/>
        <item x="3"/>
        <item h="1" x="0"/>
        <item h="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70"/>
  </rowFields>
  <rowItems count="7">
    <i>
      <x/>
    </i>
    <i r="1">
      <x/>
    </i>
    <i r="1">
      <x v="1"/>
    </i>
    <i>
      <x v="1"/>
    </i>
    <i r="1">
      <x/>
    </i>
    <i r="1">
      <x v="1"/>
    </i>
    <i t="grand">
      <x/>
    </i>
  </rowItems>
  <colFields count="1">
    <field x="7"/>
  </colFields>
  <colItems count="5">
    <i>
      <x/>
    </i>
    <i>
      <x v="1"/>
    </i>
    <i>
      <x v="2"/>
    </i>
    <i>
      <x v="3"/>
    </i>
    <i t="grand">
      <x/>
    </i>
  </colItems>
  <dataFields count="1">
    <dataField name="PAR TAILLE (# des employés)" fld="0" subtotal="count" showDataAs="percentOfTotal" baseField="0" baseItem="0" numFmtId="10"/>
  </dataFields>
  <formats count="22">
    <format dxfId="207">
      <pivotArea grandRow="1" outline="0" collapsedLevelsAreSubtotals="1" fieldPosition="0"/>
    </format>
    <format dxfId="208">
      <pivotArea dataOnly="0" labelOnly="1" grandRow="1" outline="0" fieldPosition="0"/>
    </format>
    <format dxfId="209">
      <pivotArea type="origin" dataOnly="0" labelOnly="1" outline="0" fieldPosition="0"/>
    </format>
    <format dxfId="210">
      <pivotArea type="topRight" dataOnly="0" labelOnly="1" outline="0" fieldPosition="0"/>
    </format>
    <format dxfId="211">
      <pivotArea dataOnly="0" labelOnly="1" grandCol="1" outline="0" fieldPosition="0"/>
    </format>
    <format dxfId="212">
      <pivotArea dataOnly="0" labelOnly="1" grandCol="1" outline="0" fieldPosition="0"/>
    </format>
    <format dxfId="213">
      <pivotArea dataOnly="0" labelOnly="1" grandCol="1" outline="0" fieldPosition="0"/>
    </format>
    <format dxfId="214">
      <pivotArea type="origin" dataOnly="0" labelOnly="1" outline="0" fieldPosition="0"/>
    </format>
    <format dxfId="215">
      <pivotArea type="topRight" dataOnly="0" labelOnly="1" outline="0" fieldPosition="0"/>
    </format>
    <format dxfId="216">
      <pivotArea dataOnly="0" labelOnly="1" grandCol="1" outline="0" fieldPosition="0"/>
    </format>
    <format dxfId="217">
      <pivotArea type="origin" dataOnly="0" labelOnly="1" outline="0" fieldPosition="0"/>
    </format>
    <format dxfId="218">
      <pivotArea type="topRight" dataOnly="0" labelOnly="1" outline="0" fieldPosition="0"/>
    </format>
    <format dxfId="219">
      <pivotArea dataOnly="0" labelOnly="1" grandCol="1" outline="0" fieldPosition="0"/>
    </format>
    <format dxfId="220">
      <pivotArea grandRow="1" outline="0" collapsedLevelsAreSubtotals="1" fieldPosition="0"/>
    </format>
    <format dxfId="221">
      <pivotArea dataOnly="0" labelOnly="1" grandRow="1" outline="0" fieldPosition="0"/>
    </format>
    <format dxfId="222">
      <pivotArea grandRow="1" outline="0" collapsedLevelsAreSubtotals="1" fieldPosition="0"/>
    </format>
    <format dxfId="223">
      <pivotArea dataOnly="0" labelOnly="1" grandRow="1" outline="0" fieldPosition="0"/>
    </format>
    <format dxfId="224">
      <pivotArea grandCol="1" outline="0" collapsedLevelsAreSubtotals="1" fieldPosition="0"/>
    </format>
    <format dxfId="225">
      <pivotArea outline="0" fieldPosition="0">
        <references count="1">
          <reference field="4294967294" count="1">
            <x v="0"/>
          </reference>
        </references>
      </pivotArea>
    </format>
    <format dxfId="226">
      <pivotArea grandCol="1" outline="0" collapsedLevelsAreSubtotals="1" fieldPosition="0"/>
    </format>
    <format dxfId="227">
      <pivotArea type="topRight" dataOnly="0" labelOnly="1" outline="0" offset="E1" fieldPosition="0"/>
    </format>
    <format dxfId="228">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EA55A39D-1C48-421C-BD60-AB1620D5771B}" name="PivotTable15"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PAR ÂGE D’ENTREPRISE" colHeaderCaption="">
  <location ref="A1043:D1058" firstHeaderRow="0" firstDataRow="1" firstDataCol="1"/>
  <pivotFields count="87">
    <pivotField dataField="1" showAll="0"/>
    <pivotField showAll="0"/>
    <pivotField showAll="0"/>
    <pivotField showAll="0"/>
    <pivotField showAll="0"/>
    <pivotField showAll="0"/>
    <pivotField axis="axisRow" showAll="0">
      <items count="4">
        <item n="PME masculines" x="1"/>
        <item n="PME féminines" x="0"/>
        <item h="1" x="2"/>
        <item t="default"/>
      </items>
    </pivotField>
    <pivotField showAll="0"/>
    <pivotField showAll="0"/>
    <pivotField showAll="0"/>
    <pivotField showAll="0"/>
    <pivotField axis="axisRow" showAll="0">
      <items count="7">
        <item x="4"/>
        <item x="0"/>
        <item x="3"/>
        <item x="1"/>
        <item x="2"/>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h="1" x="0"/>
        <item x="1"/>
        <item h="1" x="2"/>
        <item t="default"/>
      </items>
    </pivotField>
    <pivotField showAll="0"/>
    <pivotField showAll="0"/>
    <pivotField showAll="0"/>
    <pivotField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s>
  <rowFields count="3">
    <field x="6"/>
    <field x="70"/>
    <field x="11"/>
  </rowFields>
  <rowItems count="15">
    <i>
      <x/>
    </i>
    <i r="1">
      <x v="1"/>
    </i>
    <i r="2">
      <x/>
    </i>
    <i r="2">
      <x v="1"/>
    </i>
    <i r="2">
      <x v="2"/>
    </i>
    <i r="2">
      <x v="3"/>
    </i>
    <i r="2">
      <x v="4"/>
    </i>
    <i>
      <x v="1"/>
    </i>
    <i r="1">
      <x v="1"/>
    </i>
    <i r="2">
      <x/>
    </i>
    <i r="2">
      <x v="1"/>
    </i>
    <i r="2">
      <x v="2"/>
    </i>
    <i r="2">
      <x v="3"/>
    </i>
    <i r="2">
      <x v="4"/>
    </i>
    <i t="grand">
      <x/>
    </i>
  </rowItems>
  <colFields count="1">
    <field x="-2"/>
  </colFields>
  <colItems count="3">
    <i>
      <x/>
    </i>
    <i i="1">
      <x v="1"/>
    </i>
    <i i="2">
      <x v="2"/>
    </i>
  </colItems>
  <dataFields count="3">
    <dataField name="Sum of ID de l'entreprise" fld="0" showDataAs="percentOfCol" baseField="0" baseItem="0" numFmtId="10"/>
    <dataField name="Average of Nombre de prêts" fld="82" subtotal="average" baseField="6" baseItem="0"/>
    <dataField name="Average of Exposition aux prêts" fld="75" subtotal="average" baseField="6" baseItem="0"/>
  </dataFields>
  <formats count="13">
    <format dxfId="194">
      <pivotArea grandRow="1" outline="0" collapsedLevelsAreSubtotals="1" fieldPosition="0"/>
    </format>
    <format dxfId="195">
      <pivotArea dataOnly="0" labelOnly="1" grandRow="1" outline="0" fieldPosition="0"/>
    </format>
    <format dxfId="196">
      <pivotArea type="origin" dataOnly="0" labelOnly="1" outline="0" fieldPosition="0"/>
    </format>
    <format dxfId="197">
      <pivotArea type="topRight" dataOnly="0" labelOnly="1" outline="0" fieldPosition="0"/>
    </format>
    <format dxfId="198">
      <pivotArea dataOnly="0" labelOnly="1" grandCol="1" outline="0" fieldPosition="0"/>
    </format>
    <format dxfId="199">
      <pivotArea type="topRight" dataOnly="0" labelOnly="1" outline="0" offset="C1:G1" fieldPosition="0"/>
    </format>
    <format dxfId="200">
      <pivotArea dataOnly="0" labelOnly="1" grandCol="1" outline="0" fieldPosition="0"/>
    </format>
    <format dxfId="201">
      <pivotArea grandRow="1" outline="0" collapsedLevelsAreSubtotals="1" fieldPosition="0"/>
    </format>
    <format dxfId="202">
      <pivotArea dataOnly="0" labelOnly="1" grandRow="1" outline="0" fieldPosition="0"/>
    </format>
    <format dxfId="203">
      <pivotArea grandRow="1" outline="0" collapsedLevelsAreSubtotals="1" fieldPosition="0"/>
    </format>
    <format dxfId="204">
      <pivotArea dataOnly="0" labelOnly="1" grandRow="1" outline="0" fieldPosition="0"/>
    </format>
    <format dxfId="205">
      <pivotArea outline="0" fieldPosition="0">
        <references count="1">
          <reference field="4294967294" count="1">
            <x v="0"/>
          </reference>
        </references>
      </pivotArea>
    </format>
    <format dxfId="206">
      <pivotArea dataOnly="0" labelOnly="1" outline="0" fieldPosition="0">
        <references count="1">
          <reference field="4294967294" count="2">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8996639F-F245-426C-BADC-FA5B8B8437DE}" name="PivotTable11"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648:F656" firstHeaderRow="1" firstDataRow="2" firstDataCol="1"/>
  <pivotFields count="87">
    <pivotField dataField="1" showAll="0"/>
    <pivotField showAll="0"/>
    <pivotField showAll="0"/>
    <pivotField showAll="0"/>
    <pivotField showAll="0"/>
    <pivotField showAll="0"/>
    <pivotField axis="axisRow" showAll="0">
      <items count="4">
        <item n="PME masculines" x="1"/>
        <item n="PME féminines" x="0"/>
        <item x="2"/>
        <item t="default"/>
      </items>
    </pivotField>
    <pivotField showAll="0"/>
    <pivotField axis="axisCol" showAll="0">
      <items count="6">
        <item x="3"/>
        <item x="2"/>
        <item x="1"/>
        <item x="0"/>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70"/>
  </rowFields>
  <rowItems count="7">
    <i>
      <x/>
    </i>
    <i r="1">
      <x/>
    </i>
    <i r="1">
      <x v="1"/>
    </i>
    <i>
      <x v="1"/>
    </i>
    <i r="1">
      <x/>
    </i>
    <i r="1">
      <x v="1"/>
    </i>
    <i t="grand">
      <x/>
    </i>
  </rowItems>
  <colFields count="1">
    <field x="8"/>
  </colFields>
  <colItems count="5">
    <i>
      <x/>
    </i>
    <i>
      <x v="1"/>
    </i>
    <i>
      <x v="2"/>
    </i>
    <i>
      <x v="3"/>
    </i>
    <i t="grand">
      <x/>
    </i>
  </colItems>
  <dataFields count="1">
    <dataField name="PAR TAILLE (revenus)" fld="0" subtotal="count" showDataAs="percentOfTotal" baseField="0" baseItem="0" numFmtId="10"/>
  </dataFields>
  <formats count="18">
    <format dxfId="176">
      <pivotArea grandRow="1" outline="0" collapsedLevelsAreSubtotals="1" fieldPosition="0"/>
    </format>
    <format dxfId="177">
      <pivotArea dataOnly="0" labelOnly="1" grandRow="1" outline="0" fieldPosition="0"/>
    </format>
    <format dxfId="178">
      <pivotArea type="origin" dataOnly="0" labelOnly="1" outline="0" fieldPosition="0"/>
    </format>
    <format dxfId="179">
      <pivotArea type="topRight" dataOnly="0" labelOnly="1" outline="0" fieldPosition="0"/>
    </format>
    <format dxfId="180">
      <pivotArea dataOnly="0" labelOnly="1" grandCol="1" outline="0" fieldPosition="0"/>
    </format>
    <format dxfId="181">
      <pivotArea dataOnly="0" labelOnly="1" grandCol="1" outline="0" fieldPosition="0"/>
    </format>
    <format dxfId="182">
      <pivotArea dataOnly="0" labelOnly="1" grandCol="1" outline="0" fieldPosition="0"/>
    </format>
    <format dxfId="183">
      <pivotArea type="origin" dataOnly="0" labelOnly="1" outline="0" fieldPosition="0"/>
    </format>
    <format dxfId="184">
      <pivotArea type="topRight" dataOnly="0" labelOnly="1" outline="0" fieldPosition="0"/>
    </format>
    <format dxfId="185">
      <pivotArea dataOnly="0" labelOnly="1" grandCol="1" outline="0" fieldPosition="0"/>
    </format>
    <format dxfId="186">
      <pivotArea type="origin" dataOnly="0" labelOnly="1" outline="0" fieldPosition="0"/>
    </format>
    <format dxfId="187">
      <pivotArea type="topRight" dataOnly="0" labelOnly="1" outline="0" fieldPosition="0"/>
    </format>
    <format dxfId="188">
      <pivotArea dataOnly="0" labelOnly="1" grandCol="1" outline="0" fieldPosition="0"/>
    </format>
    <format dxfId="189">
      <pivotArea grandRow="1" outline="0" collapsedLevelsAreSubtotals="1" fieldPosition="0"/>
    </format>
    <format dxfId="190">
      <pivotArea dataOnly="0" labelOnly="1" grandRow="1" outline="0" fieldPosition="0"/>
    </format>
    <format dxfId="191">
      <pivotArea grandRow="1" outline="0" collapsedLevelsAreSubtotals="1" fieldPosition="0"/>
    </format>
    <format dxfId="192">
      <pivotArea dataOnly="0" labelOnly="1" grandRow="1" outline="0" fieldPosition="0"/>
    </format>
    <format dxfId="193">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8BDC3588-A5F5-4ED4-B8F4-C6F505C36433}" name="PivotTable33"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1420:H1436" firstHeaderRow="1" firstDataRow="2" firstDataCol="1"/>
  <pivotFields count="87">
    <pivotField dataField="1" showAll="0"/>
    <pivotField showAll="0"/>
    <pivotField showAll="0"/>
    <pivotField showAll="0"/>
    <pivotField showAll="0"/>
    <pivotField showAll="0"/>
    <pivotField axis="axisRow" showAll="0">
      <items count="4">
        <item n="PME masculines" x="1"/>
        <item n="PME féminines" x="0"/>
        <item x="2"/>
        <item t="default"/>
      </items>
    </pivotField>
    <pivotField showAll="0"/>
    <pivotField showAll="0"/>
    <pivotField showAll="0"/>
    <pivotField showAll="0"/>
    <pivotField axis="axisRow" showAll="0">
      <items count="7">
        <item x="4"/>
        <item x="0"/>
        <item x="3"/>
        <item x="1"/>
        <item x="2"/>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h="1"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8">
        <item x="0"/>
        <item x="5"/>
        <item x="3"/>
        <item x="2"/>
        <item x="4"/>
        <item x="1"/>
        <item h="1" x="6"/>
        <item t="default"/>
      </items>
    </pivotField>
  </pivotFields>
  <rowFields count="3">
    <field x="6"/>
    <field x="70"/>
    <field x="11"/>
  </rowFields>
  <rowItems count="15">
    <i>
      <x/>
    </i>
    <i r="1">
      <x v="1"/>
    </i>
    <i r="2">
      <x/>
    </i>
    <i r="2">
      <x v="1"/>
    </i>
    <i r="2">
      <x v="2"/>
    </i>
    <i r="2">
      <x v="3"/>
    </i>
    <i r="2">
      <x v="4"/>
    </i>
    <i>
      <x v="1"/>
    </i>
    <i r="1">
      <x v="1"/>
    </i>
    <i r="2">
      <x/>
    </i>
    <i r="2">
      <x v="1"/>
    </i>
    <i r="2">
      <x v="2"/>
    </i>
    <i r="2">
      <x v="3"/>
    </i>
    <i r="2">
      <x v="4"/>
    </i>
    <i t="grand">
      <x/>
    </i>
  </rowItems>
  <colFields count="1">
    <field x="86"/>
  </colFields>
  <colItems count="7">
    <i>
      <x/>
    </i>
    <i>
      <x v="1"/>
    </i>
    <i>
      <x v="2"/>
    </i>
    <i>
      <x v="3"/>
    </i>
    <i>
      <x v="4"/>
    </i>
    <i>
      <x v="5"/>
    </i>
    <i t="grand">
      <x/>
    </i>
  </colItems>
  <dataFields count="1">
    <dataField name="PAR ÂGE D’ENTREPRISE" fld="0" subtotal="count" showDataAs="percentOfTotal" baseField="0" baseItem="0" numFmtId="10"/>
  </dataFields>
  <formats count="24">
    <format dxfId="152">
      <pivotArea grandRow="1" outline="0" collapsedLevelsAreSubtotals="1" fieldPosition="0"/>
    </format>
    <format dxfId="153">
      <pivotArea dataOnly="0" labelOnly="1" grandRow="1" outline="0" fieldPosition="0"/>
    </format>
    <format dxfId="154">
      <pivotArea type="origin" dataOnly="0" labelOnly="1" outline="0" fieldPosition="0"/>
    </format>
    <format dxfId="155">
      <pivotArea type="topRight" dataOnly="0" labelOnly="1" outline="0" fieldPosition="0"/>
    </format>
    <format dxfId="156">
      <pivotArea dataOnly="0" labelOnly="1" grandCol="1" outline="0" fieldPosition="0"/>
    </format>
    <format dxfId="157">
      <pivotArea type="topRight" dataOnly="0" labelOnly="1" outline="0" offset="C1:G1" fieldPosition="0"/>
    </format>
    <format dxfId="158">
      <pivotArea dataOnly="0" labelOnly="1" grandCol="1" outline="0" fieldPosition="0"/>
    </format>
    <format dxfId="159">
      <pivotArea type="origin" dataOnly="0" labelOnly="1" outline="0" fieldPosition="0"/>
    </format>
    <format dxfId="160">
      <pivotArea type="topRight" dataOnly="0" labelOnly="1" outline="0" fieldPosition="0"/>
    </format>
    <format dxfId="161">
      <pivotArea dataOnly="0" labelOnly="1" grandCol="1" outline="0" fieldPosition="0"/>
    </format>
    <format dxfId="162">
      <pivotArea dataOnly="0" labelOnly="1" grandCol="1" outline="0" fieldPosition="0"/>
    </format>
    <format dxfId="163">
      <pivotArea type="origin" dataOnly="0" labelOnly="1" outline="0" fieldPosition="0"/>
    </format>
    <format dxfId="164">
      <pivotArea type="topRight" dataOnly="0" labelOnly="1" outline="0" fieldPosition="0"/>
    </format>
    <format dxfId="165">
      <pivotArea dataOnly="0" labelOnly="1" grandCol="1" outline="0" fieldPosition="0"/>
    </format>
    <format dxfId="166">
      <pivotArea dataOnly="0" labelOnly="1" grandCol="1" outline="0" fieldPosition="0"/>
    </format>
    <format dxfId="167">
      <pivotArea grandRow="1" outline="0" collapsedLevelsAreSubtotals="1" fieldPosition="0"/>
    </format>
    <format dxfId="168">
      <pivotArea dataOnly="0" labelOnly="1" grandRow="1" outline="0" fieldPosition="0"/>
    </format>
    <format dxfId="169">
      <pivotArea grandRow="1" outline="0" collapsedLevelsAreSubtotals="1" fieldPosition="0"/>
    </format>
    <format dxfId="170">
      <pivotArea dataOnly="0" labelOnly="1" grandRow="1" outline="0" fieldPosition="0"/>
    </format>
    <format dxfId="171">
      <pivotArea type="origin" dataOnly="0" labelOnly="1" outline="0" fieldPosition="0"/>
    </format>
    <format dxfId="172">
      <pivotArea type="topRight" dataOnly="0" labelOnly="1" outline="0" fieldPosition="0"/>
    </format>
    <format dxfId="173">
      <pivotArea type="origin" dataOnly="0" labelOnly="1" outline="0" fieldPosition="0"/>
    </format>
    <format dxfId="174">
      <pivotArea type="topRight" dataOnly="0" labelOnly="1" outline="0" offset="A1:E1" fieldPosition="0"/>
    </format>
    <format dxfId="175">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24341C94-A0F7-45D8-B45D-2ED4FBF086D2}" name="PivotTable30"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1202:H1235" firstHeaderRow="1" firstDataRow="2" firstDataCol="1"/>
  <pivotFields count="87">
    <pivotField dataField="1" showAll="0"/>
    <pivotField showAll="0"/>
    <pivotField showAll="0"/>
    <pivotField showAll="0"/>
    <pivotField showAll="0"/>
    <pivotField showAll="0"/>
    <pivotField axis="axisRow" showAll="0">
      <items count="4">
        <item n="PME masculines" x="1"/>
        <item n="PME féminines" x="0"/>
        <item x="2"/>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20">
        <item x="2"/>
        <item x="6"/>
        <item x="15"/>
        <item x="12"/>
        <item x="3"/>
        <item x="8"/>
        <item x="14"/>
        <item x="16"/>
        <item x="13"/>
        <item x="9"/>
        <item x="4"/>
        <item x="17"/>
        <item x="10"/>
        <item x="1"/>
        <item x="5"/>
        <item x="11"/>
        <item x="0"/>
        <item x="7"/>
        <item x="1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h="1"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8">
        <item x="0"/>
        <item x="5"/>
        <item x="3"/>
        <item x="2"/>
        <item x="4"/>
        <item x="1"/>
        <item h="1" x="6"/>
        <item t="default"/>
      </items>
    </pivotField>
  </pivotFields>
  <rowFields count="3">
    <field x="6"/>
    <field x="70"/>
    <field x="18"/>
  </rowFields>
  <rowItems count="32">
    <i>
      <x/>
    </i>
    <i r="1">
      <x v="1"/>
    </i>
    <i r="2">
      <x/>
    </i>
    <i r="2">
      <x v="1"/>
    </i>
    <i r="2">
      <x v="3"/>
    </i>
    <i r="2">
      <x v="4"/>
    </i>
    <i r="2">
      <x v="5"/>
    </i>
    <i r="2">
      <x v="10"/>
    </i>
    <i r="2">
      <x v="11"/>
    </i>
    <i r="2">
      <x v="12"/>
    </i>
    <i r="2">
      <x v="13"/>
    </i>
    <i r="2">
      <x v="14"/>
    </i>
    <i r="2">
      <x v="15"/>
    </i>
    <i r="2">
      <x v="16"/>
    </i>
    <i r="2">
      <x v="17"/>
    </i>
    <i>
      <x v="1"/>
    </i>
    <i r="1">
      <x v="1"/>
    </i>
    <i r="2">
      <x/>
    </i>
    <i r="2">
      <x v="3"/>
    </i>
    <i r="2">
      <x v="4"/>
    </i>
    <i r="2">
      <x v="5"/>
    </i>
    <i r="2">
      <x v="6"/>
    </i>
    <i r="2">
      <x v="7"/>
    </i>
    <i r="2">
      <x v="9"/>
    </i>
    <i r="2">
      <x v="10"/>
    </i>
    <i r="2">
      <x v="12"/>
    </i>
    <i r="2">
      <x v="13"/>
    </i>
    <i r="2">
      <x v="14"/>
    </i>
    <i r="2">
      <x v="15"/>
    </i>
    <i r="2">
      <x v="16"/>
    </i>
    <i r="2">
      <x v="17"/>
    </i>
    <i t="grand">
      <x/>
    </i>
  </rowItems>
  <colFields count="1">
    <field x="86"/>
  </colFields>
  <colItems count="7">
    <i>
      <x/>
    </i>
    <i>
      <x v="1"/>
    </i>
    <i>
      <x v="2"/>
    </i>
    <i>
      <x v="3"/>
    </i>
    <i>
      <x v="4"/>
    </i>
    <i>
      <x v="5"/>
    </i>
    <i t="grand">
      <x/>
    </i>
  </colItems>
  <dataFields count="1">
    <dataField name="PAR SECTEUR" fld="0" subtotal="count" showDataAs="percentOfTotal" baseField="86" baseItem="0" numFmtId="10"/>
  </dataFields>
  <formats count="20">
    <format dxfId="132">
      <pivotArea grandRow="1" outline="0" collapsedLevelsAreSubtotals="1" fieldPosition="0"/>
    </format>
    <format dxfId="133">
      <pivotArea dataOnly="0" labelOnly="1" grandRow="1" outline="0" fieldPosition="0"/>
    </format>
    <format dxfId="134">
      <pivotArea grandRow="1" grandCol="1" outline="0" collapsedLevelsAreSubtotals="1" fieldPosition="0"/>
    </format>
    <format dxfId="135">
      <pivotArea type="origin" dataOnly="0" labelOnly="1" outline="0" fieldPosition="0"/>
    </format>
    <format dxfId="136">
      <pivotArea type="topRight" dataOnly="0" labelOnly="1" outline="0" fieldPosition="0"/>
    </format>
    <format dxfId="137">
      <pivotArea dataOnly="0" labelOnly="1" grandCol="1" outline="0" fieldPosition="0"/>
    </format>
    <format dxfId="138">
      <pivotArea dataOnly="0" labelOnly="1" grandCol="1" outline="0" fieldPosition="0"/>
    </format>
    <format dxfId="139">
      <pivotArea type="origin" dataOnly="0" labelOnly="1" outline="0" fieldPosition="0"/>
    </format>
    <format dxfId="140">
      <pivotArea type="topRight" dataOnly="0" labelOnly="1" outline="0" fieldPosition="0"/>
    </format>
    <format dxfId="141">
      <pivotArea dataOnly="0" labelOnly="1" grandCol="1" outline="0" fieldPosition="0"/>
    </format>
    <format dxfId="142">
      <pivotArea type="origin" dataOnly="0" labelOnly="1" outline="0" fieldPosition="0"/>
    </format>
    <format dxfId="143">
      <pivotArea grandRow="1" outline="0" collapsedLevelsAreSubtotals="1" fieldPosition="0"/>
    </format>
    <format dxfId="144">
      <pivotArea dataOnly="0" labelOnly="1" grandRow="1" outline="0" fieldPosition="0"/>
    </format>
    <format dxfId="145">
      <pivotArea grandRow="1" outline="0" collapsedLevelsAreSubtotals="1" fieldPosition="0"/>
    </format>
    <format dxfId="146">
      <pivotArea dataOnly="0" labelOnly="1" grandRow="1" outline="0" fieldPosition="0"/>
    </format>
    <format dxfId="147">
      <pivotArea type="topRight" dataOnly="0" labelOnly="1" outline="0" fieldPosition="0"/>
    </format>
    <format dxfId="148">
      <pivotArea dataOnly="0" labelOnly="1" grandCol="1" outline="0" fieldPosition="0"/>
    </format>
    <format dxfId="149">
      <pivotArea type="topRight" dataOnly="0" labelOnly="1" outline="0" fieldPosition="0"/>
    </format>
    <format dxfId="150">
      <pivotArea dataOnly="0" labelOnly="1" grandCol="1" outline="0" fieldPosition="0"/>
    </format>
    <format dxfId="151">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C75833E1-A0B0-4192-8898-2B75205848DD}" name="PivotTable12"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708:G716" firstHeaderRow="1" firstDataRow="2" firstDataCol="1"/>
  <pivotFields count="87">
    <pivotField dataField="1" showAll="0"/>
    <pivotField showAll="0"/>
    <pivotField showAll="0"/>
    <pivotField showAll="0"/>
    <pivotField showAll="0"/>
    <pivotField showAll="0"/>
    <pivotField axis="axisRow" showAll="0">
      <items count="4">
        <item n="PME masculines" x="1"/>
        <item n="PME féminines" x="0"/>
        <item x="2"/>
        <item t="default"/>
      </items>
    </pivotField>
    <pivotField showAll="0"/>
    <pivotField showAll="0"/>
    <pivotField showAll="0"/>
    <pivotField showAll="0"/>
    <pivotField axis="axisCol" showAll="0">
      <items count="7">
        <item x="4"/>
        <item x="0"/>
        <item x="3"/>
        <item x="1"/>
        <item x="2"/>
        <item h="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70"/>
  </rowFields>
  <rowItems count="7">
    <i>
      <x/>
    </i>
    <i r="1">
      <x/>
    </i>
    <i r="1">
      <x v="1"/>
    </i>
    <i>
      <x v="1"/>
    </i>
    <i r="1">
      <x/>
    </i>
    <i r="1">
      <x v="1"/>
    </i>
    <i t="grand">
      <x/>
    </i>
  </rowItems>
  <colFields count="1">
    <field x="11"/>
  </colFields>
  <colItems count="6">
    <i>
      <x/>
    </i>
    <i>
      <x v="1"/>
    </i>
    <i>
      <x v="2"/>
    </i>
    <i>
      <x v="3"/>
    </i>
    <i>
      <x v="4"/>
    </i>
    <i t="grand">
      <x/>
    </i>
  </colItems>
  <dataFields count="1">
    <dataField name="PAR ÂGE D’ENTREPRISE" fld="0" subtotal="count" showDataAs="percentOfTotal" baseField="0" baseItem="0" numFmtId="10"/>
  </dataFields>
  <formats count="18">
    <format dxfId="114">
      <pivotArea grandRow="1" outline="0" collapsedLevelsAreSubtotals="1" fieldPosition="0"/>
    </format>
    <format dxfId="115">
      <pivotArea dataOnly="0" labelOnly="1" grandRow="1" outline="0" fieldPosition="0"/>
    </format>
    <format dxfId="116">
      <pivotArea type="origin" dataOnly="0" labelOnly="1" outline="0" fieldPosition="0"/>
    </format>
    <format dxfId="117">
      <pivotArea type="topRight" dataOnly="0" labelOnly="1" outline="0" fieldPosition="0"/>
    </format>
    <format dxfId="118">
      <pivotArea dataOnly="0" labelOnly="1" grandCol="1" outline="0" fieldPosition="0"/>
    </format>
    <format dxfId="119">
      <pivotArea dataOnly="0" labelOnly="1" grandCol="1" outline="0" fieldPosition="0"/>
    </format>
    <format dxfId="120">
      <pivotArea dataOnly="0" labelOnly="1" grandCol="1" outline="0" fieldPosition="0"/>
    </format>
    <format dxfId="121">
      <pivotArea type="origin" dataOnly="0" labelOnly="1" outline="0" fieldPosition="0"/>
    </format>
    <format dxfId="122">
      <pivotArea type="topRight" dataOnly="0" labelOnly="1" outline="0" fieldPosition="0"/>
    </format>
    <format dxfId="123">
      <pivotArea dataOnly="0" labelOnly="1" grandCol="1" outline="0" fieldPosition="0"/>
    </format>
    <format dxfId="124">
      <pivotArea type="origin" dataOnly="0" labelOnly="1" outline="0" fieldPosition="0"/>
    </format>
    <format dxfId="125">
      <pivotArea type="topRight" dataOnly="0" labelOnly="1" outline="0" fieldPosition="0"/>
    </format>
    <format dxfId="126">
      <pivotArea dataOnly="0" labelOnly="1" grandCol="1" outline="0" fieldPosition="0"/>
    </format>
    <format dxfId="127">
      <pivotArea grandRow="1" outline="0" collapsedLevelsAreSubtotals="1" fieldPosition="0"/>
    </format>
    <format dxfId="128">
      <pivotArea dataOnly="0" labelOnly="1" grandRow="1" outline="0" fieldPosition="0"/>
    </format>
    <format dxfId="129">
      <pivotArea grandRow="1" outline="0" collapsedLevelsAreSubtotals="1" fieldPosition="0"/>
    </format>
    <format dxfId="130">
      <pivotArea dataOnly="0" labelOnly="1" grandRow="1" outline="0" fieldPosition="0"/>
    </format>
    <format dxfId="131">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D3B7C3F2-3972-4785-B7C2-9387CC8AB51B}" name="PivotTable14"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PAR RÉGION" colHeaderCaption="">
  <location ref="A1112:D1149" firstHeaderRow="0" firstDataRow="1" firstDataCol="1"/>
  <pivotFields count="87">
    <pivotField dataField="1" showAll="0"/>
    <pivotField axis="axisRow" showAll="0">
      <items count="24">
        <item x="0"/>
        <item x="11"/>
        <item x="6"/>
        <item x="16"/>
        <item x="12"/>
        <item x="15"/>
        <item x="8"/>
        <item x="21"/>
        <item x="19"/>
        <item x="14"/>
        <item x="18"/>
        <item x="9"/>
        <item x="13"/>
        <item x="20"/>
        <item x="17"/>
        <item x="10"/>
        <item x="3"/>
        <item x="2"/>
        <item x="7"/>
        <item x="4"/>
        <item x="5"/>
        <item x="1"/>
        <item x="22"/>
        <item t="default"/>
      </items>
    </pivotField>
    <pivotField showAll="0"/>
    <pivotField showAll="0"/>
    <pivotField showAll="0"/>
    <pivotField showAll="0"/>
    <pivotField axis="axisRow" showAll="0">
      <items count="4">
        <item n="PME masculines" x="1"/>
        <item n="PME féminines" x="0"/>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h="1" x="0"/>
        <item x="1"/>
        <item h="1" x="2"/>
        <item t="default"/>
      </items>
    </pivotField>
    <pivotField showAll="0"/>
    <pivotField showAll="0"/>
    <pivotField showAll="0"/>
    <pivotField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s>
  <rowFields count="3">
    <field x="6"/>
    <field x="70"/>
    <field x="1"/>
  </rowFields>
  <rowItems count="37">
    <i>
      <x/>
    </i>
    <i r="1">
      <x v="1"/>
    </i>
    <i r="2">
      <x/>
    </i>
    <i r="2">
      <x v="1"/>
    </i>
    <i r="2">
      <x v="2"/>
    </i>
    <i r="2">
      <x v="3"/>
    </i>
    <i r="2">
      <x v="4"/>
    </i>
    <i r="2">
      <x v="7"/>
    </i>
    <i r="2">
      <x v="8"/>
    </i>
    <i r="2">
      <x v="10"/>
    </i>
    <i r="2">
      <x v="11"/>
    </i>
    <i r="2">
      <x v="12"/>
    </i>
    <i r="2">
      <x v="13"/>
    </i>
    <i r="2">
      <x v="15"/>
    </i>
    <i r="2">
      <x v="16"/>
    </i>
    <i r="2">
      <x v="17"/>
    </i>
    <i r="2">
      <x v="18"/>
    </i>
    <i r="2">
      <x v="19"/>
    </i>
    <i r="2">
      <x v="20"/>
    </i>
    <i>
      <x v="1"/>
    </i>
    <i r="1">
      <x v="1"/>
    </i>
    <i r="2">
      <x/>
    </i>
    <i r="2">
      <x v="2"/>
    </i>
    <i r="2">
      <x v="4"/>
    </i>
    <i r="2">
      <x v="5"/>
    </i>
    <i r="2">
      <x v="6"/>
    </i>
    <i r="2">
      <x v="7"/>
    </i>
    <i r="2">
      <x v="8"/>
    </i>
    <i r="2">
      <x v="10"/>
    </i>
    <i r="2">
      <x v="11"/>
    </i>
    <i r="2">
      <x v="15"/>
    </i>
    <i r="2">
      <x v="16"/>
    </i>
    <i r="2">
      <x v="17"/>
    </i>
    <i r="2">
      <x v="18"/>
    </i>
    <i r="2">
      <x v="19"/>
    </i>
    <i r="2">
      <x v="20"/>
    </i>
    <i t="grand">
      <x/>
    </i>
  </rowItems>
  <colFields count="1">
    <field x="-2"/>
  </colFields>
  <colItems count="3">
    <i>
      <x/>
    </i>
    <i i="1">
      <x v="1"/>
    </i>
    <i i="2">
      <x v="2"/>
    </i>
  </colItems>
  <dataFields count="3">
    <dataField name="Sum of ID de l'entreprise" fld="0" showDataAs="percentOfCol" baseField="0" baseItem="0" numFmtId="10"/>
    <dataField name="Average of Nombre de prêts" fld="82" subtotal="average" baseField="70" baseItem="0"/>
    <dataField name="Average of Exposition aux prêts" fld="75" subtotal="average" baseField="70" baseItem="0"/>
  </dataFields>
  <formats count="20">
    <format dxfId="94">
      <pivotArea grandRow="1" grandCol="1" outline="0" collapsedLevelsAreSubtotals="1" fieldPosition="0"/>
    </format>
    <format dxfId="95">
      <pivotArea type="origin" dataOnly="0" labelOnly="1" outline="0" fieldPosition="0"/>
    </format>
    <format dxfId="96">
      <pivotArea type="topRight" dataOnly="0" labelOnly="1" outline="0" fieldPosition="0"/>
    </format>
    <format dxfId="97">
      <pivotArea dataOnly="0" labelOnly="1" grandCol="1" outline="0" fieldPosition="0"/>
    </format>
    <format dxfId="98">
      <pivotArea type="topRight" dataOnly="0" labelOnly="1" outline="0" offset="C1:X1" fieldPosition="0"/>
    </format>
    <format dxfId="99">
      <pivotArea dataOnly="0" labelOnly="1" grandCol="1" outline="0" fieldPosition="0"/>
    </format>
    <format dxfId="100">
      <pivotArea outline="0" collapsedLevelsAreSubtotals="1" fieldPosition="0"/>
    </format>
    <format dxfId="101">
      <pivotArea outline="0" collapsedLevelsAreSubtotals="1" fieldPosition="0"/>
    </format>
    <format dxfId="102">
      <pivotArea grandRow="1" outline="0" collapsedLevelsAreSubtotals="1" fieldPosition="0"/>
    </format>
    <format dxfId="103">
      <pivotArea dataOnly="0" labelOnly="1" grandRow="1" outline="0" fieldPosition="0"/>
    </format>
    <format dxfId="104">
      <pivotArea dataOnly="0" labelOnly="1" grandRow="1" outline="0" fieldPosition="0"/>
    </format>
    <format dxfId="105">
      <pivotArea grandRow="1" outline="0" collapsedLevelsAreSubtotals="1" fieldPosition="0"/>
    </format>
    <format dxfId="106">
      <pivotArea dataOnly="0" labelOnly="1" grandRow="1" outline="0" fieldPosition="0"/>
    </format>
    <format dxfId="107">
      <pivotArea dataOnly="0" labelOnly="1" grandRow="1" outline="0" fieldPosition="0"/>
    </format>
    <format dxfId="108">
      <pivotArea grandRow="1" outline="0" collapsedLevelsAreSubtotals="1" fieldPosition="0"/>
    </format>
    <format dxfId="109">
      <pivotArea dataOnly="0" labelOnly="1" grandRow="1" outline="0" fieldPosition="0"/>
    </format>
    <format dxfId="110">
      <pivotArea grandRow="1" outline="0" collapsedLevelsAreSubtotals="1" fieldPosition="0"/>
    </format>
    <format dxfId="111">
      <pivotArea dataOnly="0" labelOnly="1" grandRow="1" outline="0" fieldPosition="0"/>
    </format>
    <format dxfId="112">
      <pivotArea outline="0" fieldPosition="0">
        <references count="1">
          <reference field="4294967294" count="1">
            <x v="0"/>
          </reference>
        </references>
      </pivotArea>
    </format>
    <format dxfId="113">
      <pivotArea dataOnly="0" labelOnly="1" outline="0" fieldPosition="0">
        <references count="1">
          <reference field="4294967294" count="2">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CEB42BEA-C1F5-42AF-B949-EBCD427CC8EA}" name="PivotTable13"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768:X776" firstHeaderRow="1" firstDataRow="2" firstDataCol="1"/>
  <pivotFields count="87">
    <pivotField dataField="1" showAll="0"/>
    <pivotField axis="axisCol" showAll="0">
      <items count="24">
        <item x="0"/>
        <item x="11"/>
        <item x="6"/>
        <item x="16"/>
        <item x="12"/>
        <item x="15"/>
        <item x="8"/>
        <item x="21"/>
        <item x="19"/>
        <item x="14"/>
        <item x="18"/>
        <item x="9"/>
        <item x="13"/>
        <item x="20"/>
        <item x="17"/>
        <item x="10"/>
        <item x="3"/>
        <item x="2"/>
        <item x="7"/>
        <item x="4"/>
        <item x="5"/>
        <item x="1"/>
        <item h="1" x="22"/>
        <item t="default"/>
      </items>
    </pivotField>
    <pivotField showAll="0"/>
    <pivotField showAll="0"/>
    <pivotField showAll="0"/>
    <pivotField showAll="0"/>
    <pivotField axis="axisRow" showAll="0">
      <items count="4">
        <item n="PME masculines" x="1"/>
        <item n="PME féminines"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70"/>
  </rowFields>
  <rowItems count="7">
    <i>
      <x/>
    </i>
    <i r="1">
      <x/>
    </i>
    <i r="1">
      <x v="1"/>
    </i>
    <i>
      <x v="1"/>
    </i>
    <i r="1">
      <x/>
    </i>
    <i r="1">
      <x v="1"/>
    </i>
    <i t="grand">
      <x/>
    </i>
  </rowItems>
  <colFields count="1">
    <field x="1"/>
  </colFields>
  <colItems count="23">
    <i>
      <x/>
    </i>
    <i>
      <x v="1"/>
    </i>
    <i>
      <x v="2"/>
    </i>
    <i>
      <x v="3"/>
    </i>
    <i>
      <x v="4"/>
    </i>
    <i>
      <x v="5"/>
    </i>
    <i>
      <x v="6"/>
    </i>
    <i>
      <x v="7"/>
    </i>
    <i>
      <x v="8"/>
    </i>
    <i>
      <x v="9"/>
    </i>
    <i>
      <x v="10"/>
    </i>
    <i>
      <x v="11"/>
    </i>
    <i>
      <x v="12"/>
    </i>
    <i>
      <x v="13"/>
    </i>
    <i>
      <x v="14"/>
    </i>
    <i>
      <x v="15"/>
    </i>
    <i>
      <x v="16"/>
    </i>
    <i>
      <x v="17"/>
    </i>
    <i>
      <x v="18"/>
    </i>
    <i>
      <x v="19"/>
    </i>
    <i>
      <x v="20"/>
    </i>
    <i>
      <x v="21"/>
    </i>
    <i t="grand">
      <x/>
    </i>
  </colItems>
  <dataFields count="1">
    <dataField name="PAR RÉGION" fld="0" subtotal="count" showDataAs="percentOfTotal" baseField="6" baseItem="0" numFmtId="10"/>
  </dataFields>
  <formats count="19">
    <format dxfId="75">
      <pivotArea grandRow="1" outline="0" collapsedLevelsAreSubtotals="1" fieldPosition="0"/>
    </format>
    <format dxfId="76">
      <pivotArea dataOnly="0" labelOnly="1" grandRow="1" outline="0" fieldPosition="0"/>
    </format>
    <format dxfId="77">
      <pivotArea grandRow="1" grandCol="1" outline="0" collapsedLevelsAreSubtotals="1" fieldPosition="0"/>
    </format>
    <format dxfId="78">
      <pivotArea type="origin" dataOnly="0" labelOnly="1" outline="0" fieldPosition="0"/>
    </format>
    <format dxfId="79">
      <pivotArea type="topRight" dataOnly="0" labelOnly="1" outline="0" fieldPosition="0"/>
    </format>
    <format dxfId="80">
      <pivotArea dataOnly="0" labelOnly="1" grandCol="1" outline="0" fieldPosition="0"/>
    </format>
    <format dxfId="81">
      <pivotArea dataOnly="0" labelOnly="1" grandCol="1" outline="0" fieldPosition="0"/>
    </format>
    <format dxfId="82">
      <pivotArea dataOnly="0" labelOnly="1" grandCol="1" outline="0" fieldPosition="0"/>
    </format>
    <format dxfId="83">
      <pivotArea type="origin" dataOnly="0" labelOnly="1" outline="0" fieldPosition="0"/>
    </format>
    <format dxfId="84">
      <pivotArea type="topRight" dataOnly="0" labelOnly="1" outline="0" fieldPosition="0"/>
    </format>
    <format dxfId="85">
      <pivotArea type="origin" dataOnly="0" labelOnly="1" outline="0" fieldPosition="0"/>
    </format>
    <format dxfId="86">
      <pivotArea type="topRight" dataOnly="0" labelOnly="1" outline="0" fieldPosition="0"/>
    </format>
    <format dxfId="87">
      <pivotArea dataOnly="0" labelOnly="1" grandCol="1" outline="0" fieldPosition="0"/>
    </format>
    <format dxfId="88">
      <pivotArea dataOnly="0" labelOnly="1" grandCol="1" outline="0" fieldPosition="0"/>
    </format>
    <format dxfId="89">
      <pivotArea grandRow="1" outline="0" collapsedLevelsAreSubtotals="1" fieldPosition="0"/>
    </format>
    <format dxfId="90">
      <pivotArea dataOnly="0" labelOnly="1" grandRow="1" outline="0" fieldPosition="0"/>
    </format>
    <format dxfId="91">
      <pivotArea grandRow="1" outline="0" collapsedLevelsAreSubtotals="1" fieldPosition="0"/>
    </format>
    <format dxfId="92">
      <pivotArea dataOnly="0" labelOnly="1" grandRow="1" outline="0" fieldPosition="0"/>
    </format>
    <format dxfId="93">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BCDC44A-230D-480A-88CF-48F0E8FD82BC}" name="PivotTable16"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PAR TAILLE (revenus)" colHeaderCaption="">
  <location ref="A978:D991" firstHeaderRow="0" firstDataRow="1" firstDataCol="1"/>
  <pivotFields count="87">
    <pivotField dataField="1" showAll="0"/>
    <pivotField showAll="0"/>
    <pivotField showAll="0"/>
    <pivotField showAll="0"/>
    <pivotField showAll="0"/>
    <pivotField showAll="0"/>
    <pivotField axis="axisRow" showAll="0">
      <items count="4">
        <item n="PME masculines" x="1"/>
        <item n="PME féminines" x="0"/>
        <item h="1" x="2"/>
        <item t="default"/>
      </items>
    </pivotField>
    <pivotField showAll="0"/>
    <pivotField axis="axisRow" showAll="0">
      <items count="6">
        <item x="3"/>
        <item x="2"/>
        <item x="1"/>
        <item x="0"/>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h="1" x="0"/>
        <item x="1"/>
        <item h="1" x="2"/>
        <item t="default"/>
      </items>
    </pivotField>
    <pivotField showAll="0"/>
    <pivotField showAll="0"/>
    <pivotField showAll="0"/>
    <pivotField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s>
  <rowFields count="3">
    <field x="6"/>
    <field x="70"/>
    <field x="8"/>
  </rowFields>
  <rowItems count="13">
    <i>
      <x/>
    </i>
    <i r="1">
      <x v="1"/>
    </i>
    <i r="2">
      <x/>
    </i>
    <i r="2">
      <x v="1"/>
    </i>
    <i r="2">
      <x v="2"/>
    </i>
    <i r="2">
      <x v="3"/>
    </i>
    <i>
      <x v="1"/>
    </i>
    <i r="1">
      <x v="1"/>
    </i>
    <i r="2">
      <x/>
    </i>
    <i r="2">
      <x v="1"/>
    </i>
    <i r="2">
      <x v="2"/>
    </i>
    <i r="2">
      <x v="3"/>
    </i>
    <i t="grand">
      <x/>
    </i>
  </rowItems>
  <colFields count="1">
    <field x="-2"/>
  </colFields>
  <colItems count="3">
    <i>
      <x/>
    </i>
    <i i="1">
      <x v="1"/>
    </i>
    <i i="2">
      <x v="2"/>
    </i>
  </colItems>
  <dataFields count="3">
    <dataField name="Count of ID de l'entreprise" fld="0" subtotal="count" showDataAs="percentOfCol" baseField="0" baseItem="0" numFmtId="10"/>
    <dataField name="Average of Nombre de prêts" fld="82" subtotal="average" baseField="0" baseItem="1"/>
    <dataField name="Average of Exposition aux prêts" fld="75" subtotal="average" baseField="0" baseItem="1"/>
  </dataFields>
  <formats count="13">
    <format dxfId="424">
      <pivotArea grandRow="1" outline="0" collapsedLevelsAreSubtotals="1" fieldPosition="0"/>
    </format>
    <format dxfId="425">
      <pivotArea dataOnly="0" labelOnly="1" grandRow="1" outline="0" fieldPosition="0"/>
    </format>
    <format dxfId="426">
      <pivotArea type="origin" dataOnly="0" labelOnly="1" outline="0" fieldPosition="0"/>
    </format>
    <format dxfId="427">
      <pivotArea type="topRight" dataOnly="0" labelOnly="1" outline="0" fieldPosition="0"/>
    </format>
    <format dxfId="428">
      <pivotArea dataOnly="0" labelOnly="1" grandCol="1" outline="0" fieldPosition="0"/>
    </format>
    <format dxfId="429">
      <pivotArea type="topRight" dataOnly="0" labelOnly="1" outline="0" offset="C1:E1" fieldPosition="0"/>
    </format>
    <format dxfId="430">
      <pivotArea dataOnly="0" labelOnly="1" grandCol="1" outline="0" fieldPosition="0"/>
    </format>
    <format dxfId="431">
      <pivotArea grandRow="1" outline="0" collapsedLevelsAreSubtotals="1" fieldPosition="0"/>
    </format>
    <format dxfId="432">
      <pivotArea dataOnly="0" labelOnly="1" grandRow="1" outline="0" fieldPosition="0"/>
    </format>
    <format dxfId="433">
      <pivotArea grandRow="1" outline="0" collapsedLevelsAreSubtotals="1" fieldPosition="0"/>
    </format>
    <format dxfId="434">
      <pivotArea dataOnly="0" labelOnly="1" grandRow="1" outline="0" fieldPosition="0"/>
    </format>
    <format dxfId="435">
      <pivotArea outline="0" fieldPosition="0">
        <references count="1">
          <reference field="4294967294" count="1">
            <x v="0"/>
          </reference>
        </references>
      </pivotArea>
    </format>
    <format dxfId="436">
      <pivotArea dataOnly="0" labelOnly="1" outline="0" fieldPosition="0">
        <references count="1">
          <reference field="4294967294" count="2">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46E69F7F-3DDC-497E-9C1F-A5F735D14584}" name="PivotTable2"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100:D107" firstHeaderRow="1" firstDataRow="2" firstDataCol="1"/>
  <pivotFields count="87">
    <pivotField dataField="1" showAll="0"/>
    <pivotField showAll="0"/>
    <pivotField showAll="0"/>
    <pivotField showAll="0"/>
    <pivotField showAll="0"/>
    <pivotField showAll="0"/>
    <pivotField axis="axisCol" showAll="0">
      <items count="4">
        <item n="PME masculines" x="1"/>
        <item n="PME féminines" x="0"/>
        <item h="1" x="2"/>
        <item t="default"/>
      </items>
    </pivotField>
    <pivotField axis="axisRow" showAll="0">
      <items count="7">
        <item x="2"/>
        <item x="4"/>
        <item x="1"/>
        <item x="3"/>
        <item x="0"/>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6">
    <i>
      <x/>
    </i>
    <i>
      <x v="1"/>
    </i>
    <i>
      <x v="2"/>
    </i>
    <i>
      <x v="3"/>
    </i>
    <i>
      <x v="4"/>
    </i>
    <i t="grand">
      <x/>
    </i>
  </rowItems>
  <colFields count="1">
    <field x="6"/>
  </colFields>
  <colItems count="3">
    <i>
      <x/>
    </i>
    <i>
      <x v="1"/>
    </i>
    <i t="grand">
      <x/>
    </i>
  </colItems>
  <dataFields count="1">
    <dataField name="RÉPARTI PAR TAILLE (# des employés)" fld="0" subtotal="count" showDataAs="percentOfTotal" baseField="0" baseItem="0" numFmtId="10"/>
  </dataFields>
  <formats count="17">
    <format dxfId="58">
      <pivotArea type="origin" dataOnly="0" labelOnly="1" outline="0" fieldPosition="0"/>
    </format>
    <format dxfId="59">
      <pivotArea type="topRight" dataOnly="0" labelOnly="1" outline="0" fieldPosition="0"/>
    </format>
    <format dxfId="60">
      <pivotArea dataOnly="0" labelOnly="1" grandCol="1" outline="0" fieldPosition="0"/>
    </format>
    <format dxfId="61">
      <pivotArea grandRow="1" outline="0" collapsedLevelsAreSubtotals="1" fieldPosition="0"/>
    </format>
    <format dxfId="62">
      <pivotArea dataOnly="0" labelOnly="1" grandRow="1" outline="0" fieldPosition="0"/>
    </format>
    <format dxfId="63">
      <pivotArea type="topRight" dataOnly="0" labelOnly="1" outline="0" fieldPosition="0"/>
    </format>
    <format dxfId="64">
      <pivotArea type="origin" dataOnly="0" labelOnly="1" outline="0" fieldPosition="0"/>
    </format>
    <format dxfId="65">
      <pivotArea type="topRight" dataOnly="0" labelOnly="1" outline="0" fieldPosition="0"/>
    </format>
    <format dxfId="66">
      <pivotArea dataOnly="0" labelOnly="1" grandCol="1" outline="0" fieldPosition="0"/>
    </format>
    <format dxfId="67">
      <pivotArea type="origin" dataOnly="0" labelOnly="1" outline="0" fieldPosition="0"/>
    </format>
    <format dxfId="68">
      <pivotArea type="topRight" dataOnly="0" labelOnly="1" outline="0" fieldPosition="0"/>
    </format>
    <format dxfId="69">
      <pivotArea dataOnly="0" labelOnly="1" grandCol="1" outline="0" fieldPosition="0"/>
    </format>
    <format dxfId="70">
      <pivotArea grandRow="1" outline="0" collapsedLevelsAreSubtotals="1" fieldPosition="0"/>
    </format>
    <format dxfId="71">
      <pivotArea dataOnly="0" labelOnly="1" grandRow="1" outline="0" fieldPosition="0"/>
    </format>
    <format dxfId="72">
      <pivotArea grandRow="1" outline="0" collapsedLevelsAreSubtotals="1" fieldPosition="0"/>
    </format>
    <format dxfId="73">
      <pivotArea dataOnly="0" labelOnly="1" grandRow="1" outline="0" fieldPosition="0"/>
    </format>
    <format dxfId="74">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C5F5E8E3-D6B9-4FDA-937E-6698A6199ADF}" name="PivotTable3"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159:D165" firstHeaderRow="1" firstDataRow="2" firstDataCol="1"/>
  <pivotFields count="87">
    <pivotField dataField="1" showAll="0"/>
    <pivotField showAll="0"/>
    <pivotField showAll="0"/>
    <pivotField showAll="0"/>
    <pivotField showAll="0"/>
    <pivotField showAll="0"/>
    <pivotField axis="axisCol" showAll="0">
      <items count="4">
        <item n="PME masculines" x="1"/>
        <item n="PME féminines" x="0"/>
        <item h="1" x="2"/>
        <item t="default"/>
      </items>
    </pivotField>
    <pivotField showAll="0"/>
    <pivotField axis="axisRow" showAll="0">
      <items count="6">
        <item x="3"/>
        <item x="2"/>
        <item x="1"/>
        <item x="0"/>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5">
    <i>
      <x/>
    </i>
    <i>
      <x v="1"/>
    </i>
    <i>
      <x v="2"/>
    </i>
    <i>
      <x v="3"/>
    </i>
    <i t="grand">
      <x/>
    </i>
  </rowItems>
  <colFields count="1">
    <field x="6"/>
  </colFields>
  <colItems count="3">
    <i>
      <x/>
    </i>
    <i>
      <x v="1"/>
    </i>
    <i t="grand">
      <x/>
    </i>
  </colItems>
  <dataFields count="1">
    <dataField name="RÉPARTITION PAR TAILLE (revenus)" fld="0" subtotal="count" showDataAs="percentOfTotal" baseField="0" baseItem="0" numFmtId="10"/>
  </dataFields>
  <formats count="17">
    <format dxfId="41">
      <pivotArea type="origin" dataOnly="0" labelOnly="1" outline="0" fieldPosition="0"/>
    </format>
    <format dxfId="42">
      <pivotArea type="topRight" dataOnly="0" labelOnly="1" outline="0" fieldPosition="0"/>
    </format>
    <format dxfId="43">
      <pivotArea dataOnly="0" labelOnly="1" grandCol="1" outline="0" fieldPosition="0"/>
    </format>
    <format dxfId="44">
      <pivotArea grandRow="1" outline="0" collapsedLevelsAreSubtotals="1" fieldPosition="0"/>
    </format>
    <format dxfId="45">
      <pivotArea dataOnly="0" labelOnly="1" grandRow="1" outline="0" fieldPosition="0"/>
    </format>
    <format dxfId="46">
      <pivotArea type="topRight" dataOnly="0" labelOnly="1" outline="0" fieldPosition="0"/>
    </format>
    <format dxfId="47">
      <pivotArea type="origin" dataOnly="0" labelOnly="1" outline="0" fieldPosition="0"/>
    </format>
    <format dxfId="48">
      <pivotArea type="topRight" dataOnly="0" labelOnly="1" outline="0" fieldPosition="0"/>
    </format>
    <format dxfId="49">
      <pivotArea dataOnly="0" labelOnly="1" grandCol="1" outline="0" fieldPosition="0"/>
    </format>
    <format dxfId="50">
      <pivotArea type="origin" dataOnly="0" labelOnly="1" outline="0" fieldPosition="0"/>
    </format>
    <format dxfId="51">
      <pivotArea type="topRight" dataOnly="0" labelOnly="1" outline="0" fieldPosition="0"/>
    </format>
    <format dxfId="52">
      <pivotArea dataOnly="0" labelOnly="1" grandCol="1" outline="0" fieldPosition="0"/>
    </format>
    <format dxfId="53">
      <pivotArea grandRow="1" outline="0" collapsedLevelsAreSubtotals="1" fieldPosition="0"/>
    </format>
    <format dxfId="54">
      <pivotArea dataOnly="0" labelOnly="1" grandRow="1" outline="0" fieldPosition="0"/>
    </format>
    <format dxfId="55">
      <pivotArea grandRow="1" outline="0" collapsedLevelsAreSubtotals="1" fieldPosition="0"/>
    </format>
    <format dxfId="56">
      <pivotArea dataOnly="0" labelOnly="1" grandRow="1" outline="0" fieldPosition="0"/>
    </format>
    <format dxfId="57">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E0A14134-5B51-4DD4-9197-D2AB39EB7CCC}" name="PivotTable17"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PAR TAILLE (# des employés)" colHeaderCaption="">
  <location ref="A912:D926" firstHeaderRow="0" firstDataRow="1" firstDataCol="1"/>
  <pivotFields count="87">
    <pivotField dataField="1" showAll="0"/>
    <pivotField showAll="0"/>
    <pivotField showAll="0"/>
    <pivotField showAll="0"/>
    <pivotField showAll="0"/>
    <pivotField showAll="0"/>
    <pivotField axis="axisRow" showAll="0">
      <items count="4">
        <item n="PME masculines" x="1"/>
        <item n="PME féminines" x="0"/>
        <item h="1" x="2"/>
        <item t="default"/>
      </items>
    </pivotField>
    <pivotField axis="axisRow" showAll="0">
      <items count="7">
        <item x="2"/>
        <item x="4"/>
        <item x="1"/>
        <item x="3"/>
        <item x="0"/>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h="1" x="0"/>
        <item x="1"/>
        <item h="1" x="2"/>
        <item t="default"/>
      </items>
    </pivotField>
    <pivotField showAll="0"/>
    <pivotField showAll="0"/>
    <pivotField showAll="0"/>
    <pivotField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s>
  <rowFields count="3">
    <field x="6"/>
    <field x="70"/>
    <field x="7"/>
  </rowFields>
  <rowItems count="14">
    <i>
      <x/>
    </i>
    <i r="1">
      <x v="1"/>
    </i>
    <i r="2">
      <x/>
    </i>
    <i r="2">
      <x v="1"/>
    </i>
    <i r="2">
      <x v="2"/>
    </i>
    <i r="2">
      <x v="3"/>
    </i>
    <i r="2">
      <x v="4"/>
    </i>
    <i>
      <x v="1"/>
    </i>
    <i r="1">
      <x v="1"/>
    </i>
    <i r="2">
      <x/>
    </i>
    <i r="2">
      <x v="1"/>
    </i>
    <i r="2">
      <x v="2"/>
    </i>
    <i r="2">
      <x v="4"/>
    </i>
    <i t="grand">
      <x/>
    </i>
  </rowItems>
  <colFields count="1">
    <field x="-2"/>
  </colFields>
  <colItems count="3">
    <i>
      <x/>
    </i>
    <i i="1">
      <x v="1"/>
    </i>
    <i i="2">
      <x v="2"/>
    </i>
  </colItems>
  <dataFields count="3">
    <dataField name="Count of ID de l'entreprise" fld="0" subtotal="count" showDataAs="percentOfCol" baseField="6" baseItem="0" numFmtId="10"/>
    <dataField name="Average of Nombre de prêts" fld="82" subtotal="average" baseField="6" baseItem="0"/>
    <dataField name="Average of Exposition aux prêts" fld="75" subtotal="average" baseField="6" baseItem="0"/>
  </dataFields>
  <formats count="13">
    <format dxfId="28">
      <pivotArea grandRow="1" outline="0" collapsedLevelsAreSubtotals="1" fieldPosition="0"/>
    </format>
    <format dxfId="29">
      <pivotArea dataOnly="0" labelOnly="1" grandRow="1" outline="0" fieldPosition="0"/>
    </format>
    <format dxfId="30">
      <pivotArea type="origin" dataOnly="0" labelOnly="1" outline="0" fieldPosition="0"/>
    </format>
    <format dxfId="31">
      <pivotArea type="topRight" dataOnly="0" labelOnly="1" outline="0" fieldPosition="0"/>
    </format>
    <format dxfId="32">
      <pivotArea dataOnly="0" labelOnly="1" grandCol="1" outline="0" fieldPosition="0"/>
    </format>
    <format dxfId="33">
      <pivotArea type="topRight" dataOnly="0" labelOnly="1" outline="0" offset="C1:F1" fieldPosition="0"/>
    </format>
    <format dxfId="34">
      <pivotArea dataOnly="0" labelOnly="1" grandCol="1" outline="0" fieldPosition="0"/>
    </format>
    <format dxfId="35">
      <pivotArea grandRow="1" outline="0" collapsedLevelsAreSubtotals="1" fieldPosition="0"/>
    </format>
    <format dxfId="36">
      <pivotArea dataOnly="0" labelOnly="1" grandRow="1" outline="0" fieldPosition="0"/>
    </format>
    <format dxfId="37">
      <pivotArea grandRow="1" outline="0" collapsedLevelsAreSubtotals="1" fieldPosition="0"/>
    </format>
    <format dxfId="38">
      <pivotArea dataOnly="0" labelOnly="1" grandRow="1" outline="0" fieldPosition="0"/>
    </format>
    <format dxfId="39">
      <pivotArea outline="0" fieldPosition="0">
        <references count="1">
          <reference field="4294967294" count="1">
            <x v="0"/>
          </reference>
        </references>
      </pivotArea>
    </format>
    <format dxfId="40">
      <pivotArea dataOnly="0" labelOnly="1" outline="0" fieldPosition="0">
        <references count="1">
          <reference field="4294967294" count="2">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F76EDE3C-81FC-4D5A-AB88-7413B6255182}" name="PivotTable32"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1354:H1368" firstHeaderRow="1" firstDataRow="2" firstDataCol="1"/>
  <pivotFields count="87">
    <pivotField dataField="1" showAll="0"/>
    <pivotField showAll="0"/>
    <pivotField showAll="0"/>
    <pivotField showAll="0"/>
    <pivotField showAll="0"/>
    <pivotField showAll="0"/>
    <pivotField axis="axisRow" showAll="0">
      <items count="4">
        <item n="PME masculines" x="1"/>
        <item n="PME féminines" x="0"/>
        <item x="2"/>
        <item t="default"/>
      </items>
    </pivotField>
    <pivotField showAll="0"/>
    <pivotField axis="axisRow" showAll="0">
      <items count="6">
        <item x="3"/>
        <item x="2"/>
        <item x="1"/>
        <item x="0"/>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h="1"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8">
        <item x="0"/>
        <item x="5"/>
        <item x="3"/>
        <item x="2"/>
        <item x="4"/>
        <item x="1"/>
        <item h="1" x="6"/>
        <item t="default"/>
      </items>
    </pivotField>
  </pivotFields>
  <rowFields count="3">
    <field x="6"/>
    <field x="70"/>
    <field x="8"/>
  </rowFields>
  <rowItems count="13">
    <i>
      <x/>
    </i>
    <i r="1">
      <x v="1"/>
    </i>
    <i r="2">
      <x/>
    </i>
    <i r="2">
      <x v="1"/>
    </i>
    <i r="2">
      <x v="2"/>
    </i>
    <i r="2">
      <x v="3"/>
    </i>
    <i>
      <x v="1"/>
    </i>
    <i r="1">
      <x v="1"/>
    </i>
    <i r="2">
      <x/>
    </i>
    <i r="2">
      <x v="1"/>
    </i>
    <i r="2">
      <x v="2"/>
    </i>
    <i r="2">
      <x v="3"/>
    </i>
    <i t="grand">
      <x/>
    </i>
  </rowItems>
  <colFields count="1">
    <field x="86"/>
  </colFields>
  <colItems count="7">
    <i>
      <x/>
    </i>
    <i>
      <x v="1"/>
    </i>
    <i>
      <x v="2"/>
    </i>
    <i>
      <x v="3"/>
    </i>
    <i>
      <x v="4"/>
    </i>
    <i>
      <x v="5"/>
    </i>
    <i t="grand">
      <x/>
    </i>
  </colItems>
  <dataFields count="1">
    <dataField name="PAR TAILLE (revenus)" fld="0" subtotal="count" showDataAs="percentOfTotal" baseField="0" baseItem="0" numFmtId="10"/>
  </dataFields>
  <formats count="28">
    <format dxfId="0">
      <pivotArea grandRow="1" outline="0" collapsedLevelsAreSubtotals="1" fieldPosition="0"/>
    </format>
    <format dxfId="1">
      <pivotArea dataOnly="0" labelOnly="1" grandRow="1" outline="0" fieldPosition="0"/>
    </format>
    <format dxfId="2">
      <pivotArea type="origin" dataOnly="0" labelOnly="1" outline="0" fieldPosition="0"/>
    </format>
    <format dxfId="3">
      <pivotArea type="topRight" dataOnly="0" labelOnly="1" outline="0" fieldPosition="0"/>
    </format>
    <format dxfId="4">
      <pivotArea dataOnly="0" labelOnly="1" grandCol="1" outline="0" fieldPosition="0"/>
    </format>
    <format dxfId="5">
      <pivotArea type="topRight" dataOnly="0" labelOnly="1" outline="0" offset="C1:E1" fieldPosition="0"/>
    </format>
    <format dxfId="6">
      <pivotArea dataOnly="0" labelOnly="1" grandCol="1" outline="0" fieldPosition="0"/>
    </format>
    <format dxfId="7">
      <pivotArea type="origin" dataOnly="0" labelOnly="1" outline="0" fieldPosition="0"/>
    </format>
    <format dxfId="8">
      <pivotArea type="topRight" dataOnly="0" labelOnly="1" outline="0" fieldPosition="0"/>
    </format>
    <format dxfId="9">
      <pivotArea dataOnly="0" labelOnly="1" grandCol="1" outline="0" fieldPosition="0"/>
    </format>
    <format dxfId="10">
      <pivotArea dataOnly="0" labelOnly="1" grandCol="1" outline="0" fieldPosition="0"/>
    </format>
    <format dxfId="11">
      <pivotArea type="origin" dataOnly="0" labelOnly="1" outline="0" fieldPosition="0"/>
    </format>
    <format dxfId="12">
      <pivotArea type="topRight" dataOnly="0" labelOnly="1" outline="0" fieldPosition="0"/>
    </format>
    <format dxfId="13">
      <pivotArea dataOnly="0" labelOnly="1" grandCol="1" outline="0" fieldPosition="0"/>
    </format>
    <format dxfId="14">
      <pivotArea type="origin" dataOnly="0" labelOnly="1" outline="0" fieldPosition="0"/>
    </format>
    <format dxfId="15">
      <pivotArea type="topRight" dataOnly="0" labelOnly="1" outline="0" fieldPosition="0"/>
    </format>
    <format dxfId="16">
      <pivotArea dataOnly="0" labelOnly="1" grandCol="1" outline="0" fieldPosition="0"/>
    </format>
    <format dxfId="17">
      <pivotArea grandRow="1" outline="0" collapsedLevelsAreSubtotals="1" fieldPosition="0"/>
    </format>
    <format dxfId="18">
      <pivotArea dataOnly="0" labelOnly="1" grandRow="1" outline="0" fieldPosition="0"/>
    </format>
    <format dxfId="19">
      <pivotArea grandRow="1" outline="0" collapsedLevelsAreSubtotals="1" fieldPosition="0"/>
    </format>
    <format dxfId="20">
      <pivotArea dataOnly="0" labelOnly="1" grandRow="1" outline="0" fieldPosition="0"/>
    </format>
    <format dxfId="21">
      <pivotArea type="origin" dataOnly="0" labelOnly="1" outline="0" fieldPosition="0"/>
    </format>
    <format dxfId="22">
      <pivotArea type="topRight" dataOnly="0" labelOnly="1" outline="0" fieldPosition="0"/>
    </format>
    <format dxfId="23">
      <pivotArea dataOnly="0" labelOnly="1" grandCol="1" outline="0" fieldPosition="0"/>
    </format>
    <format dxfId="24">
      <pivotArea type="origin" dataOnly="0" labelOnly="1" outline="0" fieldPosition="0"/>
    </format>
    <format dxfId="25">
      <pivotArea type="topRight" dataOnly="0" labelOnly="1" outline="0" fieldPosition="0"/>
    </format>
    <format dxfId="26">
      <pivotArea dataOnly="0" labelOnly="1" grandCol="1" outline="0" fieldPosition="0"/>
    </format>
    <format dxfId="27">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1381CE9-EA57-489D-8704-879BFCE26727}" name="PivotTable31"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1287:H1302" firstHeaderRow="1" firstDataRow="2" firstDataCol="1"/>
  <pivotFields count="87">
    <pivotField dataField="1" showAll="0"/>
    <pivotField showAll="0"/>
    <pivotField showAll="0"/>
    <pivotField showAll="0"/>
    <pivotField showAll="0"/>
    <pivotField showAll="0"/>
    <pivotField axis="axisRow" showAll="0">
      <items count="4">
        <item n="PME masculines" x="1"/>
        <item n="PME féminines" x="0"/>
        <item x="2"/>
        <item t="default"/>
      </items>
    </pivotField>
    <pivotField axis="axisRow" showAll="0">
      <items count="7">
        <item x="2"/>
        <item x="4"/>
        <item x="1"/>
        <item x="3"/>
        <item x="0"/>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h="1"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8">
        <item x="0"/>
        <item x="5"/>
        <item x="3"/>
        <item x="2"/>
        <item x="4"/>
        <item x="1"/>
        <item h="1" x="6"/>
        <item t="default"/>
      </items>
    </pivotField>
  </pivotFields>
  <rowFields count="3">
    <field x="6"/>
    <field x="70"/>
    <field x="7"/>
  </rowFields>
  <rowItems count="14">
    <i>
      <x/>
    </i>
    <i r="1">
      <x v="1"/>
    </i>
    <i r="2">
      <x/>
    </i>
    <i r="2">
      <x v="1"/>
    </i>
    <i r="2">
      <x v="2"/>
    </i>
    <i r="2">
      <x v="3"/>
    </i>
    <i r="2">
      <x v="4"/>
    </i>
    <i>
      <x v="1"/>
    </i>
    <i r="1">
      <x v="1"/>
    </i>
    <i r="2">
      <x/>
    </i>
    <i r="2">
      <x v="1"/>
    </i>
    <i r="2">
      <x v="2"/>
    </i>
    <i r="2">
      <x v="4"/>
    </i>
    <i t="grand">
      <x/>
    </i>
  </rowItems>
  <colFields count="1">
    <field x="86"/>
  </colFields>
  <colItems count="7">
    <i>
      <x/>
    </i>
    <i>
      <x v="1"/>
    </i>
    <i>
      <x v="2"/>
    </i>
    <i>
      <x v="3"/>
    </i>
    <i>
      <x v="4"/>
    </i>
    <i>
      <x v="5"/>
    </i>
    <i t="grand">
      <x/>
    </i>
  </colItems>
  <dataFields count="1">
    <dataField name="PAR TAILLE (# des employés)" fld="0" subtotal="count" showDataAs="percentOfTotal" baseField="0" baseItem="0" numFmtId="10"/>
  </dataFields>
  <formats count="28">
    <format dxfId="396">
      <pivotArea grandRow="1" outline="0" collapsedLevelsAreSubtotals="1" fieldPosition="0"/>
    </format>
    <format dxfId="397">
      <pivotArea dataOnly="0" labelOnly="1" grandRow="1" outline="0" fieldPosition="0"/>
    </format>
    <format dxfId="398">
      <pivotArea type="origin" dataOnly="0" labelOnly="1" outline="0" fieldPosition="0"/>
    </format>
    <format dxfId="399">
      <pivotArea type="topRight" dataOnly="0" labelOnly="1" outline="0" fieldPosition="0"/>
    </format>
    <format dxfId="400">
      <pivotArea dataOnly="0" labelOnly="1" grandCol="1" outline="0" fieldPosition="0"/>
    </format>
    <format dxfId="401">
      <pivotArea type="topRight" dataOnly="0" labelOnly="1" outline="0" offset="C1:F1" fieldPosition="0"/>
    </format>
    <format dxfId="402">
      <pivotArea dataOnly="0" labelOnly="1" grandCol="1" outline="0" fieldPosition="0"/>
    </format>
    <format dxfId="403">
      <pivotArea type="origin" dataOnly="0" labelOnly="1" outline="0" fieldPosition="0"/>
    </format>
    <format dxfId="404">
      <pivotArea type="topRight" dataOnly="0" labelOnly="1" outline="0" fieldPosition="0"/>
    </format>
    <format dxfId="405">
      <pivotArea dataOnly="0" labelOnly="1" grandCol="1" outline="0" fieldPosition="0"/>
    </format>
    <format dxfId="406">
      <pivotArea dataOnly="0" labelOnly="1" grandCol="1" outline="0" fieldPosition="0"/>
    </format>
    <format dxfId="407">
      <pivotArea type="origin" dataOnly="0" labelOnly="1" outline="0" fieldPosition="0"/>
    </format>
    <format dxfId="408">
      <pivotArea type="topRight" dataOnly="0" labelOnly="1" outline="0" fieldPosition="0"/>
    </format>
    <format dxfId="409">
      <pivotArea dataOnly="0" labelOnly="1" grandCol="1" outline="0" fieldPosition="0"/>
    </format>
    <format dxfId="410">
      <pivotArea type="origin" dataOnly="0" labelOnly="1" outline="0" fieldPosition="0"/>
    </format>
    <format dxfId="411">
      <pivotArea type="topRight" dataOnly="0" labelOnly="1" outline="0" fieldPosition="0"/>
    </format>
    <format dxfId="412">
      <pivotArea dataOnly="0" labelOnly="1" grandCol="1" outline="0" fieldPosition="0"/>
    </format>
    <format dxfId="413">
      <pivotArea grandRow="1" outline="0" collapsedLevelsAreSubtotals="1" fieldPosition="0"/>
    </format>
    <format dxfId="414">
      <pivotArea dataOnly="0" labelOnly="1" grandRow="1" outline="0" fieldPosition="0"/>
    </format>
    <format dxfId="415">
      <pivotArea grandRow="1" outline="0" collapsedLevelsAreSubtotals="1" fieldPosition="0"/>
    </format>
    <format dxfId="416">
      <pivotArea dataOnly="0" labelOnly="1" grandRow="1" outline="0" fieldPosition="0"/>
    </format>
    <format dxfId="417">
      <pivotArea type="origin" dataOnly="0" labelOnly="1" outline="0" fieldPosition="0"/>
    </format>
    <format dxfId="418">
      <pivotArea type="topRight" dataOnly="0" labelOnly="1" outline="0" fieldPosition="0"/>
    </format>
    <format dxfId="419">
      <pivotArea dataOnly="0" labelOnly="1" grandCol="1" outline="0" fieldPosition="0"/>
    </format>
    <format dxfId="420">
      <pivotArea type="origin" dataOnly="0" labelOnly="1" outline="0" fieldPosition="0"/>
    </format>
    <format dxfId="421">
      <pivotArea type="topRight" dataOnly="0" labelOnly="1" outline="0" fieldPosition="0"/>
    </format>
    <format dxfId="422">
      <pivotArea dataOnly="0" labelOnly="1" grandCol="1" outline="0" fieldPosition="0"/>
    </format>
    <format dxfId="423">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5EE202A-2B26-49E9-B0C9-02751F11C0EF}" name="PivotTable9"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526:T534" firstHeaderRow="1" firstDataRow="2" firstDataCol="1"/>
  <pivotFields count="87">
    <pivotField dataField="1" showAll="0"/>
    <pivotField showAll="0">
      <items count="24">
        <item x="0"/>
        <item x="11"/>
        <item x="6"/>
        <item x="16"/>
        <item x="12"/>
        <item x="15"/>
        <item x="8"/>
        <item x="21"/>
        <item x="19"/>
        <item x="14"/>
        <item x="18"/>
        <item x="9"/>
        <item x="13"/>
        <item x="20"/>
        <item x="17"/>
        <item x="10"/>
        <item x="3"/>
        <item x="2"/>
        <item x="7"/>
        <item x="4"/>
        <item x="5"/>
        <item x="1"/>
        <item x="22"/>
        <item t="default"/>
      </items>
    </pivotField>
    <pivotField showAll="0"/>
    <pivotField showAll="0"/>
    <pivotField showAll="0"/>
    <pivotField showAll="0"/>
    <pivotField axis="axisRow" showAll="0">
      <items count="4">
        <item n="PME masculines" x="1"/>
        <item n="PME féminines" x="0"/>
        <item x="2"/>
        <item t="default"/>
      </items>
    </pivotField>
    <pivotField showAll="0"/>
    <pivotField showAll="0"/>
    <pivotField showAll="0"/>
    <pivotField showAll="0"/>
    <pivotField showAll="0"/>
    <pivotField showAll="0"/>
    <pivotField showAll="0"/>
    <pivotField showAll="0"/>
    <pivotField showAll="0"/>
    <pivotField showAll="0"/>
    <pivotField showAll="0"/>
    <pivotField axis="axisCol" showAll="0">
      <items count="20">
        <item x="2"/>
        <item x="6"/>
        <item x="15"/>
        <item x="12"/>
        <item x="3"/>
        <item x="8"/>
        <item x="14"/>
        <item x="16"/>
        <item x="13"/>
        <item x="9"/>
        <item x="4"/>
        <item x="17"/>
        <item x="10"/>
        <item x="1"/>
        <item x="5"/>
        <item x="11"/>
        <item x="0"/>
        <item x="7"/>
        <item h="1" x="1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70"/>
  </rowFields>
  <rowItems count="7">
    <i>
      <x/>
    </i>
    <i r="1">
      <x/>
    </i>
    <i r="1">
      <x v="1"/>
    </i>
    <i>
      <x v="1"/>
    </i>
    <i r="1">
      <x/>
    </i>
    <i r="1">
      <x v="1"/>
    </i>
    <i t="grand">
      <x/>
    </i>
  </rowItems>
  <colFields count="1">
    <field x="18"/>
  </colFields>
  <colItems count="19">
    <i>
      <x/>
    </i>
    <i>
      <x v="1"/>
    </i>
    <i>
      <x v="2"/>
    </i>
    <i>
      <x v="3"/>
    </i>
    <i>
      <x v="4"/>
    </i>
    <i>
      <x v="5"/>
    </i>
    <i>
      <x v="6"/>
    </i>
    <i>
      <x v="7"/>
    </i>
    <i>
      <x v="8"/>
    </i>
    <i>
      <x v="9"/>
    </i>
    <i>
      <x v="10"/>
    </i>
    <i>
      <x v="11"/>
    </i>
    <i>
      <x v="12"/>
    </i>
    <i>
      <x v="13"/>
    </i>
    <i>
      <x v="14"/>
    </i>
    <i>
      <x v="15"/>
    </i>
    <i>
      <x v="16"/>
    </i>
    <i>
      <x v="17"/>
    </i>
    <i t="grand">
      <x/>
    </i>
  </colItems>
  <dataFields count="1">
    <dataField name="PAR SECTEUR" fld="0" subtotal="count" showDataAs="percentOfTotal" baseField="0" baseItem="0" numFmtId="10"/>
  </dataFields>
  <formats count="20">
    <format dxfId="376">
      <pivotArea grandRow="1" outline="0" collapsedLevelsAreSubtotals="1" fieldPosition="0"/>
    </format>
    <format dxfId="377">
      <pivotArea dataOnly="0" labelOnly="1" grandRow="1" outline="0" fieldPosition="0"/>
    </format>
    <format dxfId="378">
      <pivotArea grandRow="1" grandCol="1" outline="0" collapsedLevelsAreSubtotals="1" fieldPosition="0"/>
    </format>
    <format dxfId="379">
      <pivotArea type="origin" dataOnly="0" labelOnly="1" outline="0" fieldPosition="0"/>
    </format>
    <format dxfId="380">
      <pivotArea type="topRight" dataOnly="0" labelOnly="1" outline="0" fieldPosition="0"/>
    </format>
    <format dxfId="381">
      <pivotArea dataOnly="0" labelOnly="1" grandCol="1" outline="0" fieldPosition="0"/>
    </format>
    <format dxfId="382">
      <pivotArea dataOnly="0" labelOnly="1" grandCol="1" outline="0" fieldPosition="0"/>
    </format>
    <format dxfId="383">
      <pivotArea dataOnly="0" labelOnly="1" grandCol="1" outline="0" fieldPosition="0"/>
    </format>
    <format dxfId="384">
      <pivotArea dataOnly="0" labelOnly="1" grandCol="1" outline="0" fieldPosition="0"/>
    </format>
    <format dxfId="385">
      <pivotArea type="origin" dataOnly="0" labelOnly="1" outline="0" fieldPosition="0"/>
    </format>
    <format dxfId="386">
      <pivotArea type="topRight" dataOnly="0" labelOnly="1" outline="0" fieldPosition="0"/>
    </format>
    <format dxfId="387">
      <pivotArea dataOnly="0" labelOnly="1" grandCol="1" outline="0" fieldPosition="0"/>
    </format>
    <format dxfId="388">
      <pivotArea type="origin" dataOnly="0" labelOnly="1" outline="0" fieldPosition="0"/>
    </format>
    <format dxfId="389">
      <pivotArea type="topRight" dataOnly="0" labelOnly="1" outline="0" fieldPosition="0"/>
    </format>
    <format dxfId="390">
      <pivotArea dataOnly="0" labelOnly="1" grandCol="1" outline="0" fieldPosition="0"/>
    </format>
    <format dxfId="391">
      <pivotArea grandRow="1" outline="0" collapsedLevelsAreSubtotals="1" fieldPosition="0"/>
    </format>
    <format dxfId="392">
      <pivotArea dataOnly="0" labelOnly="1" grandRow="1" outline="0" fieldPosition="0"/>
    </format>
    <format dxfId="393">
      <pivotArea grandRow="1" outline="0" collapsedLevelsAreSubtotals="1" fieldPosition="0"/>
    </format>
    <format dxfId="394">
      <pivotArea dataOnly="0" labelOnly="1" grandRow="1" outline="0" fieldPosition="0"/>
    </format>
    <format dxfId="395">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7364A164-B635-4A26-9C1E-52E558DEF2B8}" name="PivotTable18"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PAR SECTEUR" colHeaderCaption="">
  <location ref="A828:D860" firstHeaderRow="0" firstDataRow="1" firstDataCol="1"/>
  <pivotFields count="87">
    <pivotField dataField="1" showAll="0"/>
    <pivotField showAll="0"/>
    <pivotField showAll="0"/>
    <pivotField showAll="0"/>
    <pivotField showAll="0"/>
    <pivotField showAll="0"/>
    <pivotField axis="axisRow" showAll="0">
      <items count="4">
        <item n="PME masculines" x="1"/>
        <item n="PME féminines" x="0"/>
        <item h="1" x="2"/>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20">
        <item x="2"/>
        <item x="6"/>
        <item x="15"/>
        <item x="12"/>
        <item x="3"/>
        <item x="8"/>
        <item x="14"/>
        <item x="16"/>
        <item x="13"/>
        <item x="9"/>
        <item x="4"/>
        <item x="17"/>
        <item x="10"/>
        <item x="1"/>
        <item x="5"/>
        <item x="11"/>
        <item x="0"/>
        <item x="7"/>
        <item x="1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h="1" x="0"/>
        <item x="1"/>
        <item h="1" x="2"/>
        <item t="default"/>
      </items>
    </pivotField>
    <pivotField showAll="0"/>
    <pivotField showAll="0"/>
    <pivotField showAll="0"/>
    <pivotField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s>
  <rowFields count="3">
    <field x="6"/>
    <field x="70"/>
    <field x="18"/>
  </rowFields>
  <rowItems count="32">
    <i>
      <x/>
    </i>
    <i r="1">
      <x v="1"/>
    </i>
    <i r="2">
      <x/>
    </i>
    <i r="2">
      <x v="1"/>
    </i>
    <i r="2">
      <x v="3"/>
    </i>
    <i r="2">
      <x v="4"/>
    </i>
    <i r="2">
      <x v="5"/>
    </i>
    <i r="2">
      <x v="10"/>
    </i>
    <i r="2">
      <x v="11"/>
    </i>
    <i r="2">
      <x v="12"/>
    </i>
    <i r="2">
      <x v="13"/>
    </i>
    <i r="2">
      <x v="14"/>
    </i>
    <i r="2">
      <x v="15"/>
    </i>
    <i r="2">
      <x v="16"/>
    </i>
    <i r="2">
      <x v="17"/>
    </i>
    <i>
      <x v="1"/>
    </i>
    <i r="1">
      <x v="1"/>
    </i>
    <i r="2">
      <x/>
    </i>
    <i r="2">
      <x v="3"/>
    </i>
    <i r="2">
      <x v="4"/>
    </i>
    <i r="2">
      <x v="5"/>
    </i>
    <i r="2">
      <x v="6"/>
    </i>
    <i r="2">
      <x v="7"/>
    </i>
    <i r="2">
      <x v="9"/>
    </i>
    <i r="2">
      <x v="10"/>
    </i>
    <i r="2">
      <x v="12"/>
    </i>
    <i r="2">
      <x v="13"/>
    </i>
    <i r="2">
      <x v="14"/>
    </i>
    <i r="2">
      <x v="15"/>
    </i>
    <i r="2">
      <x v="16"/>
    </i>
    <i r="2">
      <x v="17"/>
    </i>
    <i t="grand">
      <x/>
    </i>
  </rowItems>
  <colFields count="1">
    <field x="-2"/>
  </colFields>
  <colItems count="3">
    <i>
      <x/>
    </i>
    <i i="1">
      <x v="1"/>
    </i>
    <i i="2">
      <x v="2"/>
    </i>
  </colItems>
  <dataFields count="3">
    <dataField name="Sum of ID de l'entreprise" fld="0" showDataAs="percentOfCol" baseField="0" baseItem="0" numFmtId="10"/>
    <dataField name="Average of Nombre de prêts" fld="82" subtotal="average" baseField="6" baseItem="0"/>
    <dataField name="Average of Exposition aux prêts" fld="75" subtotal="average" baseField="6" baseItem="0"/>
  </dataFields>
  <formats count="15">
    <format dxfId="361">
      <pivotArea grandRow="1" outline="0" collapsedLevelsAreSubtotals="1" fieldPosition="0"/>
    </format>
    <format dxfId="362">
      <pivotArea dataOnly="0" labelOnly="1" grandRow="1" outline="0" fieldPosition="0"/>
    </format>
    <format dxfId="363">
      <pivotArea grandRow="1" grandCol="1" outline="0" collapsedLevelsAreSubtotals="1" fieldPosition="0"/>
    </format>
    <format dxfId="364">
      <pivotArea type="origin" dataOnly="0" labelOnly="1" outline="0" fieldPosition="0"/>
    </format>
    <format dxfId="365">
      <pivotArea type="topRight" dataOnly="0" labelOnly="1" outline="0" fieldPosition="0"/>
    </format>
    <format dxfId="366">
      <pivotArea dataOnly="0" labelOnly="1" grandCol="1" outline="0" fieldPosition="0"/>
    </format>
    <format dxfId="367">
      <pivotArea type="topRight" dataOnly="0" labelOnly="1" outline="0" offset="C1:S1" fieldPosition="0"/>
    </format>
    <format dxfId="368">
      <pivotArea dataOnly="0" labelOnly="1" grandCol="1" outline="0" fieldPosition="0"/>
    </format>
    <format dxfId="369">
      <pivotArea dataOnly="0" labelOnly="1" grandCol="1" outline="0" fieldPosition="0"/>
    </format>
    <format dxfId="370">
      <pivotArea grandRow="1" outline="0" collapsedLevelsAreSubtotals="1" fieldPosition="0"/>
    </format>
    <format dxfId="371">
      <pivotArea dataOnly="0" labelOnly="1" grandRow="1" outline="0" fieldPosition="0"/>
    </format>
    <format dxfId="372">
      <pivotArea grandRow="1" outline="0" collapsedLevelsAreSubtotals="1" fieldPosition="0"/>
    </format>
    <format dxfId="373">
      <pivotArea dataOnly="0" labelOnly="1" grandRow="1" outline="0" fieldPosition="0"/>
    </format>
    <format dxfId="374">
      <pivotArea outline="0" fieldPosition="0">
        <references count="1">
          <reference field="4294967294" count="1">
            <x v="0"/>
          </reference>
        </references>
      </pivotArea>
    </format>
    <format dxfId="375">
      <pivotArea dataOnly="0" labelOnly="1" outline="0" fieldPosition="0">
        <references count="1">
          <reference field="4294967294" count="2">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C9C69E1-BE1C-45A4-AA4C-CE6B71D40EE7}" name="PivotTable7"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412:D417" firstHeaderRow="1" firstDataRow="2" firstDataCol="1"/>
  <pivotFields count="87">
    <pivotField showAll="0"/>
    <pivotField showAll="0"/>
    <pivotField showAll="0"/>
    <pivotField showAll="0"/>
    <pivotField showAll="0"/>
    <pivotField showAll="0"/>
    <pivotField axis="axisCol" showAll="0">
      <items count="4">
        <item n="PME masculines" x="1"/>
        <item n="PME féminines" x="0"/>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axis="axisRow" showAll="0">
      <items count="5">
        <item x="0"/>
        <item x="2"/>
        <item x="1"/>
        <item x="3"/>
        <item t="default"/>
      </items>
    </pivotField>
    <pivotField showAll="0"/>
    <pivotField showAll="0"/>
    <pivotField showAll="0"/>
    <pivotField showAll="0"/>
    <pivotField showAll="0"/>
    <pivotField showAll="0"/>
  </pivotFields>
  <rowFields count="1">
    <field x="80"/>
  </rowFields>
  <rowItems count="4">
    <i>
      <x/>
    </i>
    <i>
      <x v="1"/>
    </i>
    <i>
      <x v="2"/>
    </i>
    <i t="grand">
      <x/>
    </i>
  </rowItems>
  <colFields count="1">
    <field x="6"/>
  </colFields>
  <colItems count="3">
    <i>
      <x/>
    </i>
    <i>
      <x v="1"/>
    </i>
    <i t="grand">
      <x/>
    </i>
  </colItems>
  <dataFields count="1">
    <dataField name="RÉPARTITION PAR TYPE DE PRÊT" fld="75" showDataAs="percentOfTotal" baseField="80" baseItem="0" numFmtId="10"/>
  </dataFields>
  <formats count="17">
    <format dxfId="344">
      <pivotArea grandRow="1" outline="0" collapsedLevelsAreSubtotals="1" fieldPosition="0"/>
    </format>
    <format dxfId="345">
      <pivotArea dataOnly="0" labelOnly="1" grandRow="1" outline="0" fieldPosition="0"/>
    </format>
    <format dxfId="346">
      <pivotArea type="origin" dataOnly="0" labelOnly="1" outline="0" fieldPosition="0"/>
    </format>
    <format dxfId="347">
      <pivotArea type="topRight" dataOnly="0" labelOnly="1" outline="0" fieldPosition="0"/>
    </format>
    <format dxfId="348">
      <pivotArea dataOnly="0" labelOnly="1" grandCol="1" outline="0" fieldPosition="0"/>
    </format>
    <format dxfId="349">
      <pivotArea type="topRight" dataOnly="0" labelOnly="1" outline="0" fieldPosition="0"/>
    </format>
    <format dxfId="350">
      <pivotArea type="origin" dataOnly="0" labelOnly="1" outline="0" fieldPosition="0"/>
    </format>
    <format dxfId="351">
      <pivotArea type="topRight" dataOnly="0" labelOnly="1" outline="0" fieldPosition="0"/>
    </format>
    <format dxfId="352">
      <pivotArea dataOnly="0" labelOnly="1" grandCol="1" outline="0" fieldPosition="0"/>
    </format>
    <format dxfId="353">
      <pivotArea type="origin" dataOnly="0" labelOnly="1" outline="0" fieldPosition="0"/>
    </format>
    <format dxfId="354">
      <pivotArea type="topRight" dataOnly="0" labelOnly="1" outline="0" fieldPosition="0"/>
    </format>
    <format dxfId="355">
      <pivotArea dataOnly="0" labelOnly="1" grandCol="1" outline="0" fieldPosition="0"/>
    </format>
    <format dxfId="356">
      <pivotArea grandRow="1" outline="0" collapsedLevelsAreSubtotals="1" fieldPosition="0"/>
    </format>
    <format dxfId="357">
      <pivotArea dataOnly="0" labelOnly="1" grandRow="1" outline="0" fieldPosition="0"/>
    </format>
    <format dxfId="358">
      <pivotArea grandRow="1" outline="0" collapsedLevelsAreSubtotals="1" fieldPosition="0"/>
    </format>
    <format dxfId="359">
      <pivotArea dataOnly="0" labelOnly="1" grandRow="1" outline="0" fieldPosition="0"/>
    </format>
    <format dxfId="360">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F466B1C-A354-41D0-85E2-4BC96FB4C7E3}" name="PivotTable6"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335:D359" firstHeaderRow="1" firstDataRow="2" firstDataCol="1"/>
  <pivotFields count="87">
    <pivotField dataField="1" showAll="0"/>
    <pivotField axis="axisRow" showAll="0">
      <items count="24">
        <item x="0"/>
        <item x="11"/>
        <item x="6"/>
        <item x="16"/>
        <item x="12"/>
        <item x="15"/>
        <item x="8"/>
        <item x="21"/>
        <item x="19"/>
        <item x="14"/>
        <item x="18"/>
        <item x="9"/>
        <item x="13"/>
        <item x="20"/>
        <item x="17"/>
        <item x="10"/>
        <item x="3"/>
        <item x="2"/>
        <item x="7"/>
        <item x="4"/>
        <item x="5"/>
        <item x="1"/>
        <item x="22"/>
        <item t="default"/>
      </items>
    </pivotField>
    <pivotField showAll="0"/>
    <pivotField showAll="0"/>
    <pivotField showAll="0"/>
    <pivotField showAll="0"/>
    <pivotField axis="axisCol" showAll="0">
      <items count="4">
        <item n="PME masculines" x="1"/>
        <item n="PME féminines" x="0"/>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23">
    <i>
      <x/>
    </i>
    <i>
      <x v="1"/>
    </i>
    <i>
      <x v="2"/>
    </i>
    <i>
      <x v="3"/>
    </i>
    <i>
      <x v="4"/>
    </i>
    <i>
      <x v="5"/>
    </i>
    <i>
      <x v="6"/>
    </i>
    <i>
      <x v="7"/>
    </i>
    <i>
      <x v="8"/>
    </i>
    <i>
      <x v="9"/>
    </i>
    <i>
      <x v="10"/>
    </i>
    <i>
      <x v="11"/>
    </i>
    <i>
      <x v="12"/>
    </i>
    <i>
      <x v="13"/>
    </i>
    <i>
      <x v="14"/>
    </i>
    <i>
      <x v="15"/>
    </i>
    <i>
      <x v="16"/>
    </i>
    <i>
      <x v="17"/>
    </i>
    <i>
      <x v="18"/>
    </i>
    <i>
      <x v="19"/>
    </i>
    <i>
      <x v="20"/>
    </i>
    <i>
      <x v="21"/>
    </i>
    <i t="grand">
      <x/>
    </i>
  </rowItems>
  <colFields count="1">
    <field x="6"/>
  </colFields>
  <colItems count="3">
    <i>
      <x/>
    </i>
    <i>
      <x v="1"/>
    </i>
    <i t="grand">
      <x/>
    </i>
  </colItems>
  <dataFields count="1">
    <dataField name="RÉPARTITION PAR RÉGION" fld="0" subtotal="count" showDataAs="percentOfTotal" baseField="0" baseItem="0" numFmtId="10"/>
  </dataFields>
  <formats count="20">
    <format dxfId="324">
      <pivotArea grandRow="1" outline="0" collapsedLevelsAreSubtotals="1" fieldPosition="0"/>
    </format>
    <format dxfId="325">
      <pivotArea dataOnly="0" labelOnly="1" grandRow="1" outline="0" fieldPosition="0"/>
    </format>
    <format dxfId="326">
      <pivotArea type="origin" dataOnly="0" labelOnly="1" outline="0" fieldPosition="0"/>
    </format>
    <format dxfId="327">
      <pivotArea type="topRight" dataOnly="0" labelOnly="1" outline="0" fieldPosition="0"/>
    </format>
    <format dxfId="328">
      <pivotArea dataOnly="0" labelOnly="1" grandCol="1" outline="0" fieldPosition="0"/>
    </format>
    <format dxfId="329">
      <pivotArea type="origin" dataOnly="0" labelOnly="1" outline="0" fieldPosition="0"/>
    </format>
    <format dxfId="330">
      <pivotArea type="topRight" dataOnly="0" labelOnly="1" outline="0" fieldPosition="0"/>
    </format>
    <format dxfId="331">
      <pivotArea dataOnly="0" labelOnly="1" grandCol="1" outline="0" fieldPosition="0"/>
    </format>
    <format dxfId="332">
      <pivotArea type="topRight" dataOnly="0" labelOnly="1" outline="0" fieldPosition="0"/>
    </format>
    <format dxfId="333">
      <pivotArea type="origin" dataOnly="0" labelOnly="1" outline="0" fieldPosition="0"/>
    </format>
    <format dxfId="334">
      <pivotArea type="topRight" dataOnly="0" labelOnly="1" outline="0" fieldPosition="0"/>
    </format>
    <format dxfId="335">
      <pivotArea dataOnly="0" labelOnly="1" grandCol="1" outline="0" fieldPosition="0"/>
    </format>
    <format dxfId="336">
      <pivotArea type="origin" dataOnly="0" labelOnly="1" outline="0" fieldPosition="0"/>
    </format>
    <format dxfId="337">
      <pivotArea type="topRight" dataOnly="0" labelOnly="1" outline="0" fieldPosition="0"/>
    </format>
    <format dxfId="338">
      <pivotArea dataOnly="0" labelOnly="1" grandCol="1" outline="0" fieldPosition="0"/>
    </format>
    <format dxfId="339">
      <pivotArea grandRow="1" outline="0" collapsedLevelsAreSubtotals="1" fieldPosition="0"/>
    </format>
    <format dxfId="340">
      <pivotArea dataOnly="0" labelOnly="1" grandRow="1" outline="0" fieldPosition="0"/>
    </format>
    <format dxfId="341">
      <pivotArea grandRow="1" outline="0" collapsedLevelsAreSubtotals="1" fieldPosition="0"/>
    </format>
    <format dxfId="342">
      <pivotArea dataOnly="0" labelOnly="1" grandRow="1" outline="0" fieldPosition="0"/>
    </format>
    <format dxfId="343">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EAA6AB41-89E2-4DE7-8721-6D2D2755C616}" name="PivotTable1"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28:D48" firstHeaderRow="1" firstDataRow="2" firstDataCol="1"/>
  <pivotFields count="87">
    <pivotField dataField="1" showAll="0"/>
    <pivotField showAll="0"/>
    <pivotField showAll="0"/>
    <pivotField showAll="0"/>
    <pivotField showAll="0"/>
    <pivotField showAll="0"/>
    <pivotField axis="axisCol" showAll="0">
      <items count="4">
        <item n="PME masculines" x="1"/>
        <item n="PME féminines" x="0"/>
        <item h="1" x="2"/>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20">
        <item x="2"/>
        <item x="6"/>
        <item x="15"/>
        <item x="12"/>
        <item x="3"/>
        <item x="8"/>
        <item x="14"/>
        <item x="16"/>
        <item x="13"/>
        <item x="9"/>
        <item x="4"/>
        <item x="17"/>
        <item x="10"/>
        <item x="1"/>
        <item x="5"/>
        <item x="11"/>
        <item x="0"/>
        <item x="7"/>
        <item x="1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
  </rowFields>
  <rowItems count="19">
    <i>
      <x/>
    </i>
    <i>
      <x v="1"/>
    </i>
    <i>
      <x v="2"/>
    </i>
    <i>
      <x v="3"/>
    </i>
    <i>
      <x v="4"/>
    </i>
    <i>
      <x v="5"/>
    </i>
    <i>
      <x v="6"/>
    </i>
    <i>
      <x v="7"/>
    </i>
    <i>
      <x v="8"/>
    </i>
    <i>
      <x v="9"/>
    </i>
    <i>
      <x v="10"/>
    </i>
    <i>
      <x v="11"/>
    </i>
    <i>
      <x v="12"/>
    </i>
    <i>
      <x v="13"/>
    </i>
    <i>
      <x v="14"/>
    </i>
    <i>
      <x v="15"/>
    </i>
    <i>
      <x v="16"/>
    </i>
    <i>
      <x v="17"/>
    </i>
    <i t="grand">
      <x/>
    </i>
  </rowItems>
  <colFields count="1">
    <field x="6"/>
  </colFields>
  <colItems count="3">
    <i>
      <x/>
    </i>
    <i>
      <x v="1"/>
    </i>
    <i t="grand">
      <x/>
    </i>
  </colItems>
  <dataFields count="1">
    <dataField name="RÉPARTITION PAR SECTEUR" fld="0" subtotal="count" showDataAs="percentOfTotal" baseField="0" baseItem="0" numFmtId="10"/>
  </dataFields>
  <formats count="28">
    <format dxfId="296">
      <pivotArea dataOnly="0" labelOnly="1" grandRow="1" outline="0" fieldPosition="0"/>
    </format>
    <format dxfId="297">
      <pivotArea type="origin" dataOnly="0" labelOnly="1" outline="0" fieldPosition="0"/>
    </format>
    <format dxfId="298">
      <pivotArea type="topRight" dataOnly="0" labelOnly="1" outline="0" fieldPosition="0"/>
    </format>
    <format dxfId="299">
      <pivotArea dataOnly="0" labelOnly="1" grandCol="1" outline="0" fieldPosition="0"/>
    </format>
    <format dxfId="300">
      <pivotArea type="origin" dataOnly="0" labelOnly="1" outline="0" fieldPosition="0"/>
    </format>
    <format dxfId="301">
      <pivotArea type="topRight" dataOnly="0" labelOnly="1" outline="0" fieldPosition="0"/>
    </format>
    <format dxfId="302">
      <pivotArea dataOnly="0" labelOnly="1" grandCol="1" outline="0" fieldPosition="0"/>
    </format>
    <format dxfId="303">
      <pivotArea grandRow="1" outline="0" collapsedLevelsAreSubtotals="1" fieldPosition="0"/>
    </format>
    <format dxfId="304">
      <pivotArea dataOnly="0" labelOnly="1" grandRow="1" outline="0" fieldPosition="0"/>
    </format>
    <format dxfId="305">
      <pivotArea grandRow="1" outline="0" collapsedLevelsAreSubtotals="1" fieldPosition="0"/>
    </format>
    <format dxfId="306">
      <pivotArea dataOnly="0" labelOnly="1" grandRow="1" outline="0" fieldPosition="0"/>
    </format>
    <format dxfId="307">
      <pivotArea type="origin" dataOnly="0" labelOnly="1" outline="0" fieldPosition="0"/>
    </format>
    <format dxfId="308">
      <pivotArea type="topRight" dataOnly="0" labelOnly="1" outline="0" fieldPosition="0"/>
    </format>
    <format dxfId="309">
      <pivotArea dataOnly="0" labelOnly="1" grandCol="1" outline="0" fieldPosition="0"/>
    </format>
    <format dxfId="310">
      <pivotArea type="origin" dataOnly="0" labelOnly="1" outline="0" fieldPosition="0"/>
    </format>
    <format dxfId="311">
      <pivotArea type="topRight" dataOnly="0" labelOnly="1" outline="0" fieldPosition="0"/>
    </format>
    <format dxfId="312">
      <pivotArea dataOnly="0" labelOnly="1" grandCol="1" outline="0" fieldPosition="0"/>
    </format>
    <format dxfId="313">
      <pivotArea type="origin" dataOnly="0" labelOnly="1" outline="0" fieldPosition="0"/>
    </format>
    <format dxfId="314">
      <pivotArea type="topRight" dataOnly="0" labelOnly="1" outline="0" fieldPosition="0"/>
    </format>
    <format dxfId="315">
      <pivotArea dataOnly="0" labelOnly="1" grandCol="1" outline="0" fieldPosition="0"/>
    </format>
    <format dxfId="316">
      <pivotArea type="origin" dataOnly="0" labelOnly="1" outline="0" fieldPosition="0"/>
    </format>
    <format dxfId="317">
      <pivotArea type="topRight" dataOnly="0" labelOnly="1" outline="0" fieldPosition="0"/>
    </format>
    <format dxfId="318">
      <pivotArea dataOnly="0" labelOnly="1" grandCol="1" outline="0" fieldPosition="0"/>
    </format>
    <format dxfId="319">
      <pivotArea grandRow="1" outline="0" collapsedLevelsAreSubtotals="1" fieldPosition="0"/>
    </format>
    <format dxfId="320">
      <pivotArea dataOnly="0" labelOnly="1" grandRow="1" outline="0" fieldPosition="0"/>
    </format>
    <format dxfId="321">
      <pivotArea grandRow="1" outline="0" collapsedLevelsAreSubtotals="1" fieldPosition="0"/>
    </format>
    <format dxfId="322">
      <pivotArea dataOnly="0" labelOnly="1" grandRow="1" outline="0" fieldPosition="0"/>
    </format>
    <format dxfId="323">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E7FBCFDC-5121-4F7F-A2DE-07753B5946AD}" name="PivotTable34" cacheId="2515"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colHeaderCaption="">
  <location ref="A1457:H1495" firstHeaderRow="1" firstDataRow="2" firstDataCol="1"/>
  <pivotFields count="87">
    <pivotField dataField="1" showAll="0"/>
    <pivotField axis="axisRow" showAll="0">
      <items count="24">
        <item x="0"/>
        <item x="11"/>
        <item x="6"/>
        <item x="16"/>
        <item x="12"/>
        <item x="15"/>
        <item x="8"/>
        <item x="21"/>
        <item x="19"/>
        <item x="14"/>
        <item x="18"/>
        <item x="9"/>
        <item x="13"/>
        <item x="20"/>
        <item x="17"/>
        <item x="10"/>
        <item x="3"/>
        <item x="2"/>
        <item x="7"/>
        <item x="4"/>
        <item x="5"/>
        <item x="1"/>
        <item x="22"/>
        <item t="default"/>
      </items>
    </pivotField>
    <pivotField showAll="0"/>
    <pivotField showAll="0"/>
    <pivotField showAll="0"/>
    <pivotField showAll="0"/>
    <pivotField axis="axisRow" showAll="0">
      <items count="4">
        <item n="PME masculines" x="1"/>
        <item n="PME féminines"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h="1"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8">
        <item x="0"/>
        <item x="5"/>
        <item x="3"/>
        <item x="2"/>
        <item x="4"/>
        <item x="1"/>
        <item h="1" x="6"/>
        <item t="default"/>
      </items>
    </pivotField>
  </pivotFields>
  <rowFields count="3">
    <field x="6"/>
    <field x="70"/>
    <field x="1"/>
  </rowFields>
  <rowItems count="37">
    <i>
      <x/>
    </i>
    <i r="1">
      <x v="1"/>
    </i>
    <i r="2">
      <x/>
    </i>
    <i r="2">
      <x v="1"/>
    </i>
    <i r="2">
      <x v="2"/>
    </i>
    <i r="2">
      <x v="3"/>
    </i>
    <i r="2">
      <x v="4"/>
    </i>
    <i r="2">
      <x v="7"/>
    </i>
    <i r="2">
      <x v="8"/>
    </i>
    <i r="2">
      <x v="10"/>
    </i>
    <i r="2">
      <x v="11"/>
    </i>
    <i r="2">
      <x v="12"/>
    </i>
    <i r="2">
      <x v="13"/>
    </i>
    <i r="2">
      <x v="15"/>
    </i>
    <i r="2">
      <x v="16"/>
    </i>
    <i r="2">
      <x v="17"/>
    </i>
    <i r="2">
      <x v="18"/>
    </i>
    <i r="2">
      <x v="19"/>
    </i>
    <i r="2">
      <x v="20"/>
    </i>
    <i>
      <x v="1"/>
    </i>
    <i r="1">
      <x v="1"/>
    </i>
    <i r="2">
      <x/>
    </i>
    <i r="2">
      <x v="2"/>
    </i>
    <i r="2">
      <x v="4"/>
    </i>
    <i r="2">
      <x v="5"/>
    </i>
    <i r="2">
      <x v="6"/>
    </i>
    <i r="2">
      <x v="7"/>
    </i>
    <i r="2">
      <x v="8"/>
    </i>
    <i r="2">
      <x v="10"/>
    </i>
    <i r="2">
      <x v="11"/>
    </i>
    <i r="2">
      <x v="15"/>
    </i>
    <i r="2">
      <x v="16"/>
    </i>
    <i r="2">
      <x v="17"/>
    </i>
    <i r="2">
      <x v="18"/>
    </i>
    <i r="2">
      <x v="19"/>
    </i>
    <i r="2">
      <x v="20"/>
    </i>
    <i t="grand">
      <x/>
    </i>
  </rowItems>
  <colFields count="1">
    <field x="86"/>
  </colFields>
  <colItems count="7">
    <i>
      <x/>
    </i>
    <i>
      <x v="1"/>
    </i>
    <i>
      <x v="2"/>
    </i>
    <i>
      <x v="3"/>
    </i>
    <i>
      <x v="4"/>
    </i>
    <i>
      <x v="5"/>
    </i>
    <i t="grand">
      <x/>
    </i>
  </colItems>
  <dataFields count="1">
    <dataField name="PAR RÉGION" fld="0" subtotal="count" showDataAs="percentOfTotal" baseField="0" baseItem="0" numFmtId="10"/>
  </dataFields>
  <formats count="33">
    <format dxfId="263">
      <pivotArea grandRow="1" grandCol="1" outline="0" collapsedLevelsAreSubtotals="1" fieldPosition="0"/>
    </format>
    <format dxfId="264">
      <pivotArea type="origin" dataOnly="0" labelOnly="1" outline="0" fieldPosition="0"/>
    </format>
    <format dxfId="265">
      <pivotArea type="topRight" dataOnly="0" labelOnly="1" outline="0" fieldPosition="0"/>
    </format>
    <format dxfId="266">
      <pivotArea dataOnly="0" labelOnly="1" grandCol="1" outline="0" fieldPosition="0"/>
    </format>
    <format dxfId="267">
      <pivotArea type="topRight" dataOnly="0" labelOnly="1" outline="0" offset="C1:X1" fieldPosition="0"/>
    </format>
    <format dxfId="268">
      <pivotArea dataOnly="0" labelOnly="1" grandCol="1" outline="0" fieldPosition="0"/>
    </format>
    <format dxfId="269">
      <pivotArea outline="0" collapsedLevelsAreSubtotals="1" fieldPosition="0"/>
    </format>
    <format dxfId="270">
      <pivotArea outline="0" collapsedLevelsAreSubtotals="1" fieldPosition="0"/>
    </format>
    <format dxfId="271">
      <pivotArea grandRow="1" outline="0" collapsedLevelsAreSubtotals="1" fieldPosition="0"/>
    </format>
    <format dxfId="272">
      <pivotArea dataOnly="0" labelOnly="1" grandRow="1" outline="0" fieldPosition="0"/>
    </format>
    <format dxfId="273">
      <pivotArea dataOnly="0" labelOnly="1" grandRow="1" outline="0" fieldPosition="0"/>
    </format>
    <format dxfId="274">
      <pivotArea grandRow="1" outline="0" collapsedLevelsAreSubtotals="1" fieldPosition="0"/>
    </format>
    <format dxfId="275">
      <pivotArea dataOnly="0" labelOnly="1" grandRow="1" outline="0" fieldPosition="0"/>
    </format>
    <format dxfId="276">
      <pivotArea dataOnly="0" labelOnly="1" grandRow="1" outline="0" fieldPosition="0"/>
    </format>
    <format dxfId="277">
      <pivotArea type="origin" dataOnly="0" labelOnly="1" outline="0" fieldPosition="0"/>
    </format>
    <format dxfId="278">
      <pivotArea type="topRight" dataOnly="0" labelOnly="1" outline="0" fieldPosition="0"/>
    </format>
    <format dxfId="279">
      <pivotArea dataOnly="0" labelOnly="1" grandCol="1" outline="0" fieldPosition="0"/>
    </format>
    <format dxfId="280">
      <pivotArea dataOnly="0" labelOnly="1" grandCol="1" outline="0" fieldPosition="0"/>
    </format>
    <format dxfId="281">
      <pivotArea type="origin" dataOnly="0" labelOnly="1" outline="0" fieldPosition="0"/>
    </format>
    <format dxfId="282">
      <pivotArea type="topRight" dataOnly="0" labelOnly="1" outline="0" fieldPosition="0"/>
    </format>
    <format dxfId="283">
      <pivotArea dataOnly="0" labelOnly="1" grandCol="1" outline="0" fieldPosition="0"/>
    </format>
    <format dxfId="284">
      <pivotArea type="origin" dataOnly="0" labelOnly="1" outline="0" fieldPosition="0"/>
    </format>
    <format dxfId="285">
      <pivotArea type="topRight" dataOnly="0" labelOnly="1" outline="0" fieldPosition="0"/>
    </format>
    <format dxfId="286">
      <pivotArea dataOnly="0" labelOnly="1" grandCol="1" outline="0" fieldPosition="0"/>
    </format>
    <format dxfId="287">
      <pivotArea grandRow="1" outline="0" collapsedLevelsAreSubtotals="1" fieldPosition="0"/>
    </format>
    <format dxfId="288">
      <pivotArea dataOnly="0" labelOnly="1" grandRow="1" outline="0" fieldPosition="0"/>
    </format>
    <format dxfId="289">
      <pivotArea grandRow="1" outline="0" collapsedLevelsAreSubtotals="1" fieldPosition="0"/>
    </format>
    <format dxfId="290">
      <pivotArea dataOnly="0" labelOnly="1" grandRow="1" outline="0" fieldPosition="0"/>
    </format>
    <format dxfId="291">
      <pivotArea type="origin" dataOnly="0" labelOnly="1" outline="0" fieldPosition="0"/>
    </format>
    <format dxfId="292">
      <pivotArea type="topRight" dataOnly="0" labelOnly="1" outline="0" offset="A1:E1" fieldPosition="0"/>
    </format>
    <format dxfId="293">
      <pivotArea type="origin" dataOnly="0" labelOnly="1" outline="0" fieldPosition="0"/>
    </format>
    <format dxfId="294">
      <pivotArea type="topRight" dataOnly="0" labelOnly="1" outline="0" fieldPosition="0"/>
    </format>
    <format dxfId="295">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treprise_appartenant_à_une_femme" xr10:uid="{243AACEA-F6C9-4D57-8D8E-E6661F15AD8C}" sourceName="Entreprise appartenant à une femme">
  <pivotTables>
    <pivotTable tabId="4" name="PivotTable1"/>
  </pivotTables>
  <data>
    <tabular pivotCacheId="397025580">
      <items count="3">
        <i x="0" s="1"/>
        <i x="1" s="1"/>
        <i x="2" nd="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ustrie" xr10:uid="{FCAB34DD-288C-4FE8-8E60-C0EA21FC20AF}" sourceName="Industrie">
  <pivotTables>
    <pivotTable tabId="4" name="PivotTable9"/>
  </pivotTables>
  <data>
    <tabular pivotCacheId="397025580">
      <items count="19">
        <i x="2" s="1"/>
        <i x="6" s="1"/>
        <i x="15" s="1"/>
        <i x="12" s="1"/>
        <i x="3" s="1"/>
        <i x="8" s="1"/>
        <i x="14" s="1"/>
        <i x="16" s="1"/>
        <i x="13" s="1"/>
        <i x="9" s="1"/>
        <i x="4" s="1"/>
        <i x="17" s="1"/>
        <i x="10" s="1"/>
        <i x="1" s="1"/>
        <i x="5" s="1"/>
        <i x="11" s="1"/>
        <i x="0" s="1"/>
        <i x="7" s="1"/>
        <i x="18" nd="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ourchette_de_taille__revenus" xr10:uid="{DA2B04A8-5E8E-473E-8A3A-F86F7F3FF526}" sourceName="Fourchette de taille (revenus)">
  <pivotTables>
    <pivotTable tabId="4" name="PivotTable11"/>
  </pivotTables>
  <data>
    <tabular pivotCacheId="397025580">
      <items count="5">
        <i x="3" s="1"/>
        <i x="2" s="1"/>
        <i x="1" s="1"/>
        <i x="0" s="1"/>
        <i x="4" nd="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urée_de_vie_de_l_entité" xr10:uid="{DBCFC2B5-514C-4881-BFC8-E29904F6D3B7}" sourceName="Durée de vie de l'entité">
  <pivotTables>
    <pivotTable tabId="4" name="PivotTable12"/>
  </pivotTables>
  <data>
    <tabular pivotCacheId="397025580">
      <items count="6">
        <i x="4" s="1"/>
        <i x="0" s="1"/>
        <i x="3" s="1"/>
        <i x="1" s="1"/>
        <i x="2" s="1"/>
        <i x="5" nd="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égion" xr10:uid="{6B2E8B57-AF96-4D3C-B7CB-D033D6AABB8F}" sourceName="Région">
  <pivotTables>
    <pivotTable tabId="4" name="PivotTable13"/>
  </pivotTables>
  <data>
    <tabular pivotCacheId="397025580">
      <items count="23">
        <i x="0" s="1"/>
        <i x="11" s="1"/>
        <i x="6" s="1"/>
        <i x="16" s="1"/>
        <i x="12" s="1"/>
        <i x="15" s="1"/>
        <i x="8" s="1"/>
        <i x="21" s="1"/>
        <i x="19" s="1"/>
        <i x="14" s="1"/>
        <i x="18" s="1"/>
        <i x="9" s="1"/>
        <i x="13" s="1"/>
        <i x="20" s="1"/>
        <i x="17" s="1"/>
        <i x="10" s="1"/>
        <i x="3" s="1"/>
        <i x="2" s="1"/>
        <i x="7" s="1"/>
        <i x="4" s="1"/>
        <i x="5" s="1"/>
        <i x="1" s="1"/>
        <i x="22" nd="1"/>
      </items>
    </tabular>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t_d_emprunt" xr10:uid="{145FA0C3-EF2D-4D75-B811-95EE50DA3BBB}" sourceName="Statut d'emprunt">
  <pivotTables>
    <pivotTable tabId="4" name="PivotTable18"/>
  </pivotTables>
  <data>
    <tabular pivotCacheId="397025580">
      <items count="3">
        <i x="0"/>
        <i x="1" s="1"/>
        <i x="2" nd="1"/>
      </items>
    </tabular>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t_d_emprunt1" xr10:uid="{F5AB975A-DBAD-4086-85EA-9F8314D99491}" sourceName="Statut d'emprunt">
  <pivotTables>
    <pivotTable tabId="4" name="PivotTable17"/>
  </pivotTables>
  <data>
    <tabular pivotCacheId="397025580">
      <items count="3">
        <i x="0"/>
        <i x="1" s="1"/>
        <i x="2" nd="1"/>
      </items>
    </tabular>
  </data>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t_d_emprunt2" xr10:uid="{45A57AC1-A61C-474C-8DA3-1D32D4EF6DEE}" sourceName="Statut d'emprunt">
  <pivotTables>
    <pivotTable tabId="4" name="PivotTable16"/>
  </pivotTables>
  <data>
    <tabular pivotCacheId="397025580">
      <items count="3">
        <i x="0"/>
        <i x="1" s="1"/>
        <i x="2" nd="1"/>
      </items>
    </tabular>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t_d_emprunt3" xr10:uid="{022E9A50-877D-4E89-9F83-BC67149BCBA0}" sourceName="Statut d'emprunt">
  <pivotTables>
    <pivotTable tabId="4" name="PivotTable15"/>
  </pivotTables>
  <data>
    <tabular pivotCacheId="397025580">
      <items count="3">
        <i x="0"/>
        <i x="1" s="1"/>
        <i x="2" nd="1"/>
      </items>
    </tabular>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t_d_emprunt4" xr10:uid="{15830522-7695-4AD7-9B1C-FE20202C4D7F}" sourceName="Statut d'emprunt">
  <pivotTables>
    <pivotTable tabId="4" name="PivotTable14"/>
  </pivotTables>
  <data>
    <tabular pivotCacheId="397025580">
      <items count="3">
        <i x="0"/>
        <i x="1" s="1"/>
        <i x="2"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treprise_appartenant_à_une_femme1" xr10:uid="{2AA2B7B2-27D7-4203-B38A-8EDE8503D0E2}" sourceName="Entreprise appartenant à une femme">
  <pivotTables>
    <pivotTable tabId="4" name="PivotTable2"/>
  </pivotTables>
  <data>
    <tabular pivotCacheId="397025580">
      <items count="3">
        <i x="0" s="1"/>
        <i x="1" s="1"/>
        <i x="2"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treprise_appartenant_à_une_femme2" xr10:uid="{33A338AD-8EB4-41FB-BC57-4035B080B0BF}" sourceName="Entreprise appartenant à une femme">
  <pivotTables>
    <pivotTable tabId="4" name="PivotTable3"/>
  </pivotTables>
  <data>
    <tabular pivotCacheId="397025580">
      <items count="3">
        <i x="0" s="1"/>
        <i x="1" s="1"/>
        <i x="2"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treprise_appartenant_à_une_femme3" xr10:uid="{D812041A-05DF-4B05-859C-9BE030582C41}" sourceName="Entreprise appartenant à une femme">
  <pivotTables>
    <pivotTable tabId="4" name="PivotTable4"/>
  </pivotTables>
  <data>
    <tabular pivotCacheId="397025580">
      <items count="3">
        <i x="0" s="1"/>
        <i x="1" s="1"/>
        <i x="2"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treprise_appartenant_à_une_femme4" xr10:uid="{CA828F13-520A-4017-A997-17AE77DB4D4B}" sourceName="Entreprise appartenant à une femme">
  <pivotTables>
    <pivotTable tabId="4" name="PivotTable5"/>
  </pivotTables>
  <data>
    <tabular pivotCacheId="397025580">
      <items count="3">
        <i x="0" s="1"/>
        <i x="1" s="1"/>
        <i x="2"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treprise_appartenant_à_une_femme5" xr10:uid="{99973FFD-D833-468B-8CFC-DDD80B6E7004}" sourceName="Entreprise appartenant à une femme">
  <pivotTables>
    <pivotTable tabId="4" name="PivotTable6"/>
  </pivotTables>
  <data>
    <tabular pivotCacheId="397025580">
      <items count="3">
        <i x="0" s="1"/>
        <i x="1" s="1"/>
        <i x="2" nd="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treprise_appartenant_à_une_femme6" xr10:uid="{CC2689E1-C617-4AFD-AF2A-2BDE4E39CE8E}" sourceName="Entreprise appartenant à une femme">
  <pivotTables>
    <pivotTable tabId="4" name="PivotTable7"/>
  </pivotTables>
  <data>
    <tabular pivotCacheId="397025580">
      <items count="3">
        <i x="0" s="1"/>
        <i x="1" s="1"/>
        <i x="2" nd="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treprise_appartenant_à_une_femme7" xr10:uid="{FC131D2F-14A8-4F53-8774-A711D0E52570}" sourceName="Entreprise appartenant à une femme">
  <pivotTables>
    <pivotTable tabId="4" name="PivotTable8"/>
  </pivotTables>
  <data>
    <tabular pivotCacheId="397025580">
      <items count="3">
        <i x="0" s="1"/>
        <i x="1" s="1"/>
        <i x="2" nd="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amme_de_taille__nombre_d_employés" xr10:uid="{2CCE708C-D51B-42C4-AB08-70BA7633D143}" sourceName="Gamme de taille (nombre d'employés)">
  <pivotTables>
    <pivotTable tabId="4" name="PivotTable10"/>
  </pivotTables>
  <data>
    <tabular pivotCacheId="397025580">
      <items count="6">
        <i x="2" s="1"/>
        <i x="4" s="1"/>
        <i x="1" s="1"/>
        <i x="3" s="1"/>
        <i x="0"/>
        <i x="5"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ntreprise appartenant à une femme" xr10:uid="{DE9ACE9C-7A64-4C91-A28E-FC864DF2EC68}" cache="Slicer_Entreprise_appartenant_à_une_femme" caption="Entreprise appartenant à une femme" rowHeight="241300"/>
  <slicer name="Entreprise appartenant à une femme 1" xr10:uid="{6E21F283-564C-4B8A-AD6C-B5CD356E03CC}" cache="Slicer_Entreprise_appartenant_à_une_femme1" caption="Entreprise appartenant à une femme" rowHeight="241300"/>
  <slicer name="Entreprise appartenant à une femme 2" xr10:uid="{407E25AA-8014-4661-B90D-7BFD83F52EC9}" cache="Slicer_Entreprise_appartenant_à_une_femme2" caption="Entreprise appartenant à une femme" rowHeight="241300"/>
  <slicer name="Entreprise appartenant à une femme 3" xr10:uid="{BE988F8B-713E-4949-B39C-A174DC76003A}" cache="Slicer_Entreprise_appartenant_à_une_femme3" caption="Entreprise appartenant à une femme" rowHeight="241300"/>
  <slicer name="Entreprise appartenant à une femme 4" xr10:uid="{9F06B211-6326-4655-A306-B061F3AABA8D}" cache="Slicer_Entreprise_appartenant_à_une_femme4" caption="Entreprise appartenant à une femme" rowHeight="241300"/>
  <slicer name="Entreprise appartenant à une femme 5" xr10:uid="{5BF9120C-3851-49E1-9627-23065F39308A}" cache="Slicer_Entreprise_appartenant_à_une_femme5" caption="Entreprise appartenant à une femme" rowHeight="241300"/>
  <slicer name="Entreprise appartenant à une femme 6" xr10:uid="{E63AF1BA-91AC-474E-B407-F518328F18B4}" cache="Slicer_Entreprise_appartenant_à_une_femme6" caption="Entreprise appartenant à une femme" rowHeight="241300"/>
  <slicer name="Entreprise appartenant à une femme 7" xr10:uid="{B87F680A-C6FB-4099-8D6A-81BD79DA1401}" cache="Slicer_Entreprise_appartenant_à_une_femme7" caption="Entreprise appartenant à une femme" rowHeight="241300"/>
  <slicer name="Gamme de taille (nombre d'employés)" xr10:uid="{C10A4C79-2150-4660-9B95-C6DA0096237A}" cache="Slicer_Gamme_de_taille__nombre_d_employés" caption="Gamme de taille (nombre d'employés)" rowHeight="241300"/>
  <slicer name="Industrie" xr10:uid="{1BD0CB35-CA07-424A-98B9-23B1CC097221}" cache="Slicer_Industrie" caption="Industrie" rowHeight="241300"/>
  <slicer name="Fourchette de taille (revenus)" xr10:uid="{56C25891-1E11-48C9-BBF2-724245BCE162}" cache="Slicer_Fourchette_de_taille__revenus" caption="Fourchette de taille (revenus)" rowHeight="241300"/>
  <slicer name="Durée de vie de l'entité" xr10:uid="{E6F2DA3F-4230-4788-B967-021E285B1244}" cache="Slicer_Durée_de_vie_de_l_entité" caption="Durée de vie de l'entité" rowHeight="241300"/>
  <slicer name="Région" xr10:uid="{34FF78DC-4081-48FE-B4E1-111133A302A0}" cache="Slicer_Région" caption="Région" rowHeight="241300"/>
  <slicer name="Statut d'emprunt" xr10:uid="{85D2BE59-D290-4D92-8A66-2BCFCF5C5C3E}" cache="Slicer_Statut_d_emprunt" caption="Statut d'emprunt" rowHeight="241300"/>
  <slicer name="Statut d'emprunt 1" xr10:uid="{C030FB68-3C38-4C39-9A0F-38E405AD9F8B}" cache="Slicer_Statut_d_emprunt1" caption="Statut d'emprunt" rowHeight="241300"/>
  <slicer name="Statut d'emprunt 2" xr10:uid="{BC66AD49-1AA4-4E26-917A-142BD8AF90E4}" cache="Slicer_Statut_d_emprunt2" caption="Statut d'emprunt" rowHeight="241300"/>
  <slicer name="Statut d'emprunt 3" xr10:uid="{4E20A7C8-1EFB-4D77-BEBD-E27131860C35}" cache="Slicer_Statut_d_emprunt3" caption="Statut d'emprunt" rowHeight="241300"/>
  <slicer name="Statut d'emprunt 4" xr10:uid="{318EED37-DD6C-4AC7-816E-DCCAF4A56B74}" cache="Slicer_Statut_d_emprunt4" caption="Statut d'emprunt"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b:/s/ARGSEG/EangKgkfcPRAs1coKbiqt28BQwzyq9mbTlahbm9aRMEyhA?e=g0w52c"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21" Type="http://schemas.openxmlformats.org/officeDocument/2006/relationships/pivotTable" Target="../pivotTables/pivotTable21.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5" Type="http://schemas.microsoft.com/office/2007/relationships/slicer" Target="../slicers/slicer1.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ivotTable" Target="../pivotTables/pivotTable20.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24" Type="http://schemas.openxmlformats.org/officeDocument/2006/relationships/drawing" Target="../drawings/drawing3.xml"/><Relationship Id="rId5" Type="http://schemas.openxmlformats.org/officeDocument/2006/relationships/pivotTable" Target="../pivotTables/pivotTable5.xml"/><Relationship Id="rId15" Type="http://schemas.openxmlformats.org/officeDocument/2006/relationships/pivotTable" Target="../pivotTables/pivotTable15.xml"/><Relationship Id="rId23" Type="http://schemas.openxmlformats.org/officeDocument/2006/relationships/pivotTable" Target="../pivotTables/pivotTable23.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 Id="rId22" Type="http://schemas.openxmlformats.org/officeDocument/2006/relationships/pivotTable" Target="../pivotTables/pivotTable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DAFC5-0887-40A6-B41F-CFC7B5D2D4B0}">
  <sheetPr>
    <tabColor theme="0"/>
  </sheetPr>
  <dimension ref="A1:G27"/>
  <sheetViews>
    <sheetView showGridLines="0" workbookViewId="0">
      <selection activeCell="C34" sqref="C34"/>
    </sheetView>
    <sheetView workbookViewId="1"/>
  </sheetViews>
  <sheetFormatPr defaultColWidth="8.85546875" defaultRowHeight="14.45"/>
  <cols>
    <col min="1" max="1" width="5.85546875" style="29" customWidth="1"/>
    <col min="2" max="2" width="95.28515625" customWidth="1"/>
    <col min="3" max="3" width="26.28515625" customWidth="1"/>
    <col min="4" max="4" width="73.7109375" customWidth="1"/>
  </cols>
  <sheetData>
    <row r="1" spans="1:7" s="34" customFormat="1" ht="96.75" customHeight="1">
      <c r="A1" s="43"/>
    </row>
    <row r="2" spans="1:7" s="34" customFormat="1" ht="18">
      <c r="A2" s="105" t="s">
        <v>0</v>
      </c>
    </row>
    <row r="3" spans="1:7" s="37" customFormat="1" ht="18">
      <c r="A3" s="107" t="s">
        <v>1</v>
      </c>
    </row>
    <row r="4" spans="1:7" s="38" customFormat="1">
      <c r="A4" s="106" t="s">
        <v>2</v>
      </c>
    </row>
    <row r="5" spans="1:7" s="64" customFormat="1" ht="15" thickBot="1"/>
    <row r="6" spans="1:7" ht="171.95" customHeight="1">
      <c r="A6"/>
      <c r="B6" s="112" t="s">
        <v>3</v>
      </c>
      <c r="G6" s="33"/>
    </row>
    <row r="7" spans="1:7" s="33" customFormat="1" ht="20.100000000000001" customHeight="1" thickBot="1">
      <c r="A7" s="32"/>
      <c r="B7" s="104" t="s">
        <v>4</v>
      </c>
      <c r="F7" s="102"/>
    </row>
    <row r="8" spans="1:7" s="33" customFormat="1" ht="20.100000000000001" customHeight="1" thickBot="1">
      <c r="A8" s="32"/>
      <c r="B8" s="103"/>
      <c r="F8" s="102"/>
    </row>
    <row r="9" spans="1:7" ht="15.6">
      <c r="B9" s="39" t="s">
        <v>5</v>
      </c>
    </row>
    <row r="10" spans="1:7">
      <c r="B10" s="41" t="s">
        <v>6</v>
      </c>
    </row>
    <row r="11" spans="1:7" ht="43.15">
      <c r="B11" s="41" t="s">
        <v>7</v>
      </c>
    </row>
    <row r="12" spans="1:7" ht="28.9">
      <c r="B12" s="41" t="s">
        <v>8</v>
      </c>
    </row>
    <row r="13" spans="1:7" ht="57.6">
      <c r="B13" s="41" t="s">
        <v>9</v>
      </c>
    </row>
    <row r="14" spans="1:7" ht="57.6">
      <c r="B14" s="41" t="s">
        <v>10</v>
      </c>
    </row>
    <row r="15" spans="1:7" ht="72">
      <c r="B15" s="41" t="s">
        <v>11</v>
      </c>
    </row>
    <row r="16" spans="1:7" s="33" customFormat="1" ht="72">
      <c r="A16" s="32"/>
      <c r="B16" s="41" t="s">
        <v>12</v>
      </c>
    </row>
    <row r="17" spans="2:4" ht="15.6">
      <c r="B17" s="40" t="s">
        <v>13</v>
      </c>
    </row>
    <row r="18" spans="2:4">
      <c r="B18" s="41" t="s">
        <v>14</v>
      </c>
    </row>
    <row r="19" spans="2:4" ht="28.9">
      <c r="B19" s="41" t="s">
        <v>15</v>
      </c>
    </row>
    <row r="20" spans="2:4" ht="57.6">
      <c r="B20" s="41" t="s">
        <v>16</v>
      </c>
    </row>
    <row r="21" spans="2:4" ht="28.9">
      <c r="B21" s="41" t="s">
        <v>17</v>
      </c>
    </row>
    <row r="22" spans="2:4" ht="28.9">
      <c r="B22" s="42" t="s">
        <v>18</v>
      </c>
    </row>
    <row r="24" spans="2:4" ht="15.6">
      <c r="B24" s="40" t="s">
        <v>19</v>
      </c>
      <c r="C24" s="40" t="s">
        <v>20</v>
      </c>
      <c r="D24" s="40" t="s">
        <v>21</v>
      </c>
    </row>
    <row r="25" spans="2:4" ht="31.15">
      <c r="B25" s="109" t="s">
        <v>22</v>
      </c>
      <c r="C25" s="110" t="s">
        <v>23</v>
      </c>
      <c r="D25" s="111" t="s">
        <v>24</v>
      </c>
    </row>
    <row r="26" spans="2:4" ht="62.45">
      <c r="B26" s="109" t="s">
        <v>25</v>
      </c>
      <c r="C26" s="110" t="s">
        <v>23</v>
      </c>
      <c r="D26" s="111" t="s">
        <v>26</v>
      </c>
    </row>
    <row r="27" spans="2:4" ht="31.15">
      <c r="B27" s="109" t="s">
        <v>27</v>
      </c>
      <c r="C27" s="110" t="s">
        <v>23</v>
      </c>
      <c r="D27" s="111" t="s">
        <v>28</v>
      </c>
    </row>
  </sheetData>
  <hyperlinks>
    <hyperlink ref="B7" r:id="rId1" display="the WSME Segmentation Toolkit" xr:uid="{F3216475-8531-4AF8-BFFE-DB3D8D07272C}"/>
    <hyperlink ref="C26" location="'Analyse du portefeuille'!A1" display="Aller en haut de la feuille" xr:uid="{7F959F58-9DDC-4CDF-8AF5-F8036E12B24D}"/>
    <hyperlink ref="C25" location="'Saisir les données ici'!A1" display="Aller en haut de la feuille" xr:uid="{E57C6890-4905-4C91-AF67-D7F9292245A2}"/>
    <hyperlink ref="C27" location="Configuration!A1" display="Aller en haut de la feuille" xr:uid="{E2858C37-6707-4E0F-8F9F-9E60CF8965F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CI503"/>
  <sheetViews>
    <sheetView workbookViewId="0"/>
    <sheetView workbookViewId="1"/>
  </sheetViews>
  <sheetFormatPr defaultColWidth="8.85546875" defaultRowHeight="14.45"/>
  <cols>
    <col min="1" max="1" width="12.28515625" bestFit="1" customWidth="1"/>
    <col min="2" max="2" width="10.28515625" bestFit="1" customWidth="1"/>
    <col min="3" max="3" width="28.28515625" style="17" bestFit="1" customWidth="1"/>
    <col min="4" max="4" width="27.7109375" bestFit="1" customWidth="1"/>
    <col min="5" max="5" width="22.28515625" bestFit="1" customWidth="1"/>
    <col min="6" max="6" width="31" style="17" bestFit="1" customWidth="1"/>
    <col min="7" max="7" width="24.7109375" style="17" bestFit="1" customWidth="1"/>
    <col min="8" max="8" width="27" bestFit="1" customWidth="1"/>
    <col min="9" max="9" width="26.7109375" bestFit="1" customWidth="1"/>
    <col min="10" max="11" width="26.7109375" style="13" customWidth="1"/>
    <col min="12" max="12" width="14.28515625" bestFit="1" customWidth="1"/>
    <col min="13" max="13" width="12.140625" style="13" bestFit="1" customWidth="1"/>
    <col min="14" max="14" width="27.7109375" style="13" bestFit="1" customWidth="1"/>
    <col min="15" max="15" width="37.28515625" bestFit="1" customWidth="1"/>
    <col min="16" max="16" width="27.7109375" customWidth="1"/>
    <col min="17" max="17" width="15.28515625" bestFit="1" customWidth="1"/>
    <col min="18" max="18" width="20.85546875" bestFit="1" customWidth="1"/>
    <col min="19" max="19" width="57.85546875" bestFit="1" customWidth="1"/>
    <col min="20" max="27" width="19.85546875" customWidth="1"/>
    <col min="28" max="69" width="19.85546875" hidden="1" customWidth="1"/>
    <col min="70" max="70" width="19.85546875" customWidth="1"/>
    <col min="73" max="73" width="10.140625" bestFit="1" customWidth="1"/>
    <col min="74" max="74" width="18.28515625" bestFit="1" customWidth="1"/>
    <col min="75" max="75" width="27.85546875" bestFit="1" customWidth="1"/>
    <col min="76" max="76" width="20" bestFit="1" customWidth="1"/>
    <col min="77" max="77" width="15.28515625" bestFit="1" customWidth="1"/>
    <col min="78" max="79" width="24.28515625" bestFit="1" customWidth="1"/>
    <col min="80" max="82" width="14.28515625" bestFit="1" customWidth="1"/>
    <col min="83" max="83" width="13.28515625" bestFit="1" customWidth="1"/>
    <col min="84" max="84" width="17.140625" bestFit="1" customWidth="1"/>
    <col min="85" max="85" width="28.7109375" bestFit="1" customWidth="1"/>
    <col min="86" max="86" width="31.28515625" bestFit="1" customWidth="1"/>
    <col min="87" max="87" width="23.85546875" bestFit="1" customWidth="1"/>
  </cols>
  <sheetData>
    <row r="1" spans="1:87" s="34" customFormat="1" ht="95.25" customHeight="1">
      <c r="C1" s="44"/>
      <c r="F1" s="44"/>
      <c r="G1" s="44"/>
      <c r="J1" s="45"/>
      <c r="K1" s="45"/>
      <c r="M1" s="45"/>
      <c r="N1" s="45"/>
    </row>
    <row r="2" spans="1:87" s="31" customFormat="1" ht="120">
      <c r="A2" s="93" t="s">
        <v>29</v>
      </c>
      <c r="B2" s="93" t="s">
        <v>30</v>
      </c>
      <c r="C2" s="94" t="s">
        <v>31</v>
      </c>
      <c r="D2" s="93" t="s">
        <v>32</v>
      </c>
      <c r="E2" s="93" t="s">
        <v>33</v>
      </c>
      <c r="F2" s="94" t="s">
        <v>34</v>
      </c>
      <c r="G2" s="46" t="s">
        <v>35</v>
      </c>
      <c r="H2" s="94" t="s">
        <v>36</v>
      </c>
      <c r="I2" s="94" t="s">
        <v>37</v>
      </c>
      <c r="J2" s="94" t="s">
        <v>38</v>
      </c>
      <c r="K2" s="46" t="s">
        <v>35</v>
      </c>
      <c r="L2" s="46" t="s">
        <v>35</v>
      </c>
      <c r="M2" s="94" t="s">
        <v>39</v>
      </c>
      <c r="N2" s="46" t="s">
        <v>35</v>
      </c>
      <c r="O2" s="46" t="s">
        <v>35</v>
      </c>
      <c r="P2" s="94" t="s">
        <v>40</v>
      </c>
      <c r="Q2" s="46" t="s">
        <v>35</v>
      </c>
      <c r="R2" s="46" t="s">
        <v>35</v>
      </c>
      <c r="S2" s="94" t="s">
        <v>41</v>
      </c>
      <c r="T2" s="94" t="s">
        <v>42</v>
      </c>
      <c r="U2" s="94" t="s">
        <v>43</v>
      </c>
      <c r="V2" s="94" t="s">
        <v>43</v>
      </c>
      <c r="W2" s="94" t="s">
        <v>43</v>
      </c>
      <c r="X2" s="94" t="s">
        <v>43</v>
      </c>
      <c r="Y2" s="94" t="s">
        <v>43</v>
      </c>
      <c r="Z2" s="94" t="s">
        <v>43</v>
      </c>
      <c r="AA2" s="94" t="s">
        <v>44</v>
      </c>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46" t="s">
        <v>35</v>
      </c>
      <c r="BS2" s="46" t="s">
        <v>35</v>
      </c>
      <c r="BT2" s="94" t="s">
        <v>45</v>
      </c>
      <c r="BU2" s="94" t="s">
        <v>46</v>
      </c>
      <c r="BV2" s="94" t="s">
        <v>47</v>
      </c>
      <c r="BW2" s="94" t="s">
        <v>48</v>
      </c>
      <c r="BX2" s="94" t="s">
        <v>49</v>
      </c>
      <c r="BY2" s="46" t="s">
        <v>35</v>
      </c>
      <c r="BZ2" s="94" t="s">
        <v>50</v>
      </c>
      <c r="CA2" s="94" t="s">
        <v>51</v>
      </c>
      <c r="CB2" s="46" t="s">
        <v>35</v>
      </c>
      <c r="CC2" s="94" t="s">
        <v>52</v>
      </c>
      <c r="CD2" s="94" t="s">
        <v>53</v>
      </c>
      <c r="CE2" s="94" t="s">
        <v>54</v>
      </c>
      <c r="CF2" s="46" t="s">
        <v>35</v>
      </c>
      <c r="CG2" s="46" t="s">
        <v>35</v>
      </c>
      <c r="CH2" s="46" t="s">
        <v>35</v>
      </c>
      <c r="CI2" s="94" t="s">
        <v>55</v>
      </c>
    </row>
    <row r="3" spans="1:87">
      <c r="A3" s="1" t="s">
        <v>56</v>
      </c>
      <c r="B3" s="1" t="s">
        <v>57</v>
      </c>
      <c r="C3" s="1" t="s">
        <v>58</v>
      </c>
      <c r="D3" s="1" t="s">
        <v>59</v>
      </c>
      <c r="E3" s="1" t="s">
        <v>60</v>
      </c>
      <c r="F3" s="1" t="s">
        <v>61</v>
      </c>
      <c r="G3" s="1" t="s">
        <v>62</v>
      </c>
      <c r="H3" s="1" t="s">
        <v>63</v>
      </c>
      <c r="I3" s="1" t="s">
        <v>64</v>
      </c>
      <c r="J3" s="1" t="s">
        <v>65</v>
      </c>
      <c r="K3" s="1" t="s">
        <v>66</v>
      </c>
      <c r="L3" s="1" t="s">
        <v>67</v>
      </c>
      <c r="M3" s="2" t="s">
        <v>68</v>
      </c>
      <c r="N3" s="1" t="s">
        <v>69</v>
      </c>
      <c r="O3" s="1" t="s">
        <v>70</v>
      </c>
      <c r="P3" s="1" t="s">
        <v>71</v>
      </c>
      <c r="Q3" s="1" t="s">
        <v>72</v>
      </c>
      <c r="R3" s="1" t="s">
        <v>73</v>
      </c>
      <c r="S3" s="1" t="s">
        <v>74</v>
      </c>
      <c r="T3" s="1" t="s">
        <v>75</v>
      </c>
      <c r="U3" s="1" t="s">
        <v>76</v>
      </c>
      <c r="V3" s="1" t="s">
        <v>77</v>
      </c>
      <c r="W3" s="1" t="s">
        <v>78</v>
      </c>
      <c r="X3" s="1" t="s">
        <v>79</v>
      </c>
      <c r="Y3" s="1" t="s">
        <v>80</v>
      </c>
      <c r="Z3" s="1" t="s">
        <v>81</v>
      </c>
      <c r="AA3" s="1" t="s">
        <v>82</v>
      </c>
      <c r="AB3" s="1" t="s">
        <v>82</v>
      </c>
      <c r="AC3" s="1" t="s">
        <v>82</v>
      </c>
      <c r="AD3" s="1" t="s">
        <v>82</v>
      </c>
      <c r="AE3" s="1" t="s">
        <v>82</v>
      </c>
      <c r="AF3" s="1" t="s">
        <v>82</v>
      </c>
      <c r="AG3" s="1" t="s">
        <v>82</v>
      </c>
      <c r="AH3" s="1" t="s">
        <v>82</v>
      </c>
      <c r="AI3" s="1" t="s">
        <v>82</v>
      </c>
      <c r="AJ3" s="1" t="s">
        <v>82</v>
      </c>
      <c r="AK3" s="1" t="s">
        <v>82</v>
      </c>
      <c r="AL3" s="1" t="s">
        <v>82</v>
      </c>
      <c r="AM3" s="1" t="s">
        <v>82</v>
      </c>
      <c r="AN3" s="1" t="s">
        <v>82</v>
      </c>
      <c r="AO3" s="1" t="s">
        <v>82</v>
      </c>
      <c r="AP3" s="1" t="s">
        <v>82</v>
      </c>
      <c r="AQ3" s="1" t="s">
        <v>82</v>
      </c>
      <c r="AR3" s="1" t="s">
        <v>82</v>
      </c>
      <c r="AS3" s="1" t="s">
        <v>82</v>
      </c>
      <c r="AT3" s="1" t="s">
        <v>82</v>
      </c>
      <c r="AU3" s="1" t="s">
        <v>82</v>
      </c>
      <c r="AV3" s="1" t="s">
        <v>82</v>
      </c>
      <c r="AW3" s="1" t="s">
        <v>82</v>
      </c>
      <c r="AX3" s="1" t="s">
        <v>82</v>
      </c>
      <c r="AY3" s="1" t="s">
        <v>82</v>
      </c>
      <c r="AZ3" s="1" t="s">
        <v>82</v>
      </c>
      <c r="BA3" s="1" t="s">
        <v>82</v>
      </c>
      <c r="BB3" s="1" t="s">
        <v>82</v>
      </c>
      <c r="BC3" s="1" t="s">
        <v>82</v>
      </c>
      <c r="BD3" s="1" t="s">
        <v>82</v>
      </c>
      <c r="BE3" s="1" t="s">
        <v>82</v>
      </c>
      <c r="BF3" s="1" t="s">
        <v>82</v>
      </c>
      <c r="BG3" s="1" t="s">
        <v>82</v>
      </c>
      <c r="BH3" s="1" t="s">
        <v>82</v>
      </c>
      <c r="BI3" s="1" t="s">
        <v>82</v>
      </c>
      <c r="BJ3" s="1" t="s">
        <v>82</v>
      </c>
      <c r="BK3" s="1" t="s">
        <v>82</v>
      </c>
      <c r="BL3" s="1" t="s">
        <v>82</v>
      </c>
      <c r="BM3" s="1" t="s">
        <v>82</v>
      </c>
      <c r="BN3" s="1" t="s">
        <v>82</v>
      </c>
      <c r="BO3" s="1" t="s">
        <v>82</v>
      </c>
      <c r="BP3" s="1" t="s">
        <v>82</v>
      </c>
      <c r="BQ3" s="1" t="s">
        <v>82</v>
      </c>
      <c r="BR3" s="1" t="s">
        <v>83</v>
      </c>
      <c r="BS3" s="1" t="s">
        <v>84</v>
      </c>
      <c r="BT3" s="1" t="s">
        <v>85</v>
      </c>
      <c r="BU3" s="1" t="s">
        <v>86</v>
      </c>
      <c r="BV3" s="1" t="s">
        <v>87</v>
      </c>
      <c r="BW3" s="2" t="s">
        <v>88</v>
      </c>
      <c r="BX3" s="3" t="s">
        <v>89</v>
      </c>
      <c r="BY3" s="3" t="s">
        <v>90</v>
      </c>
      <c r="BZ3" s="4" t="s">
        <v>91</v>
      </c>
      <c r="CA3" s="4" t="s">
        <v>92</v>
      </c>
      <c r="CB3" s="4" t="s">
        <v>93</v>
      </c>
      <c r="CC3" s="4" t="s">
        <v>94</v>
      </c>
      <c r="CD3" s="4" t="s">
        <v>95</v>
      </c>
      <c r="CE3" s="4" t="s">
        <v>96</v>
      </c>
      <c r="CF3" s="4" t="s">
        <v>97</v>
      </c>
      <c r="CG3" s="5" t="s">
        <v>98</v>
      </c>
      <c r="CH3" s="4" t="s">
        <v>99</v>
      </c>
      <c r="CI3" s="4" t="s">
        <v>100</v>
      </c>
    </row>
    <row r="4" spans="1:87">
      <c r="A4" s="6">
        <v>11111</v>
      </c>
      <c r="B4" s="6" t="s">
        <v>101</v>
      </c>
      <c r="C4" s="18">
        <v>0.2</v>
      </c>
      <c r="D4" s="6" t="s">
        <v>102</v>
      </c>
      <c r="E4" s="6" t="s">
        <v>103</v>
      </c>
      <c r="F4" s="18"/>
      <c r="G4" s="18" t="str">
        <f t="shared" ref="G4:G67" si="0">IF(OR(C4&gt;=51%, AND(C4&gt;=20%, D4="Oui", E4="Non"), AND(C4&gt;=20%, D4="Oui", E4="Oui", F4&gt;=30%)), "Oui", "Non")</f>
        <v>Oui</v>
      </c>
      <c r="H4" s="6" t="s">
        <v>104</v>
      </c>
      <c r="I4" s="7" t="s">
        <v>104</v>
      </c>
      <c r="J4" s="8">
        <v>45658</v>
      </c>
      <c r="K4" s="6">
        <f ca="1">ROUNDDOWN(((TODAY()-J4)/365),0)</f>
        <v>1</v>
      </c>
      <c r="L4" s="6" t="str">
        <f ca="1">IF(ISBLANK(J4),"",IF(DATEDIF(J4,TODAY(),"Y")&lt;1,"&lt;12 mois",
IF(DATEDIF(J4,TODAY(),"Y")&lt;3,"1 à 3 ans",IF(DATEDIF(J4,TODAY(),"Y")&lt;5,"3-5 ans",IF(DATEDIF(J4,TODAY(),"Y")&lt;10,"5 à 10 ans",IF(DATEDIF(J4,TODAY(),"Y")&lt;20,"10-20 ans","&gt;20 ans"))))))</f>
        <v>1 à 3 ans</v>
      </c>
      <c r="M4" s="8">
        <v>45658</v>
      </c>
      <c r="N4" s="6">
        <f ca="1">ROUNDDOWN(((TODAY()-M4)/365),0)</f>
        <v>1</v>
      </c>
      <c r="O4" s="6" t="str">
        <f ca="1">IF(ISBLANK(M4),"",IF(DATEDIF(M4,TODAY(),"Y")&lt;1,"&lt;12 mois",
IF(DATEDIF(M4,TODAY(),"Y")&lt;3,"1 à 3 ans",IF(DATEDIF(M4,TODAY(),"Y")&lt;5,"3-5 ans",IF(DATEDIF(M4,TODAY(),"Y")&lt;10,"5 à 10 ans",IF(DATEDIF(M4,TODAY(),"Y")&lt;20,"10-20 ans","&gt;20 ans"))))))</f>
        <v>1 à 3 ans</v>
      </c>
      <c r="P4" s="8">
        <v>36526</v>
      </c>
      <c r="Q4" s="6">
        <f ca="1">ROUNDDOWN(((TODAY()-P4)/365),0)</f>
        <v>26</v>
      </c>
      <c r="R4" s="6" t="str">
        <f ca="1">IF(Q4="","",IF(Q4&lt;18,"&lt;18",IF(Q4&lt;=24,"18-24",IF(Q4&lt;=34,"25-34",IF(Q4&lt;=44,"35-44",IF(Q4&lt;=54,"45-54",IF(Q4&lt;=64,"55-64","64+")))))))</f>
        <v>25-34</v>
      </c>
      <c r="S4" s="6" t="s">
        <v>105</v>
      </c>
      <c r="T4" s="6"/>
      <c r="U4" s="6">
        <v>1</v>
      </c>
      <c r="V4" s="6">
        <v>1</v>
      </c>
      <c r="W4" s="6">
        <v>1</v>
      </c>
      <c r="X4" s="6">
        <v>1</v>
      </c>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f t="shared" ref="BR4:BR67" si="1">SUM(T4:BQ4)</f>
        <v>4</v>
      </c>
      <c r="BS4" s="6" t="str">
        <f>IF(T4=1,"Prêt","Non prêté")</f>
        <v>Non prêté</v>
      </c>
      <c r="BT4" s="6" t="s">
        <v>106</v>
      </c>
      <c r="BU4" s="6" t="s">
        <v>107</v>
      </c>
      <c r="BV4" s="6" t="s">
        <v>108</v>
      </c>
      <c r="BW4" s="8" t="s">
        <v>103</v>
      </c>
      <c r="BX4" s="9" t="str">
        <f ca="1">IF(T4=1,RANDBETWEEN(0,5000000),"")</f>
        <v/>
      </c>
      <c r="BY4" s="10" t="str">
        <f ca="1">IF(OR(BX4="",ISBLANK(BX4)),"",IF(BX4&gt;5000000,"&gt;5 mil",
IF(BX4&lt;=50000,"&lt;=50k",
IF(AND(BX4&gt;50000,BX4&lt;=100000),"50k-100k",
IF(AND(BX4&gt;100000,BX4&lt;=250000),"100k-250k",
IF(AND(BX4&gt;250000,BX4&lt;=750000),"250k-750k",
IF(AND(BX4&gt;750000,BX4&lt;=5000000),"750k-5 mil","Unknown")))))))</f>
        <v/>
      </c>
      <c r="BZ4" s="7">
        <f ca="1">RANDBETWEEN(0,2000000)</f>
        <v>1313517</v>
      </c>
      <c r="CA4" s="7"/>
      <c r="CB4" s="7">
        <f ca="1">BZ4+CA4</f>
        <v>1313517</v>
      </c>
      <c r="CC4" s="7" t="s">
        <v>109</v>
      </c>
      <c r="CD4" s="7" t="s">
        <v>109</v>
      </c>
      <c r="CE4" s="7" t="str">
        <f ca="1">IF(T4=1,RANDBETWEEN(1,10),"")</f>
        <v/>
      </c>
      <c r="CF4" s="7" t="str">
        <f ca="1">IF(OR(BX4="", ISBLANK(BX4)), "", BX4/CE4)</f>
        <v/>
      </c>
      <c r="CG4" s="11" t="str">
        <f ca="1">IF(OR(ISBLANK(BX4), BX4=""), "",
   IF(OR(ISBLANK(CB4), CB4=0), "Pas de dépôts", BX4/CB4))</f>
        <v/>
      </c>
      <c r="CH4" s="7" t="str">
        <f ca="1">IF(CG4="","",IF(ISERROR(CG4),"Pas de dépôts",IF(CG4&lt;100%,"1x",IF(CG4&lt;500%,"1-5x",IF(CG4&lt;1000%,"5-10x",IF(CG4&lt;2000%,"10-20x",IF(CG4&lt;5000%,"20-50x",IF(CG4&lt;10000%,"50-100x",IF(CG4&lt;50000%,"100-500x","&gt;500x")))))))))</f>
        <v/>
      </c>
      <c r="CI4" s="7" t="s">
        <v>104</v>
      </c>
    </row>
    <row r="5" spans="1:87">
      <c r="A5">
        <v>11112</v>
      </c>
      <c r="B5" t="s">
        <v>101</v>
      </c>
      <c r="C5" s="17">
        <v>1</v>
      </c>
      <c r="D5" t="s">
        <v>103</v>
      </c>
      <c r="E5" t="s">
        <v>103</v>
      </c>
      <c r="G5" s="17" t="str">
        <f t="shared" si="0"/>
        <v>Oui</v>
      </c>
      <c r="H5" t="s">
        <v>110</v>
      </c>
      <c r="I5" s="12" t="s">
        <v>111</v>
      </c>
      <c r="J5" s="13">
        <v>45473</v>
      </c>
      <c r="K5">
        <f t="shared" ref="K5:K68" ca="1" si="2">ROUNDDOWN(((TODAY()-J5)/365),0)</f>
        <v>1</v>
      </c>
      <c r="L5" t="str">
        <f t="shared" ref="L5:L68" ca="1" si="3">IF(ISBLANK(J5),"",IF(DATEDIF(J5,TODAY(),"Y")&lt;1,"&lt;12 mois",
IF(DATEDIF(J5,TODAY(),"Y")&lt;3,"1 à 3 ans",IF(DATEDIF(J5,TODAY(),"Y")&lt;5,"3-5 ans",IF(DATEDIF(J5,TODAY(),"Y")&lt;10,"5 à 10 ans",IF(DATEDIF(J5,TODAY(),"Y")&lt;20,"10-20 ans","&gt;20 ans"))))))</f>
        <v>1 à 3 ans</v>
      </c>
      <c r="M5" s="13">
        <v>45473</v>
      </c>
      <c r="N5">
        <f t="shared" ref="N5:N68" ca="1" si="4">ROUNDDOWN(((TODAY()-M5)/365),0)</f>
        <v>1</v>
      </c>
      <c r="O5" t="str">
        <f t="shared" ref="O5:O68" ca="1" si="5">IF(ISBLANK(M5),"",IF(DATEDIF(M5,TODAY(),"Y")&lt;1,"&lt;12 mois",
IF(DATEDIF(M5,TODAY(),"Y")&lt;3,"1 à 3 ans",IF(DATEDIF(M5,TODAY(),"Y")&lt;5,"3-5 ans",IF(DATEDIF(M5,TODAY(),"Y")&lt;10,"5 à 10 ans",IF(DATEDIF(M5,TODAY(),"Y")&lt;20,"10-20 ans","&gt;20 ans"))))))</f>
        <v>1 à 3 ans</v>
      </c>
      <c r="P5" s="13">
        <v>34700</v>
      </c>
      <c r="Q5">
        <f t="shared" ref="Q5:Q68" ca="1" si="6">ROUNDDOWN(((TODAY()-P5)/365),0)</f>
        <v>31</v>
      </c>
      <c r="R5" t="str">
        <f t="shared" ref="R5:R68" ca="1" si="7">IF(Q5="","",IF(Q5&lt;18,"&lt;18",IF(Q5&lt;=24,"18-24",IF(Q5&lt;=34,"25-34",IF(Q5&lt;=44,"35-44",IF(Q5&lt;=54,"45-54",IF(Q5&lt;=64,"55-64","64+")))))))</f>
        <v>25-34</v>
      </c>
      <c r="S5" t="s">
        <v>105</v>
      </c>
      <c r="T5">
        <v>1</v>
      </c>
      <c r="V5">
        <v>1</v>
      </c>
      <c r="X5">
        <v>1</v>
      </c>
      <c r="Z5">
        <v>1</v>
      </c>
      <c r="BR5">
        <f t="shared" si="1"/>
        <v>4</v>
      </c>
      <c r="BS5" t="str">
        <f t="shared" ref="BS5:BS68" si="8">IF(T5=1,"Prêt","Non prêté")</f>
        <v>Prêt</v>
      </c>
      <c r="BT5" t="s">
        <v>106</v>
      </c>
      <c r="BU5" t="s">
        <v>112</v>
      </c>
      <c r="BV5" t="s">
        <v>108</v>
      </c>
      <c r="BW5" s="13" t="s">
        <v>103</v>
      </c>
      <c r="BX5" s="14">
        <f ca="1">IF(T5=1,RANDBETWEEN(0,5000000),"")</f>
        <v>4746000</v>
      </c>
      <c r="BY5" s="15" t="str">
        <f t="shared" ref="BY5:BY68" ca="1" si="9">IF(OR(BX5="",ISBLANK(BX5)),"",IF(BX5&gt;5000000,"&gt;5 mil",
IF(BX5&lt;=50000,"&lt;=50k",
IF(AND(BX5&gt;50000,BX5&lt;=100000),"50k-100k",
IF(AND(BX5&gt;100000,BX5&lt;=250000),"100k-250k",
IF(AND(BX5&gt;250000,BX5&lt;=750000),"250k-750k",
IF(AND(BX5&gt;750000,BX5&lt;=5000000),"750k-5 mil","Unknown")))))))</f>
        <v>750k-5 mil</v>
      </c>
      <c r="BZ5" s="12">
        <f t="shared" ref="BZ5:BZ68" ca="1" si="10">RANDBETWEEN(0,2000000)</f>
        <v>1593242</v>
      </c>
      <c r="CA5" s="12"/>
      <c r="CB5" s="12">
        <f t="shared" ref="CB5:CB68" ca="1" si="11">BZ5+CA5</f>
        <v>1593242</v>
      </c>
      <c r="CC5" s="12" t="s">
        <v>113</v>
      </c>
      <c r="CD5" s="12" t="s">
        <v>114</v>
      </c>
      <c r="CE5" s="12">
        <f t="shared" ref="CE5:CE68" ca="1" si="12">IF(T5=1,RANDBETWEEN(1,10),"")</f>
        <v>9</v>
      </c>
      <c r="CF5" s="12">
        <f ca="1">IF(OR(BX5="", ISBLANK(BX5)), "", BX5/CE5)</f>
        <v>527333.33333333337</v>
      </c>
      <c r="CG5" s="16">
        <f t="shared" ref="CG5:CG68" ca="1" si="13">IF(OR(ISBLANK(BX5), BX5=""), "",
   IF(OR(ISBLANK(CB5), CB5=0), "Pas de dépôts", BX5/CB5))</f>
        <v>2.9788318409883745</v>
      </c>
      <c r="CH5" s="12" t="str">
        <f t="shared" ref="CH5:CH68" ca="1" si="14">IF(CG5="","",IF(ISERROR(CG5),"Pas de dépôts",IF(CG5&lt;100%,"1x",IF(CG5&lt;500%,"1-5x",IF(CG5&lt;1000%,"5-10x",IF(CG5&lt;2000%,"10-20x",IF(CG5&lt;5000%,"20-50x",IF(CG5&lt;10000%,"50-100x",IF(CG5&lt;50000%,"100-500x","&gt;500x")))))))))</f>
        <v>1-5x</v>
      </c>
      <c r="CI5" s="12" t="s">
        <v>115</v>
      </c>
    </row>
    <row r="6" spans="1:87">
      <c r="A6" s="6">
        <v>11113</v>
      </c>
      <c r="B6" s="6" t="s">
        <v>116</v>
      </c>
      <c r="C6" s="18">
        <v>0</v>
      </c>
      <c r="D6" s="6" t="s">
        <v>102</v>
      </c>
      <c r="E6" s="6" t="s">
        <v>102</v>
      </c>
      <c r="F6" s="18">
        <v>0.15</v>
      </c>
      <c r="G6" s="18" t="str">
        <f t="shared" si="0"/>
        <v>Non</v>
      </c>
      <c r="H6" s="6" t="s">
        <v>104</v>
      </c>
      <c r="I6" s="7" t="s">
        <v>104</v>
      </c>
      <c r="J6" s="8">
        <v>45292</v>
      </c>
      <c r="K6" s="6">
        <f t="shared" ca="1" si="2"/>
        <v>2</v>
      </c>
      <c r="L6" s="6" t="str">
        <f t="shared" ca="1" si="3"/>
        <v>1 à 3 ans</v>
      </c>
      <c r="M6" s="8">
        <v>45292</v>
      </c>
      <c r="N6" s="6">
        <f t="shared" ca="1" si="4"/>
        <v>2</v>
      </c>
      <c r="O6" s="6" t="str">
        <f t="shared" ca="1" si="5"/>
        <v>1 à 3 ans</v>
      </c>
      <c r="P6" s="8">
        <v>32874</v>
      </c>
      <c r="Q6" s="6">
        <f t="shared" ca="1" si="6"/>
        <v>36</v>
      </c>
      <c r="R6" s="6" t="str">
        <f t="shared" ca="1" si="7"/>
        <v>35-44</v>
      </c>
      <c r="S6" s="6" t="s">
        <v>117</v>
      </c>
      <c r="T6" s="6"/>
      <c r="U6" s="6">
        <v>1</v>
      </c>
      <c r="V6" s="6"/>
      <c r="W6" s="6">
        <v>1</v>
      </c>
      <c r="X6" s="6"/>
      <c r="Y6" s="6">
        <v>1</v>
      </c>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f t="shared" si="1"/>
        <v>3</v>
      </c>
      <c r="BS6" s="6" t="str">
        <f t="shared" si="8"/>
        <v>Non prêté</v>
      </c>
      <c r="BT6" s="6" t="s">
        <v>106</v>
      </c>
      <c r="BU6" s="6" t="s">
        <v>112</v>
      </c>
      <c r="BV6" s="6" t="s">
        <v>108</v>
      </c>
      <c r="BW6" s="8" t="s">
        <v>103</v>
      </c>
      <c r="BX6" s="9" t="str">
        <f t="shared" ref="BX6:BX68" ca="1" si="15">IF(T6=1,RANDBETWEEN(0,5000000),"")</f>
        <v/>
      </c>
      <c r="BY6" s="10" t="str">
        <f t="shared" ca="1" si="9"/>
        <v/>
      </c>
      <c r="BZ6" s="7">
        <f t="shared" ca="1" si="10"/>
        <v>186040</v>
      </c>
      <c r="CA6" s="7"/>
      <c r="CB6" s="7">
        <f t="shared" ca="1" si="11"/>
        <v>186040</v>
      </c>
      <c r="CC6" s="7" t="s">
        <v>109</v>
      </c>
      <c r="CD6" s="7" t="s">
        <v>109</v>
      </c>
      <c r="CE6" s="7" t="str">
        <f t="shared" ca="1" si="12"/>
        <v/>
      </c>
      <c r="CF6" s="7" t="str">
        <f t="shared" ref="CF6:CF68" ca="1" si="16">IF(OR(BX6="", ISBLANK(BX6)), "", BX6/CE6)</f>
        <v/>
      </c>
      <c r="CG6" s="11" t="str">
        <f t="shared" ca="1" si="13"/>
        <v/>
      </c>
      <c r="CH6" s="7" t="str">
        <f t="shared" ca="1" si="14"/>
        <v/>
      </c>
      <c r="CI6" s="7" t="s">
        <v>104</v>
      </c>
    </row>
    <row r="7" spans="1:87">
      <c r="A7">
        <v>11114</v>
      </c>
      <c r="B7" t="s">
        <v>118</v>
      </c>
      <c r="C7" s="17">
        <v>0.4</v>
      </c>
      <c r="D7" t="s">
        <v>103</v>
      </c>
      <c r="E7" t="s">
        <v>102</v>
      </c>
      <c r="F7" s="17">
        <v>0.5</v>
      </c>
      <c r="G7" s="17" t="str">
        <f t="shared" si="0"/>
        <v>Non</v>
      </c>
      <c r="H7" t="s">
        <v>119</v>
      </c>
      <c r="I7" s="12" t="s">
        <v>120</v>
      </c>
      <c r="J7" s="13">
        <v>45107</v>
      </c>
      <c r="K7">
        <f t="shared" ca="1" si="2"/>
        <v>2</v>
      </c>
      <c r="L7" t="str">
        <f t="shared" ca="1" si="3"/>
        <v>1 à 3 ans</v>
      </c>
      <c r="M7" s="13">
        <v>45107</v>
      </c>
      <c r="N7">
        <f t="shared" ca="1" si="4"/>
        <v>2</v>
      </c>
      <c r="O7" t="str">
        <f t="shared" ca="1" si="5"/>
        <v>1 à 3 ans</v>
      </c>
      <c r="P7" s="13">
        <v>31048</v>
      </c>
      <c r="Q7">
        <f t="shared" ca="1" si="6"/>
        <v>41</v>
      </c>
      <c r="R7" t="str">
        <f t="shared" ca="1" si="7"/>
        <v>35-44</v>
      </c>
      <c r="S7" t="s">
        <v>121</v>
      </c>
      <c r="T7">
        <v>1</v>
      </c>
      <c r="V7">
        <v>1</v>
      </c>
      <c r="X7">
        <v>1</v>
      </c>
      <c r="Z7">
        <v>1</v>
      </c>
      <c r="BR7">
        <f t="shared" si="1"/>
        <v>4</v>
      </c>
      <c r="BS7" t="str">
        <f t="shared" si="8"/>
        <v>Prêt</v>
      </c>
      <c r="BT7" t="s">
        <v>106</v>
      </c>
      <c r="BU7" t="s">
        <v>107</v>
      </c>
      <c r="BV7" t="s">
        <v>108</v>
      </c>
      <c r="BW7" s="13" t="s">
        <v>103</v>
      </c>
      <c r="BX7" s="14">
        <f t="shared" ca="1" si="15"/>
        <v>4796916</v>
      </c>
      <c r="BY7" s="15" t="str">
        <f t="shared" ca="1" si="9"/>
        <v>750k-5 mil</v>
      </c>
      <c r="BZ7" s="12">
        <f t="shared" ca="1" si="10"/>
        <v>779106</v>
      </c>
      <c r="CA7" s="12"/>
      <c r="CB7" s="12">
        <f t="shared" ca="1" si="11"/>
        <v>779106</v>
      </c>
      <c r="CC7" s="12" t="s">
        <v>122</v>
      </c>
      <c r="CD7" s="12" t="s">
        <v>114</v>
      </c>
      <c r="CE7" s="12">
        <f t="shared" ca="1" si="12"/>
        <v>3</v>
      </c>
      <c r="CF7" s="12">
        <f t="shared" ca="1" si="16"/>
        <v>1598972</v>
      </c>
      <c r="CG7" s="16">
        <f t="shared" ca="1" si="13"/>
        <v>6.1569491186051701</v>
      </c>
      <c r="CH7" s="12" t="str">
        <f t="shared" ca="1" si="14"/>
        <v>5-10x</v>
      </c>
      <c r="CI7" s="12" t="s">
        <v>115</v>
      </c>
    </row>
    <row r="8" spans="1:87">
      <c r="A8" s="6">
        <v>11115</v>
      </c>
      <c r="B8" s="6" t="s">
        <v>123</v>
      </c>
      <c r="C8" s="18">
        <v>0.15</v>
      </c>
      <c r="D8" s="6" t="s">
        <v>102</v>
      </c>
      <c r="E8" s="6" t="s">
        <v>103</v>
      </c>
      <c r="F8" s="18"/>
      <c r="G8" s="18" t="str">
        <f t="shared" si="0"/>
        <v>Non</v>
      </c>
      <c r="H8" s="6" t="s">
        <v>104</v>
      </c>
      <c r="I8" s="7" t="s">
        <v>104</v>
      </c>
      <c r="J8" s="8">
        <v>44927</v>
      </c>
      <c r="K8" s="6">
        <f t="shared" ca="1" si="2"/>
        <v>3</v>
      </c>
      <c r="L8" s="6" t="str">
        <f t="shared" ca="1" si="3"/>
        <v>3-5 ans</v>
      </c>
      <c r="M8" s="8">
        <v>44927</v>
      </c>
      <c r="N8" s="6">
        <f t="shared" ca="1" si="4"/>
        <v>3</v>
      </c>
      <c r="O8" s="6" t="str">
        <f t="shared" ca="1" si="5"/>
        <v>3-5 ans</v>
      </c>
      <c r="P8" s="8">
        <v>29221</v>
      </c>
      <c r="Q8" s="6">
        <f t="shared" ca="1" si="6"/>
        <v>46</v>
      </c>
      <c r="R8" s="6" t="str">
        <f t="shared" ca="1" si="7"/>
        <v>45-54</v>
      </c>
      <c r="S8" s="6" t="s">
        <v>124</v>
      </c>
      <c r="T8" s="6"/>
      <c r="U8" s="6">
        <v>1</v>
      </c>
      <c r="V8" s="6">
        <v>1</v>
      </c>
      <c r="W8" s="6">
        <v>1</v>
      </c>
      <c r="X8" s="6">
        <v>1</v>
      </c>
      <c r="Y8" s="6">
        <v>1</v>
      </c>
      <c r="Z8" s="6">
        <v>1</v>
      </c>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f t="shared" si="1"/>
        <v>6</v>
      </c>
      <c r="BS8" s="6" t="str">
        <f t="shared" si="8"/>
        <v>Non prêté</v>
      </c>
      <c r="BT8" s="6" t="s">
        <v>106</v>
      </c>
      <c r="BU8" s="6" t="s">
        <v>125</v>
      </c>
      <c r="BV8" s="6" t="s">
        <v>126</v>
      </c>
      <c r="BW8" s="8" t="s">
        <v>103</v>
      </c>
      <c r="BX8" s="9" t="str">
        <f t="shared" ca="1" si="15"/>
        <v/>
      </c>
      <c r="BY8" s="10" t="str">
        <f t="shared" ca="1" si="9"/>
        <v/>
      </c>
      <c r="BZ8" s="7">
        <f t="shared" ca="1" si="10"/>
        <v>81839</v>
      </c>
      <c r="CA8" s="7"/>
      <c r="CB8" s="7">
        <f t="shared" ca="1" si="11"/>
        <v>81839</v>
      </c>
      <c r="CC8" s="7" t="s">
        <v>109</v>
      </c>
      <c r="CD8" s="7" t="s">
        <v>109</v>
      </c>
      <c r="CE8" s="7" t="str">
        <f t="shared" ca="1" si="12"/>
        <v/>
      </c>
      <c r="CF8" s="7" t="str">
        <f t="shared" ca="1" si="16"/>
        <v/>
      </c>
      <c r="CG8" s="11" t="str">
        <f t="shared" ca="1" si="13"/>
        <v/>
      </c>
      <c r="CH8" s="7" t="str">
        <f t="shared" ca="1" si="14"/>
        <v/>
      </c>
      <c r="CI8" s="7" t="s">
        <v>104</v>
      </c>
    </row>
    <row r="9" spans="1:87">
      <c r="A9">
        <v>11116</v>
      </c>
      <c r="B9" t="s">
        <v>101</v>
      </c>
      <c r="C9" s="17">
        <v>0.2</v>
      </c>
      <c r="D9" t="s">
        <v>103</v>
      </c>
      <c r="E9" t="s">
        <v>103</v>
      </c>
      <c r="G9" s="17" t="str">
        <f t="shared" si="0"/>
        <v>Non</v>
      </c>
      <c r="H9" t="s">
        <v>104</v>
      </c>
      <c r="I9" s="12" t="s">
        <v>111</v>
      </c>
      <c r="J9" s="13">
        <v>44742</v>
      </c>
      <c r="K9">
        <f t="shared" ca="1" si="2"/>
        <v>3</v>
      </c>
      <c r="L9" t="str">
        <f t="shared" ca="1" si="3"/>
        <v>3-5 ans</v>
      </c>
      <c r="M9" s="13">
        <v>44742</v>
      </c>
      <c r="N9">
        <f t="shared" ca="1" si="4"/>
        <v>3</v>
      </c>
      <c r="O9" t="str">
        <f t="shared" ca="1" si="5"/>
        <v>3-5 ans</v>
      </c>
      <c r="P9" s="13">
        <v>27395</v>
      </c>
      <c r="Q9">
        <f t="shared" ca="1" si="6"/>
        <v>51</v>
      </c>
      <c r="R9" t="str">
        <f t="shared" ca="1" si="7"/>
        <v>45-54</v>
      </c>
      <c r="S9" t="s">
        <v>105</v>
      </c>
      <c r="V9">
        <v>1</v>
      </c>
      <c r="X9">
        <v>1</v>
      </c>
      <c r="Z9">
        <v>1</v>
      </c>
      <c r="BR9">
        <f t="shared" si="1"/>
        <v>3</v>
      </c>
      <c r="BS9" t="str">
        <f t="shared" si="8"/>
        <v>Non prêté</v>
      </c>
      <c r="BT9" t="s">
        <v>106</v>
      </c>
      <c r="BU9" t="s">
        <v>125</v>
      </c>
      <c r="BV9" t="s">
        <v>126</v>
      </c>
      <c r="BW9" s="13" t="s">
        <v>103</v>
      </c>
      <c r="BX9" s="14" t="str">
        <f t="shared" ca="1" si="15"/>
        <v/>
      </c>
      <c r="BY9" s="15" t="str">
        <f t="shared" ca="1" si="9"/>
        <v/>
      </c>
      <c r="BZ9" s="12">
        <f t="shared" ca="1" si="10"/>
        <v>43921</v>
      </c>
      <c r="CA9" s="12"/>
      <c r="CB9" s="12">
        <f t="shared" ca="1" si="11"/>
        <v>43921</v>
      </c>
      <c r="CC9" s="12" t="s">
        <v>109</v>
      </c>
      <c r="CD9" s="12" t="s">
        <v>109</v>
      </c>
      <c r="CE9" s="12" t="str">
        <f t="shared" ca="1" si="12"/>
        <v/>
      </c>
      <c r="CF9" s="12" t="str">
        <f t="shared" ca="1" si="16"/>
        <v/>
      </c>
      <c r="CG9" s="16" t="str">
        <f t="shared" ca="1" si="13"/>
        <v/>
      </c>
      <c r="CH9" s="12" t="str">
        <f t="shared" ca="1" si="14"/>
        <v/>
      </c>
      <c r="CI9" s="12" t="s">
        <v>104</v>
      </c>
    </row>
    <row r="10" spans="1:87">
      <c r="A10" s="6">
        <v>11117</v>
      </c>
      <c r="B10" s="6" t="s">
        <v>101</v>
      </c>
      <c r="C10" s="18">
        <v>0.3</v>
      </c>
      <c r="D10" s="6" t="s">
        <v>102</v>
      </c>
      <c r="E10" s="6" t="s">
        <v>102</v>
      </c>
      <c r="F10" s="18">
        <v>0.15</v>
      </c>
      <c r="G10" s="18" t="str">
        <f t="shared" si="0"/>
        <v>Non</v>
      </c>
      <c r="H10" s="6" t="s">
        <v>110</v>
      </c>
      <c r="I10" s="7" t="s">
        <v>127</v>
      </c>
      <c r="J10" s="8">
        <v>44562</v>
      </c>
      <c r="K10" s="6">
        <f t="shared" ca="1" si="2"/>
        <v>4</v>
      </c>
      <c r="L10" s="6" t="str">
        <f t="shared" ca="1" si="3"/>
        <v>3-5 ans</v>
      </c>
      <c r="M10" s="8">
        <v>44562</v>
      </c>
      <c r="N10" s="6">
        <f t="shared" ca="1" si="4"/>
        <v>4</v>
      </c>
      <c r="O10" s="6" t="str">
        <f t="shared" ca="1" si="5"/>
        <v>3-5 ans</v>
      </c>
      <c r="P10" s="8">
        <v>25569</v>
      </c>
      <c r="Q10" s="6">
        <f t="shared" ca="1" si="6"/>
        <v>56</v>
      </c>
      <c r="R10" s="6" t="str">
        <f t="shared" ca="1" si="7"/>
        <v>55-64</v>
      </c>
      <c r="S10" s="6" t="s">
        <v>124</v>
      </c>
      <c r="T10" s="6">
        <v>1</v>
      </c>
      <c r="U10" s="6">
        <v>1</v>
      </c>
      <c r="V10" s="6">
        <v>1</v>
      </c>
      <c r="W10" s="6">
        <v>1</v>
      </c>
      <c r="X10" s="6">
        <v>1</v>
      </c>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f t="shared" si="1"/>
        <v>5</v>
      </c>
      <c r="BS10" s="6" t="str">
        <f t="shared" si="8"/>
        <v>Prêt</v>
      </c>
      <c r="BT10" s="6" t="s">
        <v>106</v>
      </c>
      <c r="BU10" s="6" t="s">
        <v>107</v>
      </c>
      <c r="BV10" s="6" t="s">
        <v>108</v>
      </c>
      <c r="BW10" s="8" t="s">
        <v>103</v>
      </c>
      <c r="BX10" s="9">
        <f ca="1">IF(T10=1,RANDBETWEEN(0,5000000),"")</f>
        <v>3615238</v>
      </c>
      <c r="BY10" s="10" t="str">
        <f t="shared" ca="1" si="9"/>
        <v>750k-5 mil</v>
      </c>
      <c r="BZ10" s="7">
        <f t="shared" ca="1" si="10"/>
        <v>1983156</v>
      </c>
      <c r="CA10" s="7"/>
      <c r="CB10" s="7">
        <f t="shared" ca="1" si="11"/>
        <v>1983156</v>
      </c>
      <c r="CC10" s="7" t="s">
        <v>122</v>
      </c>
      <c r="CD10" s="7" t="s">
        <v>128</v>
      </c>
      <c r="CE10" s="7">
        <f t="shared" ca="1" si="12"/>
        <v>7</v>
      </c>
      <c r="CF10" s="7">
        <f t="shared" ca="1" si="16"/>
        <v>516462.57142857142</v>
      </c>
      <c r="CG10" s="11">
        <f t="shared" ca="1" si="13"/>
        <v>1.82297207078011</v>
      </c>
      <c r="CH10" s="7" t="str">
        <f t="shared" ca="1" si="14"/>
        <v>1-5x</v>
      </c>
      <c r="CI10" s="7" t="s">
        <v>115</v>
      </c>
    </row>
    <row r="11" spans="1:87">
      <c r="A11">
        <v>11118</v>
      </c>
      <c r="B11" t="s">
        <v>101</v>
      </c>
      <c r="C11" s="17">
        <v>0.4</v>
      </c>
      <c r="D11" t="s">
        <v>103</v>
      </c>
      <c r="E11" t="s">
        <v>102</v>
      </c>
      <c r="F11" s="17">
        <v>0.3</v>
      </c>
      <c r="G11" s="17" t="str">
        <f t="shared" si="0"/>
        <v>Non</v>
      </c>
      <c r="H11" t="s">
        <v>104</v>
      </c>
      <c r="I11" s="12" t="s">
        <v>104</v>
      </c>
      <c r="J11" s="13">
        <v>44377</v>
      </c>
      <c r="K11">
        <f t="shared" ca="1" si="2"/>
        <v>4</v>
      </c>
      <c r="L11" t="str">
        <f t="shared" ca="1" si="3"/>
        <v>3-5 ans</v>
      </c>
      <c r="M11" s="13">
        <v>44377</v>
      </c>
      <c r="N11">
        <f t="shared" ca="1" si="4"/>
        <v>4</v>
      </c>
      <c r="O11" t="str">
        <f t="shared" ca="1" si="5"/>
        <v>3-5 ans</v>
      </c>
      <c r="P11" s="13">
        <v>23743</v>
      </c>
      <c r="Q11">
        <f t="shared" ca="1" si="6"/>
        <v>61</v>
      </c>
      <c r="R11" t="str">
        <f t="shared" ca="1" si="7"/>
        <v>55-64</v>
      </c>
      <c r="S11" t="s">
        <v>105</v>
      </c>
      <c r="V11">
        <v>1</v>
      </c>
      <c r="X11">
        <v>1</v>
      </c>
      <c r="Z11">
        <v>1</v>
      </c>
      <c r="BR11">
        <f t="shared" si="1"/>
        <v>3</v>
      </c>
      <c r="BS11" t="str">
        <f t="shared" si="8"/>
        <v>Non prêté</v>
      </c>
      <c r="BT11" t="s">
        <v>106</v>
      </c>
      <c r="BU11" t="s">
        <v>107</v>
      </c>
      <c r="BV11" t="s">
        <v>108</v>
      </c>
      <c r="BW11" s="13" t="s">
        <v>103</v>
      </c>
      <c r="BX11" s="14" t="str">
        <f t="shared" ca="1" si="15"/>
        <v/>
      </c>
      <c r="BY11" s="15" t="str">
        <f t="shared" ca="1" si="9"/>
        <v/>
      </c>
      <c r="BZ11" s="12">
        <f t="shared" ca="1" si="10"/>
        <v>359344</v>
      </c>
      <c r="CA11" s="12"/>
      <c r="CB11" s="12">
        <f t="shared" ca="1" si="11"/>
        <v>359344</v>
      </c>
      <c r="CC11" s="12" t="s">
        <v>109</v>
      </c>
      <c r="CD11" s="12" t="s">
        <v>109</v>
      </c>
      <c r="CE11" s="12" t="str">
        <f t="shared" ca="1" si="12"/>
        <v/>
      </c>
      <c r="CF11" s="12" t="str">
        <f t="shared" ca="1" si="16"/>
        <v/>
      </c>
      <c r="CG11" s="16" t="str">
        <f t="shared" ca="1" si="13"/>
        <v/>
      </c>
      <c r="CH11" s="12" t="str">
        <f t="shared" ca="1" si="14"/>
        <v/>
      </c>
      <c r="CI11" s="12" t="s">
        <v>104</v>
      </c>
    </row>
    <row r="12" spans="1:87">
      <c r="A12" s="6">
        <v>11119</v>
      </c>
      <c r="B12" s="6" t="s">
        <v>118</v>
      </c>
      <c r="C12" s="18">
        <v>0.5</v>
      </c>
      <c r="D12" s="6" t="s">
        <v>102</v>
      </c>
      <c r="E12" s="6" t="s">
        <v>103</v>
      </c>
      <c r="F12" s="18"/>
      <c r="G12" s="18" t="str">
        <f t="shared" si="0"/>
        <v>Oui</v>
      </c>
      <c r="H12" s="6" t="s">
        <v>104</v>
      </c>
      <c r="I12" s="7" t="s">
        <v>104</v>
      </c>
      <c r="J12" s="8">
        <v>44197</v>
      </c>
      <c r="K12" s="6">
        <f t="shared" ca="1" si="2"/>
        <v>5</v>
      </c>
      <c r="L12" s="6" t="str">
        <f t="shared" ca="1" si="3"/>
        <v>5 à 10 ans</v>
      </c>
      <c r="M12" s="8">
        <v>44197</v>
      </c>
      <c r="N12" s="6">
        <f t="shared" ca="1" si="4"/>
        <v>5</v>
      </c>
      <c r="O12" s="6" t="str">
        <f t="shared" ca="1" si="5"/>
        <v>5 à 10 ans</v>
      </c>
      <c r="P12" s="8">
        <v>36526</v>
      </c>
      <c r="Q12" s="6">
        <f t="shared" ca="1" si="6"/>
        <v>26</v>
      </c>
      <c r="R12" s="6" t="str">
        <f t="shared" ca="1" si="7"/>
        <v>25-34</v>
      </c>
      <c r="S12" s="6" t="s">
        <v>124</v>
      </c>
      <c r="T12" s="6"/>
      <c r="U12" s="6">
        <v>1</v>
      </c>
      <c r="V12" s="6"/>
      <c r="W12" s="6">
        <v>1</v>
      </c>
      <c r="X12" s="6"/>
      <c r="Y12" s="6">
        <v>1</v>
      </c>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f t="shared" si="1"/>
        <v>3</v>
      </c>
      <c r="BS12" s="6" t="str">
        <f t="shared" si="8"/>
        <v>Non prêté</v>
      </c>
      <c r="BT12" s="6" t="s">
        <v>106</v>
      </c>
      <c r="BU12" s="6" t="s">
        <v>125</v>
      </c>
      <c r="BV12" s="6" t="s">
        <v>126</v>
      </c>
      <c r="BW12" s="8" t="s">
        <v>103</v>
      </c>
      <c r="BX12" s="9" t="str">
        <f t="shared" ca="1" si="15"/>
        <v/>
      </c>
      <c r="BY12" s="10" t="str">
        <f t="shared" ca="1" si="9"/>
        <v/>
      </c>
      <c r="BZ12" s="7">
        <f t="shared" ca="1" si="10"/>
        <v>23981</v>
      </c>
      <c r="CA12" s="7"/>
      <c r="CB12" s="7">
        <f t="shared" ca="1" si="11"/>
        <v>23981</v>
      </c>
      <c r="CC12" s="7" t="s">
        <v>109</v>
      </c>
      <c r="CD12" s="7" t="s">
        <v>109</v>
      </c>
      <c r="CE12" s="7" t="str">
        <f t="shared" ca="1" si="12"/>
        <v/>
      </c>
      <c r="CF12" s="7" t="str">
        <f t="shared" ca="1" si="16"/>
        <v/>
      </c>
      <c r="CG12" s="11" t="str">
        <f t="shared" ca="1" si="13"/>
        <v/>
      </c>
      <c r="CH12" s="7" t="str">
        <f t="shared" ca="1" si="14"/>
        <v/>
      </c>
      <c r="CI12" s="7" t="s">
        <v>104</v>
      </c>
    </row>
    <row r="13" spans="1:87">
      <c r="A13">
        <v>11120</v>
      </c>
      <c r="B13" t="s">
        <v>101</v>
      </c>
      <c r="C13" s="17">
        <v>0.6</v>
      </c>
      <c r="D13" t="s">
        <v>103</v>
      </c>
      <c r="E13" t="s">
        <v>103</v>
      </c>
      <c r="G13" s="17" t="str">
        <f t="shared" si="0"/>
        <v>Oui</v>
      </c>
      <c r="H13" t="s">
        <v>104</v>
      </c>
      <c r="I13" s="12" t="s">
        <v>120</v>
      </c>
      <c r="J13" s="13">
        <v>44012</v>
      </c>
      <c r="K13">
        <f t="shared" ca="1" si="2"/>
        <v>5</v>
      </c>
      <c r="L13" t="str">
        <f t="shared" ca="1" si="3"/>
        <v>5 à 10 ans</v>
      </c>
      <c r="M13" s="13">
        <v>44012</v>
      </c>
      <c r="N13">
        <f t="shared" ca="1" si="4"/>
        <v>5</v>
      </c>
      <c r="O13" t="str">
        <f t="shared" ca="1" si="5"/>
        <v>5 à 10 ans</v>
      </c>
      <c r="P13" s="13">
        <v>34700</v>
      </c>
      <c r="Q13">
        <f t="shared" ca="1" si="6"/>
        <v>31</v>
      </c>
      <c r="R13" t="str">
        <f t="shared" ca="1" si="7"/>
        <v>25-34</v>
      </c>
      <c r="S13" t="s">
        <v>129</v>
      </c>
      <c r="V13">
        <v>1</v>
      </c>
      <c r="X13">
        <v>1</v>
      </c>
      <c r="Z13">
        <v>1</v>
      </c>
      <c r="BR13">
        <f t="shared" si="1"/>
        <v>3</v>
      </c>
      <c r="BS13" t="str">
        <f t="shared" si="8"/>
        <v>Non prêté</v>
      </c>
      <c r="BT13" t="s">
        <v>106</v>
      </c>
      <c r="BU13" t="s">
        <v>125</v>
      </c>
      <c r="BV13" t="s">
        <v>126</v>
      </c>
      <c r="BW13" s="13" t="s">
        <v>103</v>
      </c>
      <c r="BX13" s="14" t="str">
        <f t="shared" ca="1" si="15"/>
        <v/>
      </c>
      <c r="BY13" s="15" t="str">
        <f t="shared" ca="1" si="9"/>
        <v/>
      </c>
      <c r="BZ13" s="12">
        <f t="shared" ca="1" si="10"/>
        <v>323884</v>
      </c>
      <c r="CA13" s="12"/>
      <c r="CB13" s="12">
        <f t="shared" ca="1" si="11"/>
        <v>323884</v>
      </c>
      <c r="CC13" s="12" t="s">
        <v>109</v>
      </c>
      <c r="CD13" s="12" t="s">
        <v>109</v>
      </c>
      <c r="CE13" s="12" t="str">
        <f t="shared" ca="1" si="12"/>
        <v/>
      </c>
      <c r="CF13" s="12" t="str">
        <f t="shared" ca="1" si="16"/>
        <v/>
      </c>
      <c r="CG13" s="16" t="str">
        <f t="shared" ca="1" si="13"/>
        <v/>
      </c>
      <c r="CH13" s="12" t="str">
        <f t="shared" ca="1" si="14"/>
        <v/>
      </c>
      <c r="CI13" s="12" t="s">
        <v>104</v>
      </c>
    </row>
    <row r="14" spans="1:87">
      <c r="A14" s="6">
        <v>11121</v>
      </c>
      <c r="B14" s="6" t="s">
        <v>101</v>
      </c>
      <c r="C14" s="18">
        <v>0.7</v>
      </c>
      <c r="D14" s="6" t="s">
        <v>102</v>
      </c>
      <c r="E14" s="6" t="s">
        <v>102</v>
      </c>
      <c r="F14" s="18">
        <v>0.4</v>
      </c>
      <c r="G14" s="18" t="str">
        <f t="shared" si="0"/>
        <v>Oui</v>
      </c>
      <c r="H14" s="6" t="s">
        <v>104</v>
      </c>
      <c r="I14" s="7" t="s">
        <v>120</v>
      </c>
      <c r="J14" s="8">
        <v>43831</v>
      </c>
      <c r="K14" s="6">
        <f t="shared" ca="1" si="2"/>
        <v>6</v>
      </c>
      <c r="L14" s="6" t="str">
        <f t="shared" ca="1" si="3"/>
        <v>5 à 10 ans</v>
      </c>
      <c r="M14" s="8">
        <v>43831</v>
      </c>
      <c r="N14" s="6">
        <f t="shared" ca="1" si="4"/>
        <v>6</v>
      </c>
      <c r="O14" s="6" t="str">
        <f t="shared" ca="1" si="5"/>
        <v>5 à 10 ans</v>
      </c>
      <c r="P14" s="8">
        <v>32874</v>
      </c>
      <c r="Q14" s="6">
        <f t="shared" ca="1" si="6"/>
        <v>36</v>
      </c>
      <c r="R14" s="6" t="str">
        <f t="shared" ca="1" si="7"/>
        <v>35-44</v>
      </c>
      <c r="S14" s="6" t="s">
        <v>124</v>
      </c>
      <c r="T14" s="6"/>
      <c r="U14" s="6">
        <v>1</v>
      </c>
      <c r="V14" s="6">
        <v>1</v>
      </c>
      <c r="W14" s="6">
        <v>1</v>
      </c>
      <c r="X14" s="6">
        <v>1</v>
      </c>
      <c r="Y14" s="6">
        <v>1</v>
      </c>
      <c r="Z14" s="6">
        <v>1</v>
      </c>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f t="shared" si="1"/>
        <v>6</v>
      </c>
      <c r="BS14" s="6" t="str">
        <f t="shared" si="8"/>
        <v>Non prêté</v>
      </c>
      <c r="BT14" s="6" t="s">
        <v>106</v>
      </c>
      <c r="BU14" s="6" t="s">
        <v>125</v>
      </c>
      <c r="BV14" s="6" t="s">
        <v>126</v>
      </c>
      <c r="BW14" s="8" t="s">
        <v>103</v>
      </c>
      <c r="BX14" s="9" t="str">
        <f t="shared" ca="1" si="15"/>
        <v/>
      </c>
      <c r="BY14" s="10" t="str">
        <f t="shared" ca="1" si="9"/>
        <v/>
      </c>
      <c r="BZ14" s="7">
        <f t="shared" ca="1" si="10"/>
        <v>301412</v>
      </c>
      <c r="CA14" s="7"/>
      <c r="CB14" s="7">
        <f t="shared" ca="1" si="11"/>
        <v>301412</v>
      </c>
      <c r="CC14" s="7" t="s">
        <v>109</v>
      </c>
      <c r="CD14" s="7" t="s">
        <v>109</v>
      </c>
      <c r="CE14" s="7" t="str">
        <f t="shared" ca="1" si="12"/>
        <v/>
      </c>
      <c r="CF14" s="7" t="str">
        <f t="shared" ca="1" si="16"/>
        <v/>
      </c>
      <c r="CG14" s="11" t="str">
        <f t="shared" ca="1" si="13"/>
        <v/>
      </c>
      <c r="CH14" s="7" t="str">
        <f t="shared" ca="1" si="14"/>
        <v/>
      </c>
      <c r="CI14" s="7" t="s">
        <v>104</v>
      </c>
    </row>
    <row r="15" spans="1:87">
      <c r="A15">
        <v>11122</v>
      </c>
      <c r="B15" t="s">
        <v>130</v>
      </c>
      <c r="C15" s="17">
        <v>0.8</v>
      </c>
      <c r="D15" t="s">
        <v>103</v>
      </c>
      <c r="E15" t="s">
        <v>102</v>
      </c>
      <c r="F15" s="17">
        <v>0.75</v>
      </c>
      <c r="G15" s="17" t="str">
        <f t="shared" si="0"/>
        <v>Oui</v>
      </c>
      <c r="H15" t="s">
        <v>104</v>
      </c>
      <c r="I15" s="12" t="s">
        <v>104</v>
      </c>
      <c r="J15" s="13">
        <v>43646</v>
      </c>
      <c r="K15">
        <f t="shared" ca="1" si="2"/>
        <v>6</v>
      </c>
      <c r="L15" t="str">
        <f t="shared" ca="1" si="3"/>
        <v>5 à 10 ans</v>
      </c>
      <c r="M15" s="13">
        <v>43646</v>
      </c>
      <c r="N15">
        <f t="shared" ca="1" si="4"/>
        <v>6</v>
      </c>
      <c r="O15" t="str">
        <f t="shared" ca="1" si="5"/>
        <v>5 à 10 ans</v>
      </c>
      <c r="P15" s="13">
        <v>31048</v>
      </c>
      <c r="Q15">
        <f t="shared" ca="1" si="6"/>
        <v>41</v>
      </c>
      <c r="R15" t="str">
        <f t="shared" ca="1" si="7"/>
        <v>35-44</v>
      </c>
      <c r="S15" t="s">
        <v>117</v>
      </c>
      <c r="V15">
        <v>1</v>
      </c>
      <c r="X15">
        <v>1</v>
      </c>
      <c r="Z15">
        <v>1</v>
      </c>
      <c r="BR15">
        <f t="shared" si="1"/>
        <v>3</v>
      </c>
      <c r="BS15" t="str">
        <f t="shared" si="8"/>
        <v>Non prêté</v>
      </c>
      <c r="BT15" t="s">
        <v>106</v>
      </c>
      <c r="BU15" t="s">
        <v>107</v>
      </c>
      <c r="BV15" t="s">
        <v>108</v>
      </c>
      <c r="BW15" s="13" t="s">
        <v>103</v>
      </c>
      <c r="BX15" s="14" t="str">
        <f t="shared" ca="1" si="15"/>
        <v/>
      </c>
      <c r="BY15" s="15" t="str">
        <f t="shared" ca="1" si="9"/>
        <v/>
      </c>
      <c r="BZ15" s="12">
        <f t="shared" ca="1" si="10"/>
        <v>1534128</v>
      </c>
      <c r="CA15" s="12"/>
      <c r="CB15" s="12">
        <f t="shared" ca="1" si="11"/>
        <v>1534128</v>
      </c>
      <c r="CC15" s="12" t="s">
        <v>109</v>
      </c>
      <c r="CD15" s="12" t="s">
        <v>109</v>
      </c>
      <c r="CE15" s="12" t="str">
        <f t="shared" ca="1" si="12"/>
        <v/>
      </c>
      <c r="CF15" s="12" t="str">
        <f t="shared" ca="1" si="16"/>
        <v/>
      </c>
      <c r="CG15" s="16" t="str">
        <f t="shared" ca="1" si="13"/>
        <v/>
      </c>
      <c r="CH15" s="12" t="str">
        <f t="shared" ca="1" si="14"/>
        <v/>
      </c>
      <c r="CI15" s="12" t="s">
        <v>104</v>
      </c>
    </row>
    <row r="16" spans="1:87">
      <c r="A16" s="6">
        <v>11123</v>
      </c>
      <c r="B16" s="6" t="s">
        <v>131</v>
      </c>
      <c r="C16" s="18">
        <v>0.75</v>
      </c>
      <c r="D16" s="6" t="s">
        <v>102</v>
      </c>
      <c r="E16" s="6" t="s">
        <v>103</v>
      </c>
      <c r="F16" s="18"/>
      <c r="G16" s="18" t="str">
        <f t="shared" si="0"/>
        <v>Oui</v>
      </c>
      <c r="H16" s="6" t="s">
        <v>104</v>
      </c>
      <c r="I16" s="7" t="s">
        <v>120</v>
      </c>
      <c r="J16" s="8">
        <v>43466</v>
      </c>
      <c r="K16" s="6">
        <f t="shared" ca="1" si="2"/>
        <v>7</v>
      </c>
      <c r="L16" s="6" t="str">
        <f t="shared" ca="1" si="3"/>
        <v>5 à 10 ans</v>
      </c>
      <c r="M16" s="8">
        <v>43466</v>
      </c>
      <c r="N16" s="6">
        <f t="shared" ca="1" si="4"/>
        <v>7</v>
      </c>
      <c r="O16" s="6" t="str">
        <f t="shared" ca="1" si="5"/>
        <v>5 à 10 ans</v>
      </c>
      <c r="P16" s="8">
        <v>29221</v>
      </c>
      <c r="Q16" s="6">
        <f t="shared" ca="1" si="6"/>
        <v>46</v>
      </c>
      <c r="R16" s="6" t="str">
        <f t="shared" ca="1" si="7"/>
        <v>45-54</v>
      </c>
      <c r="S16" s="6" t="s">
        <v>105</v>
      </c>
      <c r="T16" s="6"/>
      <c r="U16" s="6">
        <v>1</v>
      </c>
      <c r="V16" s="6">
        <v>1</v>
      </c>
      <c r="W16" s="6">
        <v>1</v>
      </c>
      <c r="X16" s="6">
        <v>1</v>
      </c>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f t="shared" si="1"/>
        <v>4</v>
      </c>
      <c r="BS16" s="6" t="str">
        <f t="shared" si="8"/>
        <v>Non prêté</v>
      </c>
      <c r="BT16" s="6" t="s">
        <v>106</v>
      </c>
      <c r="BU16" s="6" t="s">
        <v>125</v>
      </c>
      <c r="BV16" s="6" t="s">
        <v>126</v>
      </c>
      <c r="BW16" s="8" t="s">
        <v>103</v>
      </c>
      <c r="BX16" s="9" t="str">
        <f t="shared" ca="1" si="15"/>
        <v/>
      </c>
      <c r="BY16" s="10" t="str">
        <f t="shared" ca="1" si="9"/>
        <v/>
      </c>
      <c r="BZ16" s="7">
        <f t="shared" ca="1" si="10"/>
        <v>167781</v>
      </c>
      <c r="CA16" s="7"/>
      <c r="CB16" s="7">
        <f t="shared" ca="1" si="11"/>
        <v>167781</v>
      </c>
      <c r="CC16" s="7" t="s">
        <v>109</v>
      </c>
      <c r="CD16" s="7" t="s">
        <v>109</v>
      </c>
      <c r="CE16" s="7" t="str">
        <f t="shared" ca="1" si="12"/>
        <v/>
      </c>
      <c r="CF16" s="7" t="str">
        <f t="shared" ca="1" si="16"/>
        <v/>
      </c>
      <c r="CG16" s="11" t="str">
        <f t="shared" ca="1" si="13"/>
        <v/>
      </c>
      <c r="CH16" s="7" t="str">
        <f t="shared" ca="1" si="14"/>
        <v/>
      </c>
      <c r="CI16" s="7" t="s">
        <v>104</v>
      </c>
    </row>
    <row r="17" spans="1:87">
      <c r="A17">
        <v>11124</v>
      </c>
      <c r="B17" t="s">
        <v>132</v>
      </c>
      <c r="C17" s="17">
        <v>1</v>
      </c>
      <c r="D17" t="s">
        <v>103</v>
      </c>
      <c r="E17" t="s">
        <v>103</v>
      </c>
      <c r="G17" s="17" t="str">
        <f t="shared" si="0"/>
        <v>Oui</v>
      </c>
      <c r="H17" t="s">
        <v>104</v>
      </c>
      <c r="I17" s="12" t="s">
        <v>104</v>
      </c>
      <c r="J17" s="13">
        <v>43281</v>
      </c>
      <c r="K17">
        <f t="shared" ca="1" si="2"/>
        <v>7</v>
      </c>
      <c r="L17" t="str">
        <f t="shared" ca="1" si="3"/>
        <v>5 à 10 ans</v>
      </c>
      <c r="M17" s="13">
        <v>43281</v>
      </c>
      <c r="N17">
        <f t="shared" ca="1" si="4"/>
        <v>7</v>
      </c>
      <c r="O17" t="str">
        <f t="shared" ca="1" si="5"/>
        <v>5 à 10 ans</v>
      </c>
      <c r="P17" s="13">
        <v>27395</v>
      </c>
      <c r="Q17">
        <f t="shared" ca="1" si="6"/>
        <v>51</v>
      </c>
      <c r="R17" t="str">
        <f t="shared" ca="1" si="7"/>
        <v>45-54</v>
      </c>
      <c r="S17" t="s">
        <v>105</v>
      </c>
      <c r="V17">
        <v>1</v>
      </c>
      <c r="X17">
        <v>1</v>
      </c>
      <c r="Z17">
        <v>1</v>
      </c>
      <c r="BR17">
        <f t="shared" si="1"/>
        <v>3</v>
      </c>
      <c r="BS17" t="str">
        <f t="shared" si="8"/>
        <v>Non prêté</v>
      </c>
      <c r="BT17" t="s">
        <v>106</v>
      </c>
      <c r="BU17" t="s">
        <v>125</v>
      </c>
      <c r="BV17" t="s">
        <v>133</v>
      </c>
      <c r="BW17" s="13" t="s">
        <v>103</v>
      </c>
      <c r="BX17" s="14" t="str">
        <f t="shared" ca="1" si="15"/>
        <v/>
      </c>
      <c r="BY17" s="15" t="str">
        <f t="shared" ca="1" si="9"/>
        <v/>
      </c>
      <c r="BZ17" s="12">
        <f t="shared" ca="1" si="10"/>
        <v>470411</v>
      </c>
      <c r="CA17" s="12"/>
      <c r="CB17" s="12">
        <f t="shared" ca="1" si="11"/>
        <v>470411</v>
      </c>
      <c r="CC17" s="12" t="s">
        <v>109</v>
      </c>
      <c r="CD17" s="12" t="s">
        <v>109</v>
      </c>
      <c r="CE17" s="12" t="str">
        <f t="shared" ca="1" si="12"/>
        <v/>
      </c>
      <c r="CF17" s="12" t="str">
        <f t="shared" ca="1" si="16"/>
        <v/>
      </c>
      <c r="CG17" s="16" t="str">
        <f t="shared" ca="1" si="13"/>
        <v/>
      </c>
      <c r="CH17" s="12" t="str">
        <f t="shared" ca="1" si="14"/>
        <v/>
      </c>
      <c r="CI17" s="12" t="s">
        <v>104</v>
      </c>
    </row>
    <row r="18" spans="1:87">
      <c r="A18" s="6">
        <v>11125</v>
      </c>
      <c r="B18" s="6" t="s">
        <v>123</v>
      </c>
      <c r="C18" s="18">
        <v>0</v>
      </c>
      <c r="D18" s="6" t="s">
        <v>102</v>
      </c>
      <c r="E18" s="6" t="s">
        <v>102</v>
      </c>
      <c r="F18" s="18">
        <v>0.15</v>
      </c>
      <c r="G18" s="18" t="str">
        <f t="shared" si="0"/>
        <v>Non</v>
      </c>
      <c r="H18" s="6" t="s">
        <v>104</v>
      </c>
      <c r="I18" s="7" t="s">
        <v>127</v>
      </c>
      <c r="J18" s="8">
        <v>43101</v>
      </c>
      <c r="K18" s="6">
        <f t="shared" ca="1" si="2"/>
        <v>8</v>
      </c>
      <c r="L18" s="6" t="str">
        <f t="shared" ca="1" si="3"/>
        <v>5 à 10 ans</v>
      </c>
      <c r="M18" s="8">
        <v>43101</v>
      </c>
      <c r="N18" s="6">
        <f t="shared" ca="1" si="4"/>
        <v>8</v>
      </c>
      <c r="O18" s="6" t="str">
        <f t="shared" ca="1" si="5"/>
        <v>5 à 10 ans</v>
      </c>
      <c r="P18" s="8">
        <v>25569</v>
      </c>
      <c r="Q18" s="6">
        <f t="shared" ca="1" si="6"/>
        <v>56</v>
      </c>
      <c r="R18" s="6" t="str">
        <f t="shared" ca="1" si="7"/>
        <v>55-64</v>
      </c>
      <c r="S18" s="6" t="s">
        <v>105</v>
      </c>
      <c r="T18" s="6"/>
      <c r="U18" s="6">
        <v>1</v>
      </c>
      <c r="V18" s="6"/>
      <c r="W18" s="6">
        <v>1</v>
      </c>
      <c r="X18" s="6"/>
      <c r="Y18" s="6">
        <v>1</v>
      </c>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f t="shared" si="1"/>
        <v>3</v>
      </c>
      <c r="BS18" s="6" t="str">
        <f t="shared" si="8"/>
        <v>Non prêté</v>
      </c>
      <c r="BT18" s="6" t="s">
        <v>106</v>
      </c>
      <c r="BU18" s="6" t="s">
        <v>125</v>
      </c>
      <c r="BV18" s="6" t="s">
        <v>126</v>
      </c>
      <c r="BW18" s="8" t="s">
        <v>103</v>
      </c>
      <c r="BX18" s="9" t="str">
        <f t="shared" ca="1" si="15"/>
        <v/>
      </c>
      <c r="BY18" s="10" t="str">
        <f t="shared" ca="1" si="9"/>
        <v/>
      </c>
      <c r="BZ18" s="7">
        <f t="shared" ca="1" si="10"/>
        <v>930218</v>
      </c>
      <c r="CA18" s="7"/>
      <c r="CB18" s="7">
        <f t="shared" ca="1" si="11"/>
        <v>930218</v>
      </c>
      <c r="CC18" s="7" t="s">
        <v>109</v>
      </c>
      <c r="CD18" s="7" t="s">
        <v>109</v>
      </c>
      <c r="CE18" s="7" t="str">
        <f t="shared" ca="1" si="12"/>
        <v/>
      </c>
      <c r="CF18" s="7" t="str">
        <f t="shared" ca="1" si="16"/>
        <v/>
      </c>
      <c r="CG18" s="11" t="str">
        <f t="shared" ca="1" si="13"/>
        <v/>
      </c>
      <c r="CH18" s="7" t="str">
        <f t="shared" ca="1" si="14"/>
        <v/>
      </c>
      <c r="CI18" s="7" t="s">
        <v>104</v>
      </c>
    </row>
    <row r="19" spans="1:87">
      <c r="A19">
        <v>11126</v>
      </c>
      <c r="B19" t="s">
        <v>101</v>
      </c>
      <c r="C19" s="17">
        <v>0.4</v>
      </c>
      <c r="D19" t="s">
        <v>103</v>
      </c>
      <c r="E19" t="s">
        <v>102</v>
      </c>
      <c r="F19" s="17">
        <v>0.5</v>
      </c>
      <c r="G19" s="17" t="str">
        <f t="shared" si="0"/>
        <v>Non</v>
      </c>
      <c r="H19" t="s">
        <v>104</v>
      </c>
      <c r="I19" s="12" t="s">
        <v>120</v>
      </c>
      <c r="J19" s="13">
        <v>42916</v>
      </c>
      <c r="K19">
        <f t="shared" ca="1" si="2"/>
        <v>8</v>
      </c>
      <c r="L19" t="str">
        <f t="shared" ca="1" si="3"/>
        <v>5 à 10 ans</v>
      </c>
      <c r="M19" s="13">
        <v>42916</v>
      </c>
      <c r="N19">
        <f t="shared" ca="1" si="4"/>
        <v>8</v>
      </c>
      <c r="O19" t="str">
        <f t="shared" ca="1" si="5"/>
        <v>5 à 10 ans</v>
      </c>
      <c r="P19" s="13">
        <v>23743</v>
      </c>
      <c r="Q19">
        <f t="shared" ca="1" si="6"/>
        <v>61</v>
      </c>
      <c r="R19" t="str">
        <f t="shared" ca="1" si="7"/>
        <v>55-64</v>
      </c>
      <c r="S19" t="s">
        <v>134</v>
      </c>
      <c r="V19">
        <v>1</v>
      </c>
      <c r="X19">
        <v>1</v>
      </c>
      <c r="Z19">
        <v>1</v>
      </c>
      <c r="BR19">
        <f t="shared" si="1"/>
        <v>3</v>
      </c>
      <c r="BS19" t="str">
        <f t="shared" si="8"/>
        <v>Non prêté</v>
      </c>
      <c r="BT19" t="s">
        <v>106</v>
      </c>
      <c r="BU19" t="s">
        <v>125</v>
      </c>
      <c r="BV19" t="s">
        <v>126</v>
      </c>
      <c r="BW19" s="13" t="s">
        <v>103</v>
      </c>
      <c r="BX19" s="14" t="str">
        <f t="shared" ca="1" si="15"/>
        <v/>
      </c>
      <c r="BY19" s="15" t="str">
        <f t="shared" ca="1" si="9"/>
        <v/>
      </c>
      <c r="BZ19" s="12">
        <f t="shared" ca="1" si="10"/>
        <v>6683</v>
      </c>
      <c r="CA19" s="12"/>
      <c r="CB19" s="12">
        <f t="shared" ca="1" si="11"/>
        <v>6683</v>
      </c>
      <c r="CC19" s="12" t="s">
        <v>109</v>
      </c>
      <c r="CD19" s="12" t="s">
        <v>109</v>
      </c>
      <c r="CE19" s="12" t="str">
        <f t="shared" ca="1" si="12"/>
        <v/>
      </c>
      <c r="CF19" s="12" t="str">
        <f t="shared" ca="1" si="16"/>
        <v/>
      </c>
      <c r="CG19" s="16" t="str">
        <f t="shared" ca="1" si="13"/>
        <v/>
      </c>
      <c r="CH19" s="12" t="str">
        <f t="shared" ca="1" si="14"/>
        <v/>
      </c>
      <c r="CI19" s="12" t="s">
        <v>104</v>
      </c>
    </row>
    <row r="20" spans="1:87">
      <c r="A20" s="6">
        <v>11127</v>
      </c>
      <c r="B20" s="6" t="s">
        <v>101</v>
      </c>
      <c r="C20" s="18">
        <v>0.15</v>
      </c>
      <c r="D20" s="6" t="s">
        <v>102</v>
      </c>
      <c r="E20" s="6" t="s">
        <v>103</v>
      </c>
      <c r="F20" s="18"/>
      <c r="G20" s="18" t="str">
        <f t="shared" si="0"/>
        <v>Non</v>
      </c>
      <c r="H20" s="6" t="s">
        <v>104</v>
      </c>
      <c r="I20" s="7" t="s">
        <v>120</v>
      </c>
      <c r="J20" s="8">
        <v>42736</v>
      </c>
      <c r="K20" s="6">
        <f t="shared" ca="1" si="2"/>
        <v>9</v>
      </c>
      <c r="L20" s="6" t="str">
        <f t="shared" ca="1" si="3"/>
        <v>5 à 10 ans</v>
      </c>
      <c r="M20" s="8">
        <v>42736</v>
      </c>
      <c r="N20" s="6">
        <f t="shared" ca="1" si="4"/>
        <v>9</v>
      </c>
      <c r="O20" s="6" t="str">
        <f t="shared" ca="1" si="5"/>
        <v>5 à 10 ans</v>
      </c>
      <c r="P20" s="8">
        <v>36526</v>
      </c>
      <c r="Q20" s="6">
        <f t="shared" ca="1" si="6"/>
        <v>26</v>
      </c>
      <c r="R20" s="6" t="str">
        <f t="shared" ca="1" si="7"/>
        <v>25-34</v>
      </c>
      <c r="S20" s="6" t="s">
        <v>135</v>
      </c>
      <c r="T20" s="6"/>
      <c r="U20" s="6">
        <v>1</v>
      </c>
      <c r="V20" s="6">
        <v>1</v>
      </c>
      <c r="W20" s="6">
        <v>1</v>
      </c>
      <c r="X20" s="6">
        <v>1</v>
      </c>
      <c r="Y20" s="6">
        <v>1</v>
      </c>
      <c r="Z20" s="6">
        <v>1</v>
      </c>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f t="shared" si="1"/>
        <v>6</v>
      </c>
      <c r="BS20" s="6" t="str">
        <f t="shared" si="8"/>
        <v>Non prêté</v>
      </c>
      <c r="BT20" s="6" t="s">
        <v>106</v>
      </c>
      <c r="BU20" s="6" t="s">
        <v>125</v>
      </c>
      <c r="BV20" s="6" t="s">
        <v>126</v>
      </c>
      <c r="BW20" s="8" t="s">
        <v>103</v>
      </c>
      <c r="BX20" s="9" t="str">
        <f t="shared" ca="1" si="15"/>
        <v/>
      </c>
      <c r="BY20" s="10" t="str">
        <f t="shared" ca="1" si="9"/>
        <v/>
      </c>
      <c r="BZ20" s="7">
        <f t="shared" ca="1" si="10"/>
        <v>1656335</v>
      </c>
      <c r="CA20" s="7"/>
      <c r="CB20" s="7">
        <f t="shared" ca="1" si="11"/>
        <v>1656335</v>
      </c>
      <c r="CC20" s="7" t="s">
        <v>109</v>
      </c>
      <c r="CD20" s="7" t="s">
        <v>109</v>
      </c>
      <c r="CE20" s="7" t="str">
        <f t="shared" ca="1" si="12"/>
        <v/>
      </c>
      <c r="CF20" s="7" t="str">
        <f t="shared" ca="1" si="16"/>
        <v/>
      </c>
      <c r="CG20" s="11" t="str">
        <f t="shared" ca="1" si="13"/>
        <v/>
      </c>
      <c r="CH20" s="7" t="str">
        <f t="shared" ca="1" si="14"/>
        <v/>
      </c>
      <c r="CI20" s="7" t="s">
        <v>104</v>
      </c>
    </row>
    <row r="21" spans="1:87">
      <c r="A21">
        <v>11128</v>
      </c>
      <c r="B21" t="s">
        <v>131</v>
      </c>
      <c r="C21" s="17">
        <v>0.2</v>
      </c>
      <c r="D21" t="s">
        <v>103</v>
      </c>
      <c r="E21" t="s">
        <v>103</v>
      </c>
      <c r="G21" s="17" t="str">
        <f t="shared" si="0"/>
        <v>Non</v>
      </c>
      <c r="H21" t="s">
        <v>119</v>
      </c>
      <c r="I21" s="12" t="s">
        <v>127</v>
      </c>
      <c r="J21" s="13">
        <v>42551</v>
      </c>
      <c r="K21">
        <f t="shared" ca="1" si="2"/>
        <v>9</v>
      </c>
      <c r="L21" t="str">
        <f t="shared" ca="1" si="3"/>
        <v>5 à 10 ans</v>
      </c>
      <c r="M21" s="13">
        <v>42551</v>
      </c>
      <c r="N21">
        <f t="shared" ca="1" si="4"/>
        <v>9</v>
      </c>
      <c r="O21" t="str">
        <f t="shared" ca="1" si="5"/>
        <v>5 à 10 ans</v>
      </c>
      <c r="P21" s="13">
        <v>34700</v>
      </c>
      <c r="Q21">
        <f t="shared" ca="1" si="6"/>
        <v>31</v>
      </c>
      <c r="R21" t="str">
        <f t="shared" ca="1" si="7"/>
        <v>25-34</v>
      </c>
      <c r="S21" t="s">
        <v>129</v>
      </c>
      <c r="T21">
        <v>1</v>
      </c>
      <c r="V21">
        <v>1</v>
      </c>
      <c r="X21">
        <v>1</v>
      </c>
      <c r="Z21">
        <v>1</v>
      </c>
      <c r="BR21">
        <f t="shared" si="1"/>
        <v>4</v>
      </c>
      <c r="BS21" t="str">
        <f t="shared" si="8"/>
        <v>Prêt</v>
      </c>
      <c r="BT21" t="s">
        <v>106</v>
      </c>
      <c r="BU21" t="s">
        <v>112</v>
      </c>
      <c r="BV21" t="s">
        <v>108</v>
      </c>
      <c r="BW21" s="13" t="s">
        <v>103</v>
      </c>
      <c r="BX21" s="14">
        <f t="shared" ca="1" si="15"/>
        <v>2629460</v>
      </c>
      <c r="BY21" s="15" t="str">
        <f t="shared" ca="1" si="9"/>
        <v>750k-5 mil</v>
      </c>
      <c r="BZ21" s="12">
        <f t="shared" ca="1" si="10"/>
        <v>762010</v>
      </c>
      <c r="CA21" s="12"/>
      <c r="CB21" s="12">
        <f t="shared" ca="1" si="11"/>
        <v>762010</v>
      </c>
      <c r="CC21" s="12" t="s">
        <v>113</v>
      </c>
      <c r="CD21" s="12" t="s">
        <v>114</v>
      </c>
      <c r="CE21" s="12">
        <f t="shared" ca="1" si="12"/>
        <v>1</v>
      </c>
      <c r="CF21" s="12">
        <f t="shared" ca="1" si="16"/>
        <v>2629460</v>
      </c>
      <c r="CG21" s="16">
        <f t="shared" ca="1" si="13"/>
        <v>3.4506896234957547</v>
      </c>
      <c r="CH21" s="12" t="str">
        <f t="shared" ca="1" si="14"/>
        <v>1-5x</v>
      </c>
      <c r="CI21" s="12" t="s">
        <v>115</v>
      </c>
    </row>
    <row r="22" spans="1:87">
      <c r="A22" s="6">
        <v>11129</v>
      </c>
      <c r="B22" s="6" t="s">
        <v>101</v>
      </c>
      <c r="C22" s="18">
        <v>0.3</v>
      </c>
      <c r="D22" s="6" t="s">
        <v>102</v>
      </c>
      <c r="E22" s="6" t="s">
        <v>102</v>
      </c>
      <c r="F22" s="18">
        <v>0.15</v>
      </c>
      <c r="G22" s="18" t="str">
        <f t="shared" si="0"/>
        <v>Non</v>
      </c>
      <c r="H22" s="6" t="s">
        <v>104</v>
      </c>
      <c r="I22" s="7" t="s">
        <v>120</v>
      </c>
      <c r="J22" s="8">
        <v>42370</v>
      </c>
      <c r="K22" s="6">
        <f t="shared" ca="1" si="2"/>
        <v>10</v>
      </c>
      <c r="L22" s="6" t="str">
        <f t="shared" ca="1" si="3"/>
        <v>10-20 ans</v>
      </c>
      <c r="M22" s="8">
        <v>42370</v>
      </c>
      <c r="N22" s="6">
        <f t="shared" ca="1" si="4"/>
        <v>10</v>
      </c>
      <c r="O22" s="6" t="str">
        <f t="shared" ca="1" si="5"/>
        <v>10-20 ans</v>
      </c>
      <c r="P22" s="8">
        <v>32874</v>
      </c>
      <c r="Q22" s="6">
        <f t="shared" ca="1" si="6"/>
        <v>36</v>
      </c>
      <c r="R22" s="6" t="str">
        <f t="shared" ca="1" si="7"/>
        <v>35-44</v>
      </c>
      <c r="S22" s="6" t="s">
        <v>124</v>
      </c>
      <c r="T22" s="6"/>
      <c r="U22" s="6">
        <v>1</v>
      </c>
      <c r="V22" s="6">
        <v>1</v>
      </c>
      <c r="W22" s="6">
        <v>1</v>
      </c>
      <c r="X22" s="6">
        <v>1</v>
      </c>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f t="shared" si="1"/>
        <v>4</v>
      </c>
      <c r="BS22" s="6" t="str">
        <f t="shared" si="8"/>
        <v>Non prêté</v>
      </c>
      <c r="BT22" s="6" t="s">
        <v>106</v>
      </c>
      <c r="BU22" s="6" t="s">
        <v>125</v>
      </c>
      <c r="BV22" s="6" t="s">
        <v>126</v>
      </c>
      <c r="BW22" s="8" t="s">
        <v>103</v>
      </c>
      <c r="BX22" s="9" t="str">
        <f t="shared" ca="1" si="15"/>
        <v/>
      </c>
      <c r="BY22" s="10" t="str">
        <f t="shared" ca="1" si="9"/>
        <v/>
      </c>
      <c r="BZ22" s="7">
        <f t="shared" ca="1" si="10"/>
        <v>247329</v>
      </c>
      <c r="CA22" s="7"/>
      <c r="CB22" s="7">
        <f t="shared" ca="1" si="11"/>
        <v>247329</v>
      </c>
      <c r="CC22" s="7" t="s">
        <v>109</v>
      </c>
      <c r="CD22" s="7" t="s">
        <v>109</v>
      </c>
      <c r="CE22" s="7" t="str">
        <f t="shared" ca="1" si="12"/>
        <v/>
      </c>
      <c r="CF22" s="7" t="str">
        <f t="shared" ca="1" si="16"/>
        <v/>
      </c>
      <c r="CG22" s="11" t="str">
        <f t="shared" ca="1" si="13"/>
        <v/>
      </c>
      <c r="CH22" s="7" t="str">
        <f t="shared" ca="1" si="14"/>
        <v/>
      </c>
      <c r="CI22" s="7" t="s">
        <v>104</v>
      </c>
    </row>
    <row r="23" spans="1:87">
      <c r="A23">
        <v>11130</v>
      </c>
      <c r="B23" t="s">
        <v>101</v>
      </c>
      <c r="C23" s="17">
        <v>0.4</v>
      </c>
      <c r="D23" t="s">
        <v>103</v>
      </c>
      <c r="E23" t="s">
        <v>102</v>
      </c>
      <c r="F23" s="17">
        <v>0.3</v>
      </c>
      <c r="G23" s="17" t="str">
        <f t="shared" si="0"/>
        <v>Non</v>
      </c>
      <c r="H23" t="s">
        <v>104</v>
      </c>
      <c r="I23" s="12" t="s">
        <v>104</v>
      </c>
      <c r="J23" s="13">
        <v>42185</v>
      </c>
      <c r="K23">
        <f t="shared" ca="1" si="2"/>
        <v>10</v>
      </c>
      <c r="L23" t="str">
        <f t="shared" ca="1" si="3"/>
        <v>10-20 ans</v>
      </c>
      <c r="M23" s="13">
        <v>42185</v>
      </c>
      <c r="N23">
        <f t="shared" ca="1" si="4"/>
        <v>10</v>
      </c>
      <c r="O23" t="str">
        <f t="shared" ca="1" si="5"/>
        <v>10-20 ans</v>
      </c>
      <c r="P23" s="13">
        <v>31048</v>
      </c>
      <c r="Q23">
        <f t="shared" ca="1" si="6"/>
        <v>41</v>
      </c>
      <c r="R23" t="str">
        <f t="shared" ca="1" si="7"/>
        <v>35-44</v>
      </c>
      <c r="S23" t="s">
        <v>129</v>
      </c>
      <c r="V23">
        <v>1</v>
      </c>
      <c r="X23">
        <v>1</v>
      </c>
      <c r="Z23">
        <v>1</v>
      </c>
      <c r="BR23">
        <f t="shared" si="1"/>
        <v>3</v>
      </c>
      <c r="BS23" t="str">
        <f t="shared" si="8"/>
        <v>Non prêté</v>
      </c>
      <c r="BT23" t="s">
        <v>106</v>
      </c>
      <c r="BU23" t="s">
        <v>112</v>
      </c>
      <c r="BV23" t="s">
        <v>108</v>
      </c>
      <c r="BW23" s="13" t="s">
        <v>103</v>
      </c>
      <c r="BX23" s="14" t="str">
        <f t="shared" ca="1" si="15"/>
        <v/>
      </c>
      <c r="BY23" s="15" t="str">
        <f t="shared" ca="1" si="9"/>
        <v/>
      </c>
      <c r="BZ23" s="12">
        <f t="shared" ca="1" si="10"/>
        <v>720729</v>
      </c>
      <c r="CA23" s="12"/>
      <c r="CB23" s="12">
        <f t="shared" ca="1" si="11"/>
        <v>720729</v>
      </c>
      <c r="CC23" s="12" t="s">
        <v>109</v>
      </c>
      <c r="CD23" s="12" t="s">
        <v>109</v>
      </c>
      <c r="CE23" s="12" t="str">
        <f t="shared" ca="1" si="12"/>
        <v/>
      </c>
      <c r="CF23" s="12" t="str">
        <f t="shared" ca="1" si="16"/>
        <v/>
      </c>
      <c r="CG23" s="16" t="str">
        <f t="shared" ca="1" si="13"/>
        <v/>
      </c>
      <c r="CH23" s="12" t="str">
        <f t="shared" ca="1" si="14"/>
        <v/>
      </c>
      <c r="CI23" s="12" t="s">
        <v>104</v>
      </c>
    </row>
    <row r="24" spans="1:87">
      <c r="A24" s="6">
        <v>11131</v>
      </c>
      <c r="B24" s="6" t="s">
        <v>101</v>
      </c>
      <c r="C24" s="18">
        <v>0.5</v>
      </c>
      <c r="D24" s="6" t="s">
        <v>102</v>
      </c>
      <c r="E24" s="6" t="s">
        <v>103</v>
      </c>
      <c r="F24" s="18"/>
      <c r="G24" s="18" t="str">
        <f t="shared" si="0"/>
        <v>Oui</v>
      </c>
      <c r="H24" s="6" t="s">
        <v>104</v>
      </c>
      <c r="I24" s="7" t="s">
        <v>104</v>
      </c>
      <c r="J24" s="8">
        <v>42005</v>
      </c>
      <c r="K24" s="6">
        <f t="shared" ca="1" si="2"/>
        <v>11</v>
      </c>
      <c r="L24" s="6" t="str">
        <f t="shared" ca="1" si="3"/>
        <v>10-20 ans</v>
      </c>
      <c r="M24" s="8">
        <v>42005</v>
      </c>
      <c r="N24" s="6">
        <f t="shared" ca="1" si="4"/>
        <v>11</v>
      </c>
      <c r="O24" s="6" t="str">
        <f t="shared" ca="1" si="5"/>
        <v>10-20 ans</v>
      </c>
      <c r="P24" s="8">
        <v>29221</v>
      </c>
      <c r="Q24" s="6">
        <f t="shared" ca="1" si="6"/>
        <v>46</v>
      </c>
      <c r="R24" s="6" t="str">
        <f t="shared" ca="1" si="7"/>
        <v>45-54</v>
      </c>
      <c r="S24" s="6" t="s">
        <v>105</v>
      </c>
      <c r="T24" s="6"/>
      <c r="U24" s="6">
        <v>1</v>
      </c>
      <c r="V24" s="6"/>
      <c r="W24" s="6">
        <v>1</v>
      </c>
      <c r="X24" s="6"/>
      <c r="Y24" s="6">
        <v>1</v>
      </c>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f t="shared" si="1"/>
        <v>3</v>
      </c>
      <c r="BS24" s="6" t="str">
        <f t="shared" si="8"/>
        <v>Non prêté</v>
      </c>
      <c r="BT24" s="6" t="s">
        <v>106</v>
      </c>
      <c r="BU24" s="6" t="s">
        <v>107</v>
      </c>
      <c r="BV24" s="6" t="s">
        <v>108</v>
      </c>
      <c r="BW24" s="8" t="s">
        <v>103</v>
      </c>
      <c r="BX24" s="9" t="str">
        <f t="shared" ca="1" si="15"/>
        <v/>
      </c>
      <c r="BY24" s="10" t="str">
        <f t="shared" ca="1" si="9"/>
        <v/>
      </c>
      <c r="BZ24" s="7">
        <f t="shared" ca="1" si="10"/>
        <v>1228480</v>
      </c>
      <c r="CA24" s="7"/>
      <c r="CB24" s="7">
        <f t="shared" ca="1" si="11"/>
        <v>1228480</v>
      </c>
      <c r="CC24" s="7" t="s">
        <v>109</v>
      </c>
      <c r="CD24" s="7" t="s">
        <v>109</v>
      </c>
      <c r="CE24" s="7" t="str">
        <f t="shared" ca="1" si="12"/>
        <v/>
      </c>
      <c r="CF24" s="7" t="str">
        <f t="shared" ca="1" si="16"/>
        <v/>
      </c>
      <c r="CG24" s="11" t="str">
        <f t="shared" ca="1" si="13"/>
        <v/>
      </c>
      <c r="CH24" s="7" t="str">
        <f t="shared" ca="1" si="14"/>
        <v/>
      </c>
      <c r="CI24" s="7" t="s">
        <v>104</v>
      </c>
    </row>
    <row r="25" spans="1:87">
      <c r="A25">
        <v>11132</v>
      </c>
      <c r="B25" t="s">
        <v>101</v>
      </c>
      <c r="C25" s="17">
        <v>0.6</v>
      </c>
      <c r="D25" t="s">
        <v>103</v>
      </c>
      <c r="E25" t="s">
        <v>103</v>
      </c>
      <c r="G25" s="17" t="str">
        <f t="shared" si="0"/>
        <v>Oui</v>
      </c>
      <c r="H25" t="s">
        <v>104</v>
      </c>
      <c r="I25" s="12" t="s">
        <v>120</v>
      </c>
      <c r="J25" s="13">
        <v>41640</v>
      </c>
      <c r="K25">
        <f t="shared" ca="1" si="2"/>
        <v>12</v>
      </c>
      <c r="L25" t="str">
        <f t="shared" ca="1" si="3"/>
        <v>10-20 ans</v>
      </c>
      <c r="M25" s="13">
        <v>41640</v>
      </c>
      <c r="N25">
        <f t="shared" ca="1" si="4"/>
        <v>12</v>
      </c>
      <c r="O25" t="str">
        <f t="shared" ca="1" si="5"/>
        <v>10-20 ans</v>
      </c>
      <c r="P25" s="13">
        <v>27395</v>
      </c>
      <c r="Q25">
        <f t="shared" ca="1" si="6"/>
        <v>51</v>
      </c>
      <c r="R25" t="str">
        <f t="shared" ca="1" si="7"/>
        <v>45-54</v>
      </c>
      <c r="S25" t="s">
        <v>136</v>
      </c>
      <c r="V25">
        <v>1</v>
      </c>
      <c r="X25">
        <v>1</v>
      </c>
      <c r="Z25">
        <v>1</v>
      </c>
      <c r="BR25">
        <f t="shared" si="1"/>
        <v>3</v>
      </c>
      <c r="BS25" t="str">
        <f t="shared" si="8"/>
        <v>Non prêté</v>
      </c>
      <c r="BT25" t="s">
        <v>106</v>
      </c>
      <c r="BU25" t="s">
        <v>125</v>
      </c>
      <c r="BV25" t="s">
        <v>137</v>
      </c>
      <c r="BW25" s="13" t="s">
        <v>103</v>
      </c>
      <c r="BX25" s="14" t="str">
        <f t="shared" ca="1" si="15"/>
        <v/>
      </c>
      <c r="BY25" s="15" t="str">
        <f t="shared" ca="1" si="9"/>
        <v/>
      </c>
      <c r="BZ25" s="12">
        <f t="shared" ca="1" si="10"/>
        <v>874931</v>
      </c>
      <c r="CA25" s="12"/>
      <c r="CB25" s="12">
        <f t="shared" ca="1" si="11"/>
        <v>874931</v>
      </c>
      <c r="CC25" s="12" t="s">
        <v>109</v>
      </c>
      <c r="CD25" s="12" t="s">
        <v>109</v>
      </c>
      <c r="CE25" s="12" t="str">
        <f t="shared" ca="1" si="12"/>
        <v/>
      </c>
      <c r="CF25" s="12" t="str">
        <f t="shared" ca="1" si="16"/>
        <v/>
      </c>
      <c r="CG25" s="16" t="str">
        <f t="shared" ca="1" si="13"/>
        <v/>
      </c>
      <c r="CH25" s="12" t="str">
        <f t="shared" ca="1" si="14"/>
        <v/>
      </c>
      <c r="CI25" s="12" t="s">
        <v>104</v>
      </c>
    </row>
    <row r="26" spans="1:87">
      <c r="A26" s="6">
        <v>11133</v>
      </c>
      <c r="B26" s="6" t="s">
        <v>101</v>
      </c>
      <c r="C26" s="18">
        <v>0.7</v>
      </c>
      <c r="D26" s="6" t="s">
        <v>102</v>
      </c>
      <c r="E26" s="6" t="s">
        <v>102</v>
      </c>
      <c r="F26" s="18">
        <v>0.4</v>
      </c>
      <c r="G26" s="18" t="str">
        <f t="shared" si="0"/>
        <v>Oui</v>
      </c>
      <c r="H26" s="6" t="s">
        <v>104</v>
      </c>
      <c r="I26" s="7" t="s">
        <v>104</v>
      </c>
      <c r="J26" s="8">
        <v>41275</v>
      </c>
      <c r="K26" s="6">
        <f t="shared" ca="1" si="2"/>
        <v>13</v>
      </c>
      <c r="L26" s="6" t="str">
        <f t="shared" ca="1" si="3"/>
        <v>10-20 ans</v>
      </c>
      <c r="M26" s="8">
        <v>41275</v>
      </c>
      <c r="N26" s="6">
        <f t="shared" ca="1" si="4"/>
        <v>13</v>
      </c>
      <c r="O26" s="6" t="str">
        <f t="shared" ca="1" si="5"/>
        <v>10-20 ans</v>
      </c>
      <c r="P26" s="8">
        <v>25569</v>
      </c>
      <c r="Q26" s="6">
        <f t="shared" ca="1" si="6"/>
        <v>56</v>
      </c>
      <c r="R26" s="6" t="str">
        <f t="shared" ca="1" si="7"/>
        <v>55-64</v>
      </c>
      <c r="S26" s="6" t="s">
        <v>136</v>
      </c>
      <c r="T26" s="6">
        <v>1</v>
      </c>
      <c r="U26" s="6">
        <v>1</v>
      </c>
      <c r="V26" s="6">
        <v>1</v>
      </c>
      <c r="W26" s="6">
        <v>1</v>
      </c>
      <c r="X26" s="6">
        <v>1</v>
      </c>
      <c r="Y26" s="6">
        <v>1</v>
      </c>
      <c r="Z26" s="6">
        <v>1</v>
      </c>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f t="shared" si="1"/>
        <v>7</v>
      </c>
      <c r="BS26" s="6" t="str">
        <f t="shared" si="8"/>
        <v>Prêt</v>
      </c>
      <c r="BT26" s="6" t="s">
        <v>106</v>
      </c>
      <c r="BU26" s="6" t="s">
        <v>107</v>
      </c>
      <c r="BV26" s="6" t="s">
        <v>138</v>
      </c>
      <c r="BW26" s="8" t="s">
        <v>103</v>
      </c>
      <c r="BX26" s="9">
        <f t="shared" ca="1" si="15"/>
        <v>3582637</v>
      </c>
      <c r="BY26" s="10" t="str">
        <f t="shared" ca="1" si="9"/>
        <v>750k-5 mil</v>
      </c>
      <c r="BZ26" s="7">
        <f t="shared" ca="1" si="10"/>
        <v>447744</v>
      </c>
      <c r="CA26" s="7"/>
      <c r="CB26" s="7">
        <f t="shared" ca="1" si="11"/>
        <v>447744</v>
      </c>
      <c r="CC26" s="7" t="s">
        <v>122</v>
      </c>
      <c r="CD26" s="7" t="s">
        <v>128</v>
      </c>
      <c r="CE26" s="7">
        <f t="shared" ca="1" si="12"/>
        <v>3</v>
      </c>
      <c r="CF26" s="7">
        <f t="shared" ca="1" si="16"/>
        <v>1194212.3333333333</v>
      </c>
      <c r="CG26" s="11">
        <f t="shared" ca="1" si="13"/>
        <v>8.001529892081189</v>
      </c>
      <c r="CH26" s="7" t="str">
        <f t="shared" ca="1" si="14"/>
        <v>5-10x</v>
      </c>
      <c r="CI26" s="7" t="s">
        <v>115</v>
      </c>
    </row>
    <row r="27" spans="1:87">
      <c r="A27">
        <v>11134</v>
      </c>
      <c r="B27" t="s">
        <v>101</v>
      </c>
      <c r="C27" s="17">
        <v>0.8</v>
      </c>
      <c r="D27" t="s">
        <v>103</v>
      </c>
      <c r="E27" t="s">
        <v>102</v>
      </c>
      <c r="F27" s="17">
        <v>0.75</v>
      </c>
      <c r="G27" s="17" t="str">
        <f t="shared" si="0"/>
        <v>Oui</v>
      </c>
      <c r="H27" t="s">
        <v>104</v>
      </c>
      <c r="I27" s="12" t="s">
        <v>120</v>
      </c>
      <c r="J27" s="13">
        <v>40909</v>
      </c>
      <c r="K27">
        <f t="shared" ca="1" si="2"/>
        <v>14</v>
      </c>
      <c r="L27" t="str">
        <f t="shared" ca="1" si="3"/>
        <v>10-20 ans</v>
      </c>
      <c r="M27" s="13">
        <v>40909</v>
      </c>
      <c r="N27">
        <f t="shared" ca="1" si="4"/>
        <v>14</v>
      </c>
      <c r="O27" t="str">
        <f t="shared" ca="1" si="5"/>
        <v>10-20 ans</v>
      </c>
      <c r="P27" s="13">
        <v>23743</v>
      </c>
      <c r="Q27">
        <f t="shared" ca="1" si="6"/>
        <v>61</v>
      </c>
      <c r="R27" t="str">
        <f t="shared" ca="1" si="7"/>
        <v>55-64</v>
      </c>
      <c r="S27" t="s">
        <v>117</v>
      </c>
      <c r="V27">
        <v>1</v>
      </c>
      <c r="X27">
        <v>1</v>
      </c>
      <c r="Z27">
        <v>1</v>
      </c>
      <c r="BR27">
        <f t="shared" si="1"/>
        <v>3</v>
      </c>
      <c r="BS27" t="str">
        <f t="shared" si="8"/>
        <v>Non prêté</v>
      </c>
      <c r="BT27" t="s">
        <v>106</v>
      </c>
      <c r="BU27" t="s">
        <v>125</v>
      </c>
      <c r="BV27" t="s">
        <v>126</v>
      </c>
      <c r="BW27" s="13" t="s">
        <v>103</v>
      </c>
      <c r="BX27" s="14" t="str">
        <f t="shared" ca="1" si="15"/>
        <v/>
      </c>
      <c r="BY27" s="15" t="str">
        <f t="shared" ca="1" si="9"/>
        <v/>
      </c>
      <c r="BZ27" s="12">
        <f t="shared" ca="1" si="10"/>
        <v>854989</v>
      </c>
      <c r="CA27" s="12"/>
      <c r="CB27" s="12">
        <f t="shared" ca="1" si="11"/>
        <v>854989</v>
      </c>
      <c r="CC27" s="12" t="s">
        <v>109</v>
      </c>
      <c r="CD27" s="12" t="s">
        <v>109</v>
      </c>
      <c r="CE27" s="12" t="str">
        <f t="shared" ca="1" si="12"/>
        <v/>
      </c>
      <c r="CF27" s="12" t="str">
        <f t="shared" ca="1" si="16"/>
        <v/>
      </c>
      <c r="CG27" s="16" t="str">
        <f t="shared" ca="1" si="13"/>
        <v/>
      </c>
      <c r="CH27" s="12" t="str">
        <f t="shared" ca="1" si="14"/>
        <v/>
      </c>
      <c r="CI27" s="12" t="s">
        <v>104</v>
      </c>
    </row>
    <row r="28" spans="1:87">
      <c r="A28" s="6">
        <v>11135</v>
      </c>
      <c r="B28" s="6" t="s">
        <v>101</v>
      </c>
      <c r="C28" s="18">
        <v>0.75</v>
      </c>
      <c r="D28" s="6" t="s">
        <v>102</v>
      </c>
      <c r="E28" s="6" t="s">
        <v>103</v>
      </c>
      <c r="F28" s="18"/>
      <c r="G28" s="18" t="str">
        <f t="shared" si="0"/>
        <v>Oui</v>
      </c>
      <c r="H28" s="6" t="s">
        <v>104</v>
      </c>
      <c r="I28" s="7" t="s">
        <v>120</v>
      </c>
      <c r="J28" s="8">
        <v>40544</v>
      </c>
      <c r="K28" s="6">
        <f t="shared" ca="1" si="2"/>
        <v>15</v>
      </c>
      <c r="L28" s="6" t="str">
        <f t="shared" ca="1" si="3"/>
        <v>10-20 ans</v>
      </c>
      <c r="M28" s="8">
        <v>40544</v>
      </c>
      <c r="N28" s="6">
        <f t="shared" ca="1" si="4"/>
        <v>15</v>
      </c>
      <c r="O28" s="6" t="str">
        <f t="shared" ca="1" si="5"/>
        <v>10-20 ans</v>
      </c>
      <c r="P28" s="8">
        <v>36526</v>
      </c>
      <c r="Q28" s="6">
        <f t="shared" ca="1" si="6"/>
        <v>26</v>
      </c>
      <c r="R28" s="6" t="str">
        <f t="shared" ca="1" si="7"/>
        <v>25-34</v>
      </c>
      <c r="S28" s="6" t="s">
        <v>105</v>
      </c>
      <c r="T28" s="6"/>
      <c r="U28" s="6">
        <v>1</v>
      </c>
      <c r="V28" s="6">
        <v>1</v>
      </c>
      <c r="W28" s="6">
        <v>1</v>
      </c>
      <c r="X28" s="6">
        <v>1</v>
      </c>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f t="shared" si="1"/>
        <v>4</v>
      </c>
      <c r="BS28" s="6" t="str">
        <f t="shared" si="8"/>
        <v>Non prêté</v>
      </c>
      <c r="BT28" s="6" t="s">
        <v>106</v>
      </c>
      <c r="BU28" s="6" t="s">
        <v>125</v>
      </c>
      <c r="BV28" s="6" t="s">
        <v>137</v>
      </c>
      <c r="BW28" s="8" t="s">
        <v>103</v>
      </c>
      <c r="BX28" s="9" t="str">
        <f t="shared" ca="1" si="15"/>
        <v/>
      </c>
      <c r="BY28" s="10" t="str">
        <f t="shared" ca="1" si="9"/>
        <v/>
      </c>
      <c r="BZ28" s="7">
        <f t="shared" ca="1" si="10"/>
        <v>702448</v>
      </c>
      <c r="CA28" s="7"/>
      <c r="CB28" s="7">
        <f t="shared" ca="1" si="11"/>
        <v>702448</v>
      </c>
      <c r="CC28" s="7" t="s">
        <v>109</v>
      </c>
      <c r="CD28" s="7" t="s">
        <v>109</v>
      </c>
      <c r="CE28" s="7" t="str">
        <f t="shared" ca="1" si="12"/>
        <v/>
      </c>
      <c r="CF28" s="7" t="str">
        <f t="shared" ca="1" si="16"/>
        <v/>
      </c>
      <c r="CG28" s="11" t="str">
        <f t="shared" ca="1" si="13"/>
        <v/>
      </c>
      <c r="CH28" s="7" t="str">
        <f t="shared" ca="1" si="14"/>
        <v/>
      </c>
      <c r="CI28" s="7" t="s">
        <v>104</v>
      </c>
    </row>
    <row r="29" spans="1:87">
      <c r="A29">
        <v>11136</v>
      </c>
      <c r="B29" t="s">
        <v>130</v>
      </c>
      <c r="C29" s="17">
        <v>1</v>
      </c>
      <c r="D29" t="s">
        <v>103</v>
      </c>
      <c r="E29" t="s">
        <v>103</v>
      </c>
      <c r="G29" s="17" t="str">
        <f t="shared" si="0"/>
        <v>Oui</v>
      </c>
      <c r="H29" t="s">
        <v>104</v>
      </c>
      <c r="I29" s="12" t="s">
        <v>120</v>
      </c>
      <c r="J29" s="13">
        <v>40179</v>
      </c>
      <c r="K29">
        <f t="shared" ca="1" si="2"/>
        <v>16</v>
      </c>
      <c r="L29" t="str">
        <f t="shared" ca="1" si="3"/>
        <v>10-20 ans</v>
      </c>
      <c r="M29" s="13">
        <v>40179</v>
      </c>
      <c r="N29">
        <f t="shared" ca="1" si="4"/>
        <v>16</v>
      </c>
      <c r="O29" t="str">
        <f t="shared" ca="1" si="5"/>
        <v>10-20 ans</v>
      </c>
      <c r="P29" s="13">
        <v>34700</v>
      </c>
      <c r="Q29">
        <f t="shared" ca="1" si="6"/>
        <v>31</v>
      </c>
      <c r="R29" t="str">
        <f t="shared" ca="1" si="7"/>
        <v>25-34</v>
      </c>
      <c r="S29" t="s">
        <v>136</v>
      </c>
      <c r="V29">
        <v>1</v>
      </c>
      <c r="X29">
        <v>1</v>
      </c>
      <c r="Z29">
        <v>1</v>
      </c>
      <c r="BR29">
        <f t="shared" si="1"/>
        <v>3</v>
      </c>
      <c r="BS29" t="str">
        <f t="shared" si="8"/>
        <v>Non prêté</v>
      </c>
      <c r="BT29" t="s">
        <v>106</v>
      </c>
      <c r="BU29" t="s">
        <v>125</v>
      </c>
      <c r="BV29" t="s">
        <v>137</v>
      </c>
      <c r="BW29" s="13" t="s">
        <v>103</v>
      </c>
      <c r="BX29" s="14" t="str">
        <f t="shared" ca="1" si="15"/>
        <v/>
      </c>
      <c r="BY29" s="15" t="str">
        <f t="shared" ca="1" si="9"/>
        <v/>
      </c>
      <c r="BZ29" s="12">
        <f t="shared" ca="1" si="10"/>
        <v>1991009</v>
      </c>
      <c r="CA29" s="12"/>
      <c r="CB29" s="12">
        <f t="shared" ca="1" si="11"/>
        <v>1991009</v>
      </c>
      <c r="CC29" s="12" t="s">
        <v>109</v>
      </c>
      <c r="CD29" s="12" t="s">
        <v>109</v>
      </c>
      <c r="CE29" s="12" t="str">
        <f t="shared" ca="1" si="12"/>
        <v/>
      </c>
      <c r="CF29" s="12" t="str">
        <f t="shared" ca="1" si="16"/>
        <v/>
      </c>
      <c r="CG29" s="16" t="str">
        <f t="shared" ca="1" si="13"/>
        <v/>
      </c>
      <c r="CH29" s="12" t="str">
        <f t="shared" ca="1" si="14"/>
        <v/>
      </c>
      <c r="CI29" s="12" t="s">
        <v>104</v>
      </c>
    </row>
    <row r="30" spans="1:87">
      <c r="A30" s="6">
        <v>11137</v>
      </c>
      <c r="B30" s="6" t="s">
        <v>131</v>
      </c>
      <c r="C30" s="18">
        <v>0</v>
      </c>
      <c r="D30" s="6" t="s">
        <v>102</v>
      </c>
      <c r="E30" s="6" t="s">
        <v>102</v>
      </c>
      <c r="F30" s="18">
        <v>0.15</v>
      </c>
      <c r="G30" s="18" t="str">
        <f t="shared" si="0"/>
        <v>Non</v>
      </c>
      <c r="H30" s="6" t="s">
        <v>104</v>
      </c>
      <c r="I30" s="7" t="s">
        <v>104</v>
      </c>
      <c r="J30" s="8">
        <v>39814</v>
      </c>
      <c r="K30" s="6">
        <f t="shared" ca="1" si="2"/>
        <v>17</v>
      </c>
      <c r="L30" s="6" t="str">
        <f t="shared" ca="1" si="3"/>
        <v>10-20 ans</v>
      </c>
      <c r="M30" s="8">
        <v>39814</v>
      </c>
      <c r="N30" s="6">
        <f t="shared" ca="1" si="4"/>
        <v>17</v>
      </c>
      <c r="O30" s="6" t="str">
        <f t="shared" ca="1" si="5"/>
        <v>10-20 ans</v>
      </c>
      <c r="P30" s="8">
        <v>32874</v>
      </c>
      <c r="Q30" s="6">
        <f t="shared" ca="1" si="6"/>
        <v>36</v>
      </c>
      <c r="R30" s="6" t="str">
        <f t="shared" ca="1" si="7"/>
        <v>35-44</v>
      </c>
      <c r="S30" s="6" t="s">
        <v>105</v>
      </c>
      <c r="T30" s="6"/>
      <c r="U30" s="6">
        <v>1</v>
      </c>
      <c r="V30" s="6"/>
      <c r="W30" s="6">
        <v>1</v>
      </c>
      <c r="X30" s="6"/>
      <c r="Y30" s="6">
        <v>1</v>
      </c>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f t="shared" si="1"/>
        <v>3</v>
      </c>
      <c r="BS30" s="6" t="str">
        <f t="shared" si="8"/>
        <v>Non prêté</v>
      </c>
      <c r="BT30" s="6" t="s">
        <v>106</v>
      </c>
      <c r="BU30" s="6" t="s">
        <v>107</v>
      </c>
      <c r="BV30" s="6" t="s">
        <v>108</v>
      </c>
      <c r="BW30" s="8" t="s">
        <v>103</v>
      </c>
      <c r="BX30" s="9" t="str">
        <f t="shared" ca="1" si="15"/>
        <v/>
      </c>
      <c r="BY30" s="10" t="str">
        <f t="shared" ca="1" si="9"/>
        <v/>
      </c>
      <c r="BZ30" s="7">
        <f t="shared" ca="1" si="10"/>
        <v>1649805</v>
      </c>
      <c r="CA30" s="7"/>
      <c r="CB30" s="7">
        <f t="shared" ca="1" si="11"/>
        <v>1649805</v>
      </c>
      <c r="CC30" s="7" t="s">
        <v>109</v>
      </c>
      <c r="CD30" s="7" t="s">
        <v>109</v>
      </c>
      <c r="CE30" s="7" t="str">
        <f t="shared" ca="1" si="12"/>
        <v/>
      </c>
      <c r="CF30" s="7" t="str">
        <f t="shared" ca="1" si="16"/>
        <v/>
      </c>
      <c r="CG30" s="11" t="str">
        <f t="shared" ca="1" si="13"/>
        <v/>
      </c>
      <c r="CH30" s="7" t="str">
        <f t="shared" ca="1" si="14"/>
        <v/>
      </c>
      <c r="CI30" s="7" t="s">
        <v>104</v>
      </c>
    </row>
    <row r="31" spans="1:87">
      <c r="A31">
        <v>11138</v>
      </c>
      <c r="B31" t="s">
        <v>101</v>
      </c>
      <c r="C31" s="17">
        <v>0.4</v>
      </c>
      <c r="D31" t="s">
        <v>103</v>
      </c>
      <c r="E31" t="s">
        <v>102</v>
      </c>
      <c r="F31" s="17">
        <v>0.5</v>
      </c>
      <c r="G31" s="17" t="str">
        <f t="shared" si="0"/>
        <v>Non</v>
      </c>
      <c r="H31" t="s">
        <v>104</v>
      </c>
      <c r="I31" s="12" t="s">
        <v>120</v>
      </c>
      <c r="J31" s="13">
        <v>39448</v>
      </c>
      <c r="K31">
        <f t="shared" ca="1" si="2"/>
        <v>18</v>
      </c>
      <c r="L31" t="str">
        <f t="shared" ca="1" si="3"/>
        <v>10-20 ans</v>
      </c>
      <c r="M31" s="13">
        <v>39448</v>
      </c>
      <c r="N31">
        <f t="shared" ca="1" si="4"/>
        <v>18</v>
      </c>
      <c r="O31" t="str">
        <f t="shared" ca="1" si="5"/>
        <v>10-20 ans</v>
      </c>
      <c r="P31" s="13">
        <v>31048</v>
      </c>
      <c r="Q31">
        <f t="shared" ca="1" si="6"/>
        <v>41</v>
      </c>
      <c r="R31" t="str">
        <f t="shared" ca="1" si="7"/>
        <v>35-44</v>
      </c>
      <c r="S31" t="s">
        <v>105</v>
      </c>
      <c r="V31">
        <v>1</v>
      </c>
      <c r="X31">
        <v>1</v>
      </c>
      <c r="Z31">
        <v>1</v>
      </c>
      <c r="BR31">
        <f t="shared" si="1"/>
        <v>3</v>
      </c>
      <c r="BS31" t="str">
        <f t="shared" si="8"/>
        <v>Non prêté</v>
      </c>
      <c r="BT31" t="s">
        <v>106</v>
      </c>
      <c r="BU31" t="s">
        <v>125</v>
      </c>
      <c r="BV31" t="s">
        <v>126</v>
      </c>
      <c r="BW31" s="13" t="s">
        <v>103</v>
      </c>
      <c r="BX31" s="14" t="str">
        <f t="shared" ca="1" si="15"/>
        <v/>
      </c>
      <c r="BY31" s="15" t="str">
        <f t="shared" ca="1" si="9"/>
        <v/>
      </c>
      <c r="BZ31" s="12">
        <f t="shared" ca="1" si="10"/>
        <v>1038932</v>
      </c>
      <c r="CA31" s="12"/>
      <c r="CB31" s="12">
        <f t="shared" ca="1" si="11"/>
        <v>1038932</v>
      </c>
      <c r="CC31" s="12" t="s">
        <v>109</v>
      </c>
      <c r="CD31" s="12" t="s">
        <v>109</v>
      </c>
      <c r="CE31" s="12" t="str">
        <f t="shared" ca="1" si="12"/>
        <v/>
      </c>
      <c r="CF31" s="12" t="str">
        <f t="shared" ca="1" si="16"/>
        <v/>
      </c>
      <c r="CG31" s="16" t="str">
        <f t="shared" ca="1" si="13"/>
        <v/>
      </c>
      <c r="CH31" s="12" t="str">
        <f t="shared" ca="1" si="14"/>
        <v/>
      </c>
      <c r="CI31" s="12" t="s">
        <v>104</v>
      </c>
    </row>
    <row r="32" spans="1:87">
      <c r="A32" s="6">
        <v>11139</v>
      </c>
      <c r="B32" s="6" t="s">
        <v>123</v>
      </c>
      <c r="C32" s="18">
        <v>0.15</v>
      </c>
      <c r="D32" s="6" t="s">
        <v>102</v>
      </c>
      <c r="E32" s="6" t="s">
        <v>103</v>
      </c>
      <c r="F32" s="18"/>
      <c r="G32" s="18" t="str">
        <f t="shared" si="0"/>
        <v>Non</v>
      </c>
      <c r="H32" s="6" t="s">
        <v>110</v>
      </c>
      <c r="I32" s="7" t="s">
        <v>127</v>
      </c>
      <c r="J32" s="8">
        <v>39083</v>
      </c>
      <c r="K32" s="6">
        <f t="shared" ca="1" si="2"/>
        <v>19</v>
      </c>
      <c r="L32" s="6" t="str">
        <f t="shared" ca="1" si="3"/>
        <v>10-20 ans</v>
      </c>
      <c r="M32" s="8">
        <v>39083</v>
      </c>
      <c r="N32" s="6">
        <f t="shared" ca="1" si="4"/>
        <v>19</v>
      </c>
      <c r="O32" s="6" t="str">
        <f t="shared" ca="1" si="5"/>
        <v>10-20 ans</v>
      </c>
      <c r="P32" s="8">
        <v>29221</v>
      </c>
      <c r="Q32" s="6">
        <f t="shared" ca="1" si="6"/>
        <v>46</v>
      </c>
      <c r="R32" s="6" t="str">
        <f t="shared" ca="1" si="7"/>
        <v>45-54</v>
      </c>
      <c r="S32" s="6" t="s">
        <v>105</v>
      </c>
      <c r="T32" s="6">
        <v>1</v>
      </c>
      <c r="U32" s="6">
        <v>1</v>
      </c>
      <c r="V32" s="6">
        <v>1</v>
      </c>
      <c r="W32" s="6">
        <v>1</v>
      </c>
      <c r="X32" s="6">
        <v>1</v>
      </c>
      <c r="Y32" s="6">
        <v>1</v>
      </c>
      <c r="Z32" s="6">
        <v>1</v>
      </c>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f t="shared" si="1"/>
        <v>7</v>
      </c>
      <c r="BS32" s="6" t="str">
        <f t="shared" si="8"/>
        <v>Prêt</v>
      </c>
      <c r="BT32" s="6" t="s">
        <v>106</v>
      </c>
      <c r="BU32" s="6" t="s">
        <v>125</v>
      </c>
      <c r="BV32" s="6" t="s">
        <v>126</v>
      </c>
      <c r="BW32" s="8" t="s">
        <v>103</v>
      </c>
      <c r="BX32" s="9">
        <f t="shared" ca="1" si="15"/>
        <v>1904483</v>
      </c>
      <c r="BY32" s="10" t="str">
        <f t="shared" ca="1" si="9"/>
        <v>750k-5 mil</v>
      </c>
      <c r="BZ32" s="7">
        <f t="shared" ca="1" si="10"/>
        <v>1335573</v>
      </c>
      <c r="CA32" s="7"/>
      <c r="CB32" s="7">
        <f t="shared" ca="1" si="11"/>
        <v>1335573</v>
      </c>
      <c r="CC32" s="7" t="s">
        <v>113</v>
      </c>
      <c r="CD32" s="7" t="s">
        <v>128</v>
      </c>
      <c r="CE32" s="7">
        <f t="shared" ca="1" si="12"/>
        <v>6</v>
      </c>
      <c r="CF32" s="7">
        <f t="shared" ca="1" si="16"/>
        <v>317413.83333333331</v>
      </c>
      <c r="CG32" s="11">
        <f t="shared" ca="1" si="13"/>
        <v>1.4259669819620493</v>
      </c>
      <c r="CH32" s="7" t="str">
        <f t="shared" ca="1" si="14"/>
        <v>1-5x</v>
      </c>
      <c r="CI32" s="7" t="s">
        <v>115</v>
      </c>
    </row>
    <row r="33" spans="1:87">
      <c r="A33">
        <v>11140</v>
      </c>
      <c r="B33" t="s">
        <v>123</v>
      </c>
      <c r="C33" s="17">
        <v>0.2</v>
      </c>
      <c r="D33" t="s">
        <v>103</v>
      </c>
      <c r="E33" t="s">
        <v>103</v>
      </c>
      <c r="G33" s="17" t="str">
        <f t="shared" si="0"/>
        <v>Non</v>
      </c>
      <c r="H33" t="s">
        <v>104</v>
      </c>
      <c r="I33" s="12" t="s">
        <v>120</v>
      </c>
      <c r="J33" s="13">
        <v>38718</v>
      </c>
      <c r="K33">
        <f t="shared" ca="1" si="2"/>
        <v>20</v>
      </c>
      <c r="L33" t="str">
        <f t="shared" ca="1" si="3"/>
        <v>&gt;20 ans</v>
      </c>
      <c r="M33" s="13">
        <v>38718</v>
      </c>
      <c r="N33">
        <f t="shared" ca="1" si="4"/>
        <v>20</v>
      </c>
      <c r="O33" t="str">
        <f t="shared" ca="1" si="5"/>
        <v>&gt;20 ans</v>
      </c>
      <c r="P33" s="13">
        <v>27395</v>
      </c>
      <c r="Q33">
        <f t="shared" ca="1" si="6"/>
        <v>51</v>
      </c>
      <c r="R33" t="str">
        <f t="shared" ca="1" si="7"/>
        <v>45-54</v>
      </c>
      <c r="S33" t="s">
        <v>136</v>
      </c>
      <c r="T33">
        <v>1</v>
      </c>
      <c r="V33">
        <v>1</v>
      </c>
      <c r="X33">
        <v>1</v>
      </c>
      <c r="Z33">
        <v>1</v>
      </c>
      <c r="BR33">
        <f t="shared" si="1"/>
        <v>4</v>
      </c>
      <c r="BS33" t="str">
        <f t="shared" si="8"/>
        <v>Prêt</v>
      </c>
      <c r="BT33" t="s">
        <v>106</v>
      </c>
      <c r="BU33" t="s">
        <v>125</v>
      </c>
      <c r="BV33" t="s">
        <v>126</v>
      </c>
      <c r="BW33" s="13" t="s">
        <v>103</v>
      </c>
      <c r="BX33" s="14">
        <f t="shared" ca="1" si="15"/>
        <v>3687884</v>
      </c>
      <c r="BY33" s="15" t="str">
        <f t="shared" ca="1" si="9"/>
        <v>750k-5 mil</v>
      </c>
      <c r="BZ33" s="12">
        <f t="shared" ca="1" si="10"/>
        <v>1840461</v>
      </c>
      <c r="CA33" s="12"/>
      <c r="CB33" s="12">
        <f t="shared" ca="1" si="11"/>
        <v>1840461</v>
      </c>
      <c r="CC33" s="12" t="s">
        <v>113</v>
      </c>
      <c r="CD33" s="12" t="s">
        <v>114</v>
      </c>
      <c r="CE33" s="12">
        <f t="shared" ca="1" si="12"/>
        <v>7</v>
      </c>
      <c r="CF33" s="12">
        <f t="shared" ca="1" si="16"/>
        <v>526840.57142857148</v>
      </c>
      <c r="CG33" s="16">
        <f t="shared" ca="1" si="13"/>
        <v>2.0037827479093555</v>
      </c>
      <c r="CH33" s="12" t="str">
        <f t="shared" ca="1" si="14"/>
        <v>1-5x</v>
      </c>
      <c r="CI33" s="12" t="s">
        <v>104</v>
      </c>
    </row>
    <row r="34" spans="1:87">
      <c r="A34" s="6">
        <v>11141</v>
      </c>
      <c r="B34" s="6" t="s">
        <v>101</v>
      </c>
      <c r="C34" s="18">
        <v>0.3</v>
      </c>
      <c r="D34" s="6" t="s">
        <v>102</v>
      </c>
      <c r="E34" s="6" t="s">
        <v>102</v>
      </c>
      <c r="F34" s="18">
        <v>0.15</v>
      </c>
      <c r="G34" s="18" t="str">
        <f t="shared" si="0"/>
        <v>Non</v>
      </c>
      <c r="H34" s="6" t="s">
        <v>119</v>
      </c>
      <c r="I34" s="7" t="s">
        <v>120</v>
      </c>
      <c r="J34" s="8">
        <v>38353</v>
      </c>
      <c r="K34" s="6">
        <f t="shared" ca="1" si="2"/>
        <v>21</v>
      </c>
      <c r="L34" s="6" t="str">
        <f t="shared" ca="1" si="3"/>
        <v>&gt;20 ans</v>
      </c>
      <c r="M34" s="8">
        <v>38353</v>
      </c>
      <c r="N34" s="6">
        <f t="shared" ca="1" si="4"/>
        <v>21</v>
      </c>
      <c r="O34" s="6" t="str">
        <f t="shared" ca="1" si="5"/>
        <v>&gt;20 ans</v>
      </c>
      <c r="P34" s="8">
        <v>25569</v>
      </c>
      <c r="Q34" s="6">
        <f t="shared" ca="1" si="6"/>
        <v>56</v>
      </c>
      <c r="R34" s="6" t="str">
        <f t="shared" ca="1" si="7"/>
        <v>55-64</v>
      </c>
      <c r="S34" s="6" t="s">
        <v>124</v>
      </c>
      <c r="T34" s="6">
        <v>1</v>
      </c>
      <c r="U34" s="6">
        <v>1</v>
      </c>
      <c r="V34" s="6">
        <v>1</v>
      </c>
      <c r="W34" s="6">
        <v>1</v>
      </c>
      <c r="X34" s="6">
        <v>1</v>
      </c>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f t="shared" si="1"/>
        <v>5</v>
      </c>
      <c r="BS34" s="6" t="str">
        <f t="shared" si="8"/>
        <v>Prêt</v>
      </c>
      <c r="BT34" s="6" t="s">
        <v>106</v>
      </c>
      <c r="BU34" s="6" t="s">
        <v>125</v>
      </c>
      <c r="BV34" s="6" t="s">
        <v>126</v>
      </c>
      <c r="BW34" s="8" t="s">
        <v>103</v>
      </c>
      <c r="BX34" s="9">
        <f t="shared" ca="1" si="15"/>
        <v>4636012</v>
      </c>
      <c r="BY34" s="10" t="str">
        <f t="shared" ca="1" si="9"/>
        <v>750k-5 mil</v>
      </c>
      <c r="BZ34" s="7">
        <f t="shared" ca="1" si="10"/>
        <v>968092</v>
      </c>
      <c r="CA34" s="7"/>
      <c r="CB34" s="7">
        <f t="shared" ca="1" si="11"/>
        <v>968092</v>
      </c>
      <c r="CC34" s="7" t="s">
        <v>122</v>
      </c>
      <c r="CD34" s="7" t="s">
        <v>128</v>
      </c>
      <c r="CE34" s="7">
        <f t="shared" ca="1" si="12"/>
        <v>1</v>
      </c>
      <c r="CF34" s="7">
        <f t="shared" ca="1" si="16"/>
        <v>4636012</v>
      </c>
      <c r="CG34" s="11">
        <f t="shared" ca="1" si="13"/>
        <v>4.7888134598777805</v>
      </c>
      <c r="CH34" s="7" t="str">
        <f t="shared" ca="1" si="14"/>
        <v>1-5x</v>
      </c>
      <c r="CI34" s="7" t="s">
        <v>115</v>
      </c>
    </row>
    <row r="35" spans="1:87">
      <c r="A35">
        <v>11142</v>
      </c>
      <c r="B35" t="s">
        <v>118</v>
      </c>
      <c r="C35" s="17">
        <v>0.4</v>
      </c>
      <c r="D35" t="s">
        <v>103</v>
      </c>
      <c r="E35" t="s">
        <v>102</v>
      </c>
      <c r="F35" s="17">
        <v>0.3</v>
      </c>
      <c r="G35" s="17" t="str">
        <f t="shared" si="0"/>
        <v>Non</v>
      </c>
      <c r="H35" t="s">
        <v>104</v>
      </c>
      <c r="I35" s="12" t="s">
        <v>104</v>
      </c>
      <c r="J35" s="13">
        <v>37987</v>
      </c>
      <c r="K35">
        <f t="shared" ca="1" si="2"/>
        <v>22</v>
      </c>
      <c r="L35" t="str">
        <f t="shared" ca="1" si="3"/>
        <v>&gt;20 ans</v>
      </c>
      <c r="M35" s="13">
        <v>37987</v>
      </c>
      <c r="N35">
        <f t="shared" ca="1" si="4"/>
        <v>22</v>
      </c>
      <c r="O35" t="str">
        <f t="shared" ca="1" si="5"/>
        <v>&gt;20 ans</v>
      </c>
      <c r="P35" s="13">
        <v>23743</v>
      </c>
      <c r="Q35">
        <f t="shared" ca="1" si="6"/>
        <v>61</v>
      </c>
      <c r="R35" t="str">
        <f t="shared" ca="1" si="7"/>
        <v>55-64</v>
      </c>
      <c r="S35" t="s">
        <v>105</v>
      </c>
      <c r="V35">
        <v>1</v>
      </c>
      <c r="X35">
        <v>1</v>
      </c>
      <c r="Z35">
        <v>1</v>
      </c>
      <c r="BR35">
        <f t="shared" si="1"/>
        <v>3</v>
      </c>
      <c r="BS35" t="str">
        <f t="shared" si="8"/>
        <v>Non prêté</v>
      </c>
      <c r="BT35" t="s">
        <v>106</v>
      </c>
      <c r="BU35" t="s">
        <v>107</v>
      </c>
      <c r="BV35" t="s">
        <v>108</v>
      </c>
      <c r="BW35" s="13" t="s">
        <v>103</v>
      </c>
      <c r="BX35" s="14" t="str">
        <f t="shared" ca="1" si="15"/>
        <v/>
      </c>
      <c r="BY35" s="15" t="str">
        <f t="shared" ca="1" si="9"/>
        <v/>
      </c>
      <c r="BZ35" s="12">
        <f t="shared" ca="1" si="10"/>
        <v>631067</v>
      </c>
      <c r="CA35" s="12"/>
      <c r="CB35" s="12">
        <f t="shared" ca="1" si="11"/>
        <v>631067</v>
      </c>
      <c r="CC35" s="12" t="s">
        <v>109</v>
      </c>
      <c r="CD35" s="12" t="s">
        <v>109</v>
      </c>
      <c r="CE35" s="12" t="str">
        <f t="shared" ca="1" si="12"/>
        <v/>
      </c>
      <c r="CF35" s="12" t="str">
        <f t="shared" ca="1" si="16"/>
        <v/>
      </c>
      <c r="CG35" s="16" t="str">
        <f t="shared" ca="1" si="13"/>
        <v/>
      </c>
      <c r="CH35" s="12" t="str">
        <f t="shared" ca="1" si="14"/>
        <v/>
      </c>
      <c r="CI35" s="12" t="s">
        <v>104</v>
      </c>
    </row>
    <row r="36" spans="1:87">
      <c r="A36" s="6">
        <v>11143</v>
      </c>
      <c r="B36" s="6" t="s">
        <v>123</v>
      </c>
      <c r="C36" s="18">
        <v>0.5</v>
      </c>
      <c r="D36" s="6" t="s">
        <v>102</v>
      </c>
      <c r="E36" s="6" t="s">
        <v>103</v>
      </c>
      <c r="F36" s="18"/>
      <c r="G36" s="18" t="str">
        <f t="shared" si="0"/>
        <v>Oui</v>
      </c>
      <c r="H36" s="6" t="s">
        <v>104</v>
      </c>
      <c r="I36" s="7" t="s">
        <v>120</v>
      </c>
      <c r="J36" s="8">
        <v>37622</v>
      </c>
      <c r="K36" s="6">
        <f t="shared" ca="1" si="2"/>
        <v>23</v>
      </c>
      <c r="L36" s="6" t="str">
        <f t="shared" ca="1" si="3"/>
        <v>&gt;20 ans</v>
      </c>
      <c r="M36" s="8">
        <v>37622</v>
      </c>
      <c r="N36" s="6">
        <f t="shared" ca="1" si="4"/>
        <v>23</v>
      </c>
      <c r="O36" s="6" t="str">
        <f t="shared" ca="1" si="5"/>
        <v>&gt;20 ans</v>
      </c>
      <c r="P36" s="8">
        <v>36526</v>
      </c>
      <c r="Q36" s="6">
        <f t="shared" ca="1" si="6"/>
        <v>26</v>
      </c>
      <c r="R36" s="6" t="str">
        <f t="shared" ca="1" si="7"/>
        <v>25-34</v>
      </c>
      <c r="S36" s="6" t="s">
        <v>105</v>
      </c>
      <c r="T36" s="6"/>
      <c r="U36" s="6">
        <v>1</v>
      </c>
      <c r="V36" s="6"/>
      <c r="W36" s="6">
        <v>1</v>
      </c>
      <c r="X36" s="6"/>
      <c r="Y36" s="6">
        <v>1</v>
      </c>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f t="shared" si="1"/>
        <v>3</v>
      </c>
      <c r="BS36" s="6" t="str">
        <f t="shared" si="8"/>
        <v>Non prêté</v>
      </c>
      <c r="BT36" s="6" t="s">
        <v>106</v>
      </c>
      <c r="BU36" s="6" t="s">
        <v>125</v>
      </c>
      <c r="BV36" s="6" t="s">
        <v>137</v>
      </c>
      <c r="BW36" s="8" t="s">
        <v>103</v>
      </c>
      <c r="BX36" s="9" t="str">
        <f t="shared" ca="1" si="15"/>
        <v/>
      </c>
      <c r="BY36" s="10" t="str">
        <f t="shared" ca="1" si="9"/>
        <v/>
      </c>
      <c r="BZ36" s="7">
        <f t="shared" ca="1" si="10"/>
        <v>1761547</v>
      </c>
      <c r="CA36" s="7"/>
      <c r="CB36" s="7">
        <f t="shared" ca="1" si="11"/>
        <v>1761547</v>
      </c>
      <c r="CC36" s="7" t="s">
        <v>109</v>
      </c>
      <c r="CD36" s="7" t="s">
        <v>109</v>
      </c>
      <c r="CE36" s="7" t="str">
        <f t="shared" ca="1" si="12"/>
        <v/>
      </c>
      <c r="CF36" s="7" t="str">
        <f t="shared" ca="1" si="16"/>
        <v/>
      </c>
      <c r="CG36" s="11" t="str">
        <f t="shared" ca="1" si="13"/>
        <v/>
      </c>
      <c r="CH36" s="7" t="str">
        <f t="shared" ca="1" si="14"/>
        <v/>
      </c>
      <c r="CI36" s="7" t="s">
        <v>104</v>
      </c>
    </row>
    <row r="37" spans="1:87">
      <c r="A37">
        <v>11144</v>
      </c>
      <c r="B37" t="s">
        <v>139</v>
      </c>
      <c r="C37" s="17">
        <v>0.6</v>
      </c>
      <c r="D37" t="s">
        <v>103</v>
      </c>
      <c r="E37" t="s">
        <v>103</v>
      </c>
      <c r="G37" s="17" t="str">
        <f t="shared" si="0"/>
        <v>Oui</v>
      </c>
      <c r="H37" t="s">
        <v>104</v>
      </c>
      <c r="I37" s="12" t="s">
        <v>104</v>
      </c>
      <c r="J37" s="13">
        <v>37257</v>
      </c>
      <c r="K37">
        <f t="shared" ca="1" si="2"/>
        <v>24</v>
      </c>
      <c r="L37" t="str">
        <f t="shared" ca="1" si="3"/>
        <v>&gt;20 ans</v>
      </c>
      <c r="M37" s="13">
        <v>37257</v>
      </c>
      <c r="N37">
        <f t="shared" ca="1" si="4"/>
        <v>24</v>
      </c>
      <c r="O37" t="str">
        <f t="shared" ca="1" si="5"/>
        <v>&gt;20 ans</v>
      </c>
      <c r="P37" s="13">
        <v>34700</v>
      </c>
      <c r="Q37">
        <f t="shared" ca="1" si="6"/>
        <v>31</v>
      </c>
      <c r="R37" t="str">
        <f t="shared" ca="1" si="7"/>
        <v>25-34</v>
      </c>
      <c r="S37" t="s">
        <v>140</v>
      </c>
      <c r="V37">
        <v>1</v>
      </c>
      <c r="X37">
        <v>1</v>
      </c>
      <c r="Z37">
        <v>1</v>
      </c>
      <c r="BR37">
        <f t="shared" si="1"/>
        <v>3</v>
      </c>
      <c r="BS37" t="str">
        <f t="shared" si="8"/>
        <v>Non prêté</v>
      </c>
      <c r="BT37" t="s">
        <v>106</v>
      </c>
      <c r="BU37" t="s">
        <v>125</v>
      </c>
      <c r="BV37" t="s">
        <v>137</v>
      </c>
      <c r="BW37" s="13" t="s">
        <v>103</v>
      </c>
      <c r="BX37" s="14" t="str">
        <f t="shared" ca="1" si="15"/>
        <v/>
      </c>
      <c r="BY37" s="15" t="str">
        <f t="shared" ca="1" si="9"/>
        <v/>
      </c>
      <c r="BZ37" s="12">
        <f t="shared" ca="1" si="10"/>
        <v>1009690</v>
      </c>
      <c r="CA37" s="12"/>
      <c r="CB37" s="12">
        <f t="shared" ca="1" si="11"/>
        <v>1009690</v>
      </c>
      <c r="CC37" s="12" t="s">
        <v>109</v>
      </c>
      <c r="CD37" s="12" t="s">
        <v>109</v>
      </c>
      <c r="CE37" s="12" t="str">
        <f t="shared" ca="1" si="12"/>
        <v/>
      </c>
      <c r="CF37" s="12" t="str">
        <f t="shared" ca="1" si="16"/>
        <v/>
      </c>
      <c r="CG37" s="16" t="str">
        <f t="shared" ca="1" si="13"/>
        <v/>
      </c>
      <c r="CH37" s="12" t="str">
        <f t="shared" ca="1" si="14"/>
        <v/>
      </c>
      <c r="CI37" s="12" t="s">
        <v>104</v>
      </c>
    </row>
    <row r="38" spans="1:87">
      <c r="A38" s="6">
        <v>11145</v>
      </c>
      <c r="B38" s="6" t="s">
        <v>101</v>
      </c>
      <c r="C38" s="18">
        <v>0.7</v>
      </c>
      <c r="D38" s="6" t="s">
        <v>102</v>
      </c>
      <c r="E38" s="6" t="s">
        <v>102</v>
      </c>
      <c r="F38" s="18">
        <v>0.4</v>
      </c>
      <c r="G38" s="18" t="str">
        <f t="shared" si="0"/>
        <v>Oui</v>
      </c>
      <c r="H38" s="6" t="s">
        <v>104</v>
      </c>
      <c r="I38" s="7" t="s">
        <v>120</v>
      </c>
      <c r="J38" s="8">
        <v>36892</v>
      </c>
      <c r="K38" s="6">
        <f t="shared" ca="1" si="2"/>
        <v>25</v>
      </c>
      <c r="L38" s="6" t="str">
        <f t="shared" ca="1" si="3"/>
        <v>&gt;20 ans</v>
      </c>
      <c r="M38" s="8">
        <v>36892</v>
      </c>
      <c r="N38" s="6">
        <f t="shared" ca="1" si="4"/>
        <v>25</v>
      </c>
      <c r="O38" s="6" t="str">
        <f t="shared" ca="1" si="5"/>
        <v>&gt;20 ans</v>
      </c>
      <c r="P38" s="8">
        <v>32874</v>
      </c>
      <c r="Q38" s="6">
        <f t="shared" ca="1" si="6"/>
        <v>36</v>
      </c>
      <c r="R38" s="6" t="str">
        <f t="shared" ca="1" si="7"/>
        <v>35-44</v>
      </c>
      <c r="S38" s="6" t="s">
        <v>105</v>
      </c>
      <c r="T38" s="6"/>
      <c r="U38" s="6">
        <v>1</v>
      </c>
      <c r="V38" s="6">
        <v>1</v>
      </c>
      <c r="W38" s="6">
        <v>1</v>
      </c>
      <c r="X38" s="6">
        <v>1</v>
      </c>
      <c r="Y38" s="6">
        <v>1</v>
      </c>
      <c r="Z38" s="6">
        <v>1</v>
      </c>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f t="shared" si="1"/>
        <v>6</v>
      </c>
      <c r="BS38" s="6" t="str">
        <f t="shared" si="8"/>
        <v>Non prêté</v>
      </c>
      <c r="BT38" s="6" t="s">
        <v>106</v>
      </c>
      <c r="BU38" s="6" t="s">
        <v>125</v>
      </c>
      <c r="BV38" s="6" t="s">
        <v>126</v>
      </c>
      <c r="BW38" s="8" t="s">
        <v>103</v>
      </c>
      <c r="BX38" s="9" t="str">
        <f t="shared" ca="1" si="15"/>
        <v/>
      </c>
      <c r="BY38" s="10" t="str">
        <f t="shared" ca="1" si="9"/>
        <v/>
      </c>
      <c r="BZ38" s="7">
        <f t="shared" ca="1" si="10"/>
        <v>700077</v>
      </c>
      <c r="CA38" s="7"/>
      <c r="CB38" s="7">
        <f t="shared" ca="1" si="11"/>
        <v>700077</v>
      </c>
      <c r="CC38" s="7" t="s">
        <v>109</v>
      </c>
      <c r="CD38" s="7" t="s">
        <v>109</v>
      </c>
      <c r="CE38" s="7" t="str">
        <f t="shared" ca="1" si="12"/>
        <v/>
      </c>
      <c r="CF38" s="7" t="str">
        <f t="shared" ca="1" si="16"/>
        <v/>
      </c>
      <c r="CG38" s="11" t="str">
        <f t="shared" ca="1" si="13"/>
        <v/>
      </c>
      <c r="CH38" s="7" t="str">
        <f t="shared" ca="1" si="14"/>
        <v/>
      </c>
      <c r="CI38" s="7" t="s">
        <v>104</v>
      </c>
    </row>
    <row r="39" spans="1:87">
      <c r="A39">
        <v>11146</v>
      </c>
      <c r="B39" t="s">
        <v>118</v>
      </c>
      <c r="C39" s="17">
        <v>0.8</v>
      </c>
      <c r="D39" t="s">
        <v>103</v>
      </c>
      <c r="E39" t="s">
        <v>102</v>
      </c>
      <c r="F39" s="17">
        <v>0.75</v>
      </c>
      <c r="G39" s="17" t="str">
        <f t="shared" si="0"/>
        <v>Oui</v>
      </c>
      <c r="H39" t="s">
        <v>104</v>
      </c>
      <c r="I39" s="12" t="s">
        <v>120</v>
      </c>
      <c r="J39" s="13">
        <v>36526</v>
      </c>
      <c r="K39">
        <f t="shared" ca="1" si="2"/>
        <v>26</v>
      </c>
      <c r="L39" t="str">
        <f t="shared" ca="1" si="3"/>
        <v>&gt;20 ans</v>
      </c>
      <c r="M39" s="13">
        <v>36526</v>
      </c>
      <c r="N39">
        <f t="shared" ca="1" si="4"/>
        <v>26</v>
      </c>
      <c r="O39" t="str">
        <f t="shared" ca="1" si="5"/>
        <v>&gt;20 ans</v>
      </c>
      <c r="P39" s="13">
        <v>31048</v>
      </c>
      <c r="Q39">
        <f t="shared" ca="1" si="6"/>
        <v>41</v>
      </c>
      <c r="R39" t="str">
        <f t="shared" ca="1" si="7"/>
        <v>35-44</v>
      </c>
      <c r="S39" t="s">
        <v>136</v>
      </c>
      <c r="V39">
        <v>1</v>
      </c>
      <c r="X39">
        <v>1</v>
      </c>
      <c r="Z39">
        <v>1</v>
      </c>
      <c r="BR39">
        <f t="shared" si="1"/>
        <v>3</v>
      </c>
      <c r="BS39" t="str">
        <f t="shared" si="8"/>
        <v>Non prêté</v>
      </c>
      <c r="BT39" t="s">
        <v>106</v>
      </c>
      <c r="BU39" t="s">
        <v>125</v>
      </c>
      <c r="BV39" t="s">
        <v>126</v>
      </c>
      <c r="BW39" s="13" t="s">
        <v>103</v>
      </c>
      <c r="BX39" s="14" t="str">
        <f t="shared" ca="1" si="15"/>
        <v/>
      </c>
      <c r="BY39" s="15" t="str">
        <f t="shared" ca="1" si="9"/>
        <v/>
      </c>
      <c r="BZ39" s="12">
        <f t="shared" ca="1" si="10"/>
        <v>1000652</v>
      </c>
      <c r="CA39" s="12"/>
      <c r="CB39" s="12">
        <f t="shared" ca="1" si="11"/>
        <v>1000652</v>
      </c>
      <c r="CC39" s="12" t="s">
        <v>109</v>
      </c>
      <c r="CD39" s="12" t="s">
        <v>109</v>
      </c>
      <c r="CE39" s="12" t="str">
        <f t="shared" ca="1" si="12"/>
        <v/>
      </c>
      <c r="CF39" s="12" t="str">
        <f t="shared" ca="1" si="16"/>
        <v/>
      </c>
      <c r="CG39" s="16" t="str">
        <f t="shared" ca="1" si="13"/>
        <v/>
      </c>
      <c r="CH39" s="12" t="str">
        <f t="shared" ca="1" si="14"/>
        <v/>
      </c>
      <c r="CI39" s="12" t="s">
        <v>104</v>
      </c>
    </row>
    <row r="40" spans="1:87">
      <c r="A40" s="6">
        <v>11147</v>
      </c>
      <c r="B40" s="6" t="s">
        <v>101</v>
      </c>
      <c r="C40" s="18">
        <v>0.75</v>
      </c>
      <c r="D40" s="6" t="s">
        <v>102</v>
      </c>
      <c r="E40" s="6" t="s">
        <v>103</v>
      </c>
      <c r="F40" s="18"/>
      <c r="G40" s="18" t="str">
        <f t="shared" si="0"/>
        <v>Oui</v>
      </c>
      <c r="H40" s="6" t="s">
        <v>104</v>
      </c>
      <c r="I40" s="7" t="s">
        <v>104</v>
      </c>
      <c r="J40" s="8">
        <v>36161</v>
      </c>
      <c r="K40" s="6">
        <f t="shared" ca="1" si="2"/>
        <v>27</v>
      </c>
      <c r="L40" s="6" t="str">
        <f t="shared" ca="1" si="3"/>
        <v>&gt;20 ans</v>
      </c>
      <c r="M40" s="8">
        <v>36161</v>
      </c>
      <c r="N40" s="6">
        <f t="shared" ca="1" si="4"/>
        <v>27</v>
      </c>
      <c r="O40" s="6" t="str">
        <f t="shared" ca="1" si="5"/>
        <v>&gt;20 ans</v>
      </c>
      <c r="P40" s="8">
        <v>29221</v>
      </c>
      <c r="Q40" s="6">
        <f t="shared" ca="1" si="6"/>
        <v>46</v>
      </c>
      <c r="R40" s="6" t="str">
        <f t="shared" ca="1" si="7"/>
        <v>45-54</v>
      </c>
      <c r="S40" s="6" t="s">
        <v>141</v>
      </c>
      <c r="T40" s="6"/>
      <c r="U40" s="6">
        <v>1</v>
      </c>
      <c r="V40" s="6">
        <v>1</v>
      </c>
      <c r="W40" s="6">
        <v>1</v>
      </c>
      <c r="X40" s="6">
        <v>1</v>
      </c>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f t="shared" si="1"/>
        <v>4</v>
      </c>
      <c r="BS40" s="6" t="str">
        <f t="shared" si="8"/>
        <v>Non prêté</v>
      </c>
      <c r="BT40" s="6" t="s">
        <v>106</v>
      </c>
      <c r="BU40" s="6" t="s">
        <v>125</v>
      </c>
      <c r="BV40" s="6" t="s">
        <v>137</v>
      </c>
      <c r="BW40" s="8" t="s">
        <v>103</v>
      </c>
      <c r="BX40" s="9" t="str">
        <f t="shared" ca="1" si="15"/>
        <v/>
      </c>
      <c r="BY40" s="10" t="str">
        <f t="shared" ca="1" si="9"/>
        <v/>
      </c>
      <c r="BZ40" s="7">
        <f t="shared" ca="1" si="10"/>
        <v>823478</v>
      </c>
      <c r="CA40" s="7"/>
      <c r="CB40" s="7">
        <f t="shared" ca="1" si="11"/>
        <v>823478</v>
      </c>
      <c r="CC40" s="7" t="s">
        <v>109</v>
      </c>
      <c r="CD40" s="7" t="s">
        <v>109</v>
      </c>
      <c r="CE40" s="7" t="str">
        <f t="shared" ca="1" si="12"/>
        <v/>
      </c>
      <c r="CF40" s="7" t="str">
        <f t="shared" ca="1" si="16"/>
        <v/>
      </c>
      <c r="CG40" s="11" t="str">
        <f t="shared" ca="1" si="13"/>
        <v/>
      </c>
      <c r="CH40" s="7" t="str">
        <f t="shared" ca="1" si="14"/>
        <v/>
      </c>
      <c r="CI40" s="7" t="s">
        <v>104</v>
      </c>
    </row>
    <row r="41" spans="1:87">
      <c r="A41">
        <v>11148</v>
      </c>
      <c r="B41" t="s">
        <v>101</v>
      </c>
      <c r="C41" s="17">
        <v>1</v>
      </c>
      <c r="D41" t="s">
        <v>103</v>
      </c>
      <c r="E41" t="s">
        <v>103</v>
      </c>
      <c r="G41" s="17" t="str">
        <f t="shared" si="0"/>
        <v>Oui</v>
      </c>
      <c r="H41" t="s">
        <v>104</v>
      </c>
      <c r="I41" s="12" t="s">
        <v>104</v>
      </c>
      <c r="J41" s="13">
        <v>45658</v>
      </c>
      <c r="K41">
        <f t="shared" ca="1" si="2"/>
        <v>1</v>
      </c>
      <c r="L41" t="str">
        <f t="shared" ca="1" si="3"/>
        <v>1 à 3 ans</v>
      </c>
      <c r="M41" s="13">
        <v>45658</v>
      </c>
      <c r="N41">
        <f t="shared" ca="1" si="4"/>
        <v>1</v>
      </c>
      <c r="O41" t="str">
        <f t="shared" ca="1" si="5"/>
        <v>1 à 3 ans</v>
      </c>
      <c r="P41" s="13">
        <v>27395</v>
      </c>
      <c r="Q41">
        <f t="shared" ca="1" si="6"/>
        <v>51</v>
      </c>
      <c r="R41" t="str">
        <f t="shared" ca="1" si="7"/>
        <v>45-54</v>
      </c>
      <c r="S41" t="s">
        <v>124</v>
      </c>
      <c r="V41">
        <v>1</v>
      </c>
      <c r="X41">
        <v>1</v>
      </c>
      <c r="Z41">
        <v>1</v>
      </c>
      <c r="BR41">
        <f t="shared" si="1"/>
        <v>3</v>
      </c>
      <c r="BS41" t="str">
        <f t="shared" si="8"/>
        <v>Non prêté</v>
      </c>
      <c r="BT41" t="s">
        <v>106</v>
      </c>
      <c r="BU41" t="s">
        <v>112</v>
      </c>
      <c r="BV41" t="s">
        <v>108</v>
      </c>
      <c r="BW41" s="13" t="s">
        <v>103</v>
      </c>
      <c r="BX41" s="14" t="str">
        <f t="shared" ca="1" si="15"/>
        <v/>
      </c>
      <c r="BY41" s="15" t="str">
        <f t="shared" ca="1" si="9"/>
        <v/>
      </c>
      <c r="BZ41" s="12">
        <f t="shared" ca="1" si="10"/>
        <v>946174</v>
      </c>
      <c r="CA41" s="12"/>
      <c r="CB41" s="12">
        <f t="shared" ca="1" si="11"/>
        <v>946174</v>
      </c>
      <c r="CC41" s="12" t="s">
        <v>109</v>
      </c>
      <c r="CD41" s="12" t="s">
        <v>109</v>
      </c>
      <c r="CE41" s="12" t="str">
        <f t="shared" ca="1" si="12"/>
        <v/>
      </c>
      <c r="CF41" s="12" t="str">
        <f t="shared" ca="1" si="16"/>
        <v/>
      </c>
      <c r="CG41" s="16" t="str">
        <f t="shared" ca="1" si="13"/>
        <v/>
      </c>
      <c r="CH41" s="12" t="str">
        <f t="shared" ca="1" si="14"/>
        <v/>
      </c>
      <c r="CI41" s="12" t="s">
        <v>104</v>
      </c>
    </row>
    <row r="42" spans="1:87">
      <c r="A42" s="6">
        <v>11149</v>
      </c>
      <c r="B42" s="6" t="s">
        <v>101</v>
      </c>
      <c r="C42" s="18">
        <v>0</v>
      </c>
      <c r="D42" s="6" t="s">
        <v>102</v>
      </c>
      <c r="E42" s="6" t="s">
        <v>102</v>
      </c>
      <c r="F42" s="18">
        <v>0.15</v>
      </c>
      <c r="G42" s="18" t="str">
        <f t="shared" si="0"/>
        <v>Non</v>
      </c>
      <c r="H42" s="6" t="s">
        <v>104</v>
      </c>
      <c r="I42" s="7" t="s">
        <v>120</v>
      </c>
      <c r="J42" s="8">
        <v>45658</v>
      </c>
      <c r="K42" s="6">
        <f t="shared" ca="1" si="2"/>
        <v>1</v>
      </c>
      <c r="L42" s="6" t="str">
        <f t="shared" ca="1" si="3"/>
        <v>1 à 3 ans</v>
      </c>
      <c r="M42" s="8">
        <v>45658</v>
      </c>
      <c r="N42" s="6">
        <f t="shared" ca="1" si="4"/>
        <v>1</v>
      </c>
      <c r="O42" s="6" t="str">
        <f t="shared" ca="1" si="5"/>
        <v>1 à 3 ans</v>
      </c>
      <c r="P42" s="8">
        <v>25569</v>
      </c>
      <c r="Q42" s="6">
        <f t="shared" ca="1" si="6"/>
        <v>56</v>
      </c>
      <c r="R42" s="6" t="str">
        <f t="shared" ca="1" si="7"/>
        <v>55-64</v>
      </c>
      <c r="S42" s="6" t="s">
        <v>124</v>
      </c>
      <c r="T42" s="6"/>
      <c r="U42" s="6">
        <v>1</v>
      </c>
      <c r="V42" s="6"/>
      <c r="W42" s="6">
        <v>1</v>
      </c>
      <c r="X42" s="6"/>
      <c r="Y42" s="6">
        <v>1</v>
      </c>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f t="shared" si="1"/>
        <v>3</v>
      </c>
      <c r="BS42" s="6" t="str">
        <f t="shared" si="8"/>
        <v>Non prêté</v>
      </c>
      <c r="BT42" s="6" t="s">
        <v>106</v>
      </c>
      <c r="BU42" s="6" t="s">
        <v>125</v>
      </c>
      <c r="BV42" s="6" t="s">
        <v>126</v>
      </c>
      <c r="BW42" s="8" t="s">
        <v>103</v>
      </c>
      <c r="BX42" s="9" t="str">
        <f t="shared" ca="1" si="15"/>
        <v/>
      </c>
      <c r="BY42" s="10" t="str">
        <f t="shared" ca="1" si="9"/>
        <v/>
      </c>
      <c r="BZ42" s="7">
        <f t="shared" ca="1" si="10"/>
        <v>332042</v>
      </c>
      <c r="CA42" s="7"/>
      <c r="CB42" s="7">
        <f t="shared" ca="1" si="11"/>
        <v>332042</v>
      </c>
      <c r="CC42" s="7" t="s">
        <v>109</v>
      </c>
      <c r="CD42" s="7" t="s">
        <v>109</v>
      </c>
      <c r="CE42" s="7" t="str">
        <f t="shared" ca="1" si="12"/>
        <v/>
      </c>
      <c r="CF42" s="7" t="str">
        <f t="shared" ca="1" si="16"/>
        <v/>
      </c>
      <c r="CG42" s="11" t="str">
        <f t="shared" ca="1" si="13"/>
        <v/>
      </c>
      <c r="CH42" s="7" t="str">
        <f t="shared" ca="1" si="14"/>
        <v/>
      </c>
      <c r="CI42" s="7" t="s">
        <v>104</v>
      </c>
    </row>
    <row r="43" spans="1:87">
      <c r="A43">
        <v>11150</v>
      </c>
      <c r="B43" t="s">
        <v>101</v>
      </c>
      <c r="C43" s="17">
        <v>0.4</v>
      </c>
      <c r="D43" t="s">
        <v>103</v>
      </c>
      <c r="E43" t="s">
        <v>102</v>
      </c>
      <c r="F43" s="17">
        <v>0.5</v>
      </c>
      <c r="G43" s="17" t="str">
        <f t="shared" si="0"/>
        <v>Non</v>
      </c>
      <c r="H43" t="s">
        <v>119</v>
      </c>
      <c r="I43" s="12" t="s">
        <v>127</v>
      </c>
      <c r="J43" s="13">
        <v>45473</v>
      </c>
      <c r="K43">
        <f t="shared" ca="1" si="2"/>
        <v>1</v>
      </c>
      <c r="L43" t="str">
        <f t="shared" ca="1" si="3"/>
        <v>1 à 3 ans</v>
      </c>
      <c r="M43" s="13">
        <v>45473</v>
      </c>
      <c r="N43">
        <f t="shared" ca="1" si="4"/>
        <v>1</v>
      </c>
      <c r="O43" t="str">
        <f t="shared" ca="1" si="5"/>
        <v>1 à 3 ans</v>
      </c>
      <c r="P43" s="13">
        <v>23743</v>
      </c>
      <c r="Q43">
        <f t="shared" ca="1" si="6"/>
        <v>61</v>
      </c>
      <c r="R43" t="str">
        <f t="shared" ca="1" si="7"/>
        <v>55-64</v>
      </c>
      <c r="S43" t="s">
        <v>105</v>
      </c>
      <c r="T43">
        <v>1</v>
      </c>
      <c r="V43">
        <v>1</v>
      </c>
      <c r="X43">
        <v>1</v>
      </c>
      <c r="Z43">
        <v>1</v>
      </c>
      <c r="BR43">
        <f t="shared" si="1"/>
        <v>4</v>
      </c>
      <c r="BS43" t="str">
        <f t="shared" si="8"/>
        <v>Prêt</v>
      </c>
      <c r="BT43" t="s">
        <v>106</v>
      </c>
      <c r="BU43" t="s">
        <v>107</v>
      </c>
      <c r="BV43" t="s">
        <v>108</v>
      </c>
      <c r="BW43" s="13" t="s">
        <v>103</v>
      </c>
      <c r="BX43" s="14">
        <f t="shared" ca="1" si="15"/>
        <v>3975206</v>
      </c>
      <c r="BY43" s="15" t="str">
        <f t="shared" ca="1" si="9"/>
        <v>750k-5 mil</v>
      </c>
      <c r="BZ43" s="12">
        <f t="shared" ca="1" si="10"/>
        <v>1984607</v>
      </c>
      <c r="CA43" s="12"/>
      <c r="CB43" s="12">
        <f t="shared" ca="1" si="11"/>
        <v>1984607</v>
      </c>
      <c r="CC43" s="12" t="s">
        <v>122</v>
      </c>
      <c r="CD43" s="12" t="s">
        <v>114</v>
      </c>
      <c r="CE43" s="12">
        <f t="shared" ca="1" si="12"/>
        <v>2</v>
      </c>
      <c r="CF43" s="12">
        <f t="shared" ca="1" si="16"/>
        <v>1987603</v>
      </c>
      <c r="CG43" s="16">
        <f t="shared" ca="1" si="13"/>
        <v>2.0030192375618951</v>
      </c>
      <c r="CH43" s="12" t="str">
        <f t="shared" ca="1" si="14"/>
        <v>1-5x</v>
      </c>
      <c r="CI43" s="12" t="s">
        <v>115</v>
      </c>
    </row>
    <row r="44" spans="1:87">
      <c r="A44" s="6">
        <v>11151</v>
      </c>
      <c r="B44" s="6" t="s">
        <v>139</v>
      </c>
      <c r="C44" s="18">
        <v>0.15</v>
      </c>
      <c r="D44" s="6" t="s">
        <v>102</v>
      </c>
      <c r="E44" s="6" t="s">
        <v>103</v>
      </c>
      <c r="F44" s="18"/>
      <c r="G44" s="18" t="str">
        <f t="shared" si="0"/>
        <v>Non</v>
      </c>
      <c r="H44" s="6" t="s">
        <v>119</v>
      </c>
      <c r="I44" s="7" t="s">
        <v>120</v>
      </c>
      <c r="J44" s="8">
        <v>45292</v>
      </c>
      <c r="K44" s="6">
        <f t="shared" ca="1" si="2"/>
        <v>2</v>
      </c>
      <c r="L44" s="6" t="str">
        <f t="shared" ca="1" si="3"/>
        <v>1 à 3 ans</v>
      </c>
      <c r="M44" s="8">
        <v>45292</v>
      </c>
      <c r="N44" s="6">
        <f t="shared" ca="1" si="4"/>
        <v>2</v>
      </c>
      <c r="O44" s="6" t="str">
        <f t="shared" ca="1" si="5"/>
        <v>1 à 3 ans</v>
      </c>
      <c r="P44" s="8">
        <v>36526</v>
      </c>
      <c r="Q44" s="6">
        <f t="shared" ca="1" si="6"/>
        <v>26</v>
      </c>
      <c r="R44" s="6" t="str">
        <f t="shared" ca="1" si="7"/>
        <v>25-34</v>
      </c>
      <c r="S44" s="6" t="s">
        <v>105</v>
      </c>
      <c r="T44" s="6">
        <v>1</v>
      </c>
      <c r="U44" s="6">
        <v>1</v>
      </c>
      <c r="V44" s="6">
        <v>1</v>
      </c>
      <c r="W44" s="6">
        <v>1</v>
      </c>
      <c r="X44" s="6">
        <v>1</v>
      </c>
      <c r="Y44" s="6">
        <v>1</v>
      </c>
      <c r="Z44" s="6">
        <v>1</v>
      </c>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f t="shared" si="1"/>
        <v>7</v>
      </c>
      <c r="BS44" s="6" t="str">
        <f t="shared" si="8"/>
        <v>Prêt</v>
      </c>
      <c r="BT44" s="6" t="s">
        <v>106</v>
      </c>
      <c r="BU44" s="6" t="s">
        <v>125</v>
      </c>
      <c r="BV44" s="6" t="s">
        <v>126</v>
      </c>
      <c r="BW44" s="8" t="s">
        <v>103</v>
      </c>
      <c r="BX44" s="9">
        <f t="shared" ca="1" si="15"/>
        <v>3942362</v>
      </c>
      <c r="BY44" s="10" t="str">
        <f t="shared" ca="1" si="9"/>
        <v>750k-5 mil</v>
      </c>
      <c r="BZ44" s="7">
        <f t="shared" ca="1" si="10"/>
        <v>748350</v>
      </c>
      <c r="CA44" s="7"/>
      <c r="CB44" s="7">
        <f t="shared" ca="1" si="11"/>
        <v>748350</v>
      </c>
      <c r="CC44" s="7" t="s">
        <v>113</v>
      </c>
      <c r="CD44" s="7" t="s">
        <v>128</v>
      </c>
      <c r="CE44" s="7">
        <f t="shared" ca="1" si="12"/>
        <v>5</v>
      </c>
      <c r="CF44" s="7">
        <f t="shared" ca="1" si="16"/>
        <v>788472.4</v>
      </c>
      <c r="CG44" s="11">
        <f t="shared" ca="1" si="13"/>
        <v>5.2680724260038749</v>
      </c>
      <c r="CH44" s="7" t="str">
        <f t="shared" ca="1" si="14"/>
        <v>5-10x</v>
      </c>
      <c r="CI44" s="7" t="s">
        <v>115</v>
      </c>
    </row>
    <row r="45" spans="1:87">
      <c r="A45">
        <v>11152</v>
      </c>
      <c r="B45" t="s">
        <v>123</v>
      </c>
      <c r="C45" s="17">
        <v>0.2</v>
      </c>
      <c r="D45" t="s">
        <v>103</v>
      </c>
      <c r="E45" t="s">
        <v>103</v>
      </c>
      <c r="G45" s="17" t="str">
        <f t="shared" si="0"/>
        <v>Non</v>
      </c>
      <c r="H45" t="s">
        <v>104</v>
      </c>
      <c r="I45" s="12" t="s">
        <v>120</v>
      </c>
      <c r="J45" s="13">
        <v>45107</v>
      </c>
      <c r="K45">
        <f t="shared" ca="1" si="2"/>
        <v>2</v>
      </c>
      <c r="L45" t="str">
        <f t="shared" ca="1" si="3"/>
        <v>1 à 3 ans</v>
      </c>
      <c r="M45" s="13">
        <v>45107</v>
      </c>
      <c r="N45">
        <f t="shared" ca="1" si="4"/>
        <v>2</v>
      </c>
      <c r="O45" t="str">
        <f t="shared" ca="1" si="5"/>
        <v>1 à 3 ans</v>
      </c>
      <c r="P45" s="13">
        <v>34700</v>
      </c>
      <c r="Q45">
        <f t="shared" ca="1" si="6"/>
        <v>31</v>
      </c>
      <c r="R45" t="str">
        <f t="shared" ca="1" si="7"/>
        <v>25-34</v>
      </c>
      <c r="S45" t="s">
        <v>136</v>
      </c>
      <c r="V45">
        <v>1</v>
      </c>
      <c r="X45">
        <v>1</v>
      </c>
      <c r="Z45">
        <v>1</v>
      </c>
      <c r="BR45">
        <f t="shared" si="1"/>
        <v>3</v>
      </c>
      <c r="BS45" t="str">
        <f t="shared" si="8"/>
        <v>Non prêté</v>
      </c>
      <c r="BT45" t="s">
        <v>106</v>
      </c>
      <c r="BU45" t="s">
        <v>125</v>
      </c>
      <c r="BV45" t="s">
        <v>126</v>
      </c>
      <c r="BW45" s="13" t="s">
        <v>103</v>
      </c>
      <c r="BX45" s="14" t="str">
        <f t="shared" ca="1" si="15"/>
        <v/>
      </c>
      <c r="BY45" s="15" t="str">
        <f t="shared" ca="1" si="9"/>
        <v/>
      </c>
      <c r="BZ45" s="12">
        <f t="shared" ca="1" si="10"/>
        <v>1309681</v>
      </c>
      <c r="CA45" s="12"/>
      <c r="CB45" s="12">
        <f t="shared" ca="1" si="11"/>
        <v>1309681</v>
      </c>
      <c r="CC45" s="12" t="s">
        <v>109</v>
      </c>
      <c r="CD45" s="12" t="s">
        <v>109</v>
      </c>
      <c r="CE45" s="12" t="str">
        <f t="shared" ca="1" si="12"/>
        <v/>
      </c>
      <c r="CF45" s="12" t="str">
        <f t="shared" ca="1" si="16"/>
        <v/>
      </c>
      <c r="CG45" s="16" t="str">
        <f t="shared" ca="1" si="13"/>
        <v/>
      </c>
      <c r="CH45" s="12" t="str">
        <f t="shared" ca="1" si="14"/>
        <v/>
      </c>
      <c r="CI45" s="12" t="s">
        <v>104</v>
      </c>
    </row>
    <row r="46" spans="1:87">
      <c r="A46" s="6">
        <v>11153</v>
      </c>
      <c r="B46" s="6" t="s">
        <v>101</v>
      </c>
      <c r="C46" s="18">
        <v>0.3</v>
      </c>
      <c r="D46" s="6" t="s">
        <v>102</v>
      </c>
      <c r="E46" s="6" t="s">
        <v>102</v>
      </c>
      <c r="F46" s="18">
        <v>0.15</v>
      </c>
      <c r="G46" s="18" t="str">
        <f t="shared" si="0"/>
        <v>Non</v>
      </c>
      <c r="H46" s="6" t="s">
        <v>104</v>
      </c>
      <c r="I46" s="7" t="s">
        <v>120</v>
      </c>
      <c r="J46" s="8">
        <v>44927</v>
      </c>
      <c r="K46" s="6">
        <f t="shared" ca="1" si="2"/>
        <v>3</v>
      </c>
      <c r="L46" s="6" t="str">
        <f t="shared" ca="1" si="3"/>
        <v>3-5 ans</v>
      </c>
      <c r="M46" s="8">
        <v>44927</v>
      </c>
      <c r="N46" s="6">
        <f t="shared" ca="1" si="4"/>
        <v>3</v>
      </c>
      <c r="O46" s="6" t="str">
        <f t="shared" ca="1" si="5"/>
        <v>3-5 ans</v>
      </c>
      <c r="P46" s="8">
        <v>32874</v>
      </c>
      <c r="Q46" s="6">
        <f t="shared" ca="1" si="6"/>
        <v>36</v>
      </c>
      <c r="R46" s="6" t="str">
        <f t="shared" ca="1" si="7"/>
        <v>35-44</v>
      </c>
      <c r="S46" s="6" t="s">
        <v>105</v>
      </c>
      <c r="T46" s="6"/>
      <c r="U46" s="6">
        <v>1</v>
      </c>
      <c r="V46" s="6">
        <v>1</v>
      </c>
      <c r="W46" s="6">
        <v>1</v>
      </c>
      <c r="X46" s="6">
        <v>1</v>
      </c>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f t="shared" si="1"/>
        <v>4</v>
      </c>
      <c r="BS46" s="6" t="str">
        <f t="shared" si="8"/>
        <v>Non prêté</v>
      </c>
      <c r="BT46" s="6" t="s">
        <v>106</v>
      </c>
      <c r="BU46" s="6" t="s">
        <v>125</v>
      </c>
      <c r="BV46" s="6" t="s">
        <v>126</v>
      </c>
      <c r="BW46" s="8" t="s">
        <v>103</v>
      </c>
      <c r="BX46" s="9" t="str">
        <f t="shared" ca="1" si="15"/>
        <v/>
      </c>
      <c r="BY46" s="10" t="str">
        <f t="shared" ca="1" si="9"/>
        <v/>
      </c>
      <c r="BZ46" s="7">
        <f t="shared" ca="1" si="10"/>
        <v>77961</v>
      </c>
      <c r="CA46" s="7"/>
      <c r="CB46" s="7">
        <f t="shared" ca="1" si="11"/>
        <v>77961</v>
      </c>
      <c r="CC46" s="7" t="s">
        <v>109</v>
      </c>
      <c r="CD46" s="7" t="s">
        <v>109</v>
      </c>
      <c r="CE46" s="7" t="str">
        <f t="shared" ca="1" si="12"/>
        <v/>
      </c>
      <c r="CF46" s="7" t="str">
        <f t="shared" ca="1" si="16"/>
        <v/>
      </c>
      <c r="CG46" s="11" t="str">
        <f t="shared" ca="1" si="13"/>
        <v/>
      </c>
      <c r="CH46" s="7" t="str">
        <f t="shared" ca="1" si="14"/>
        <v/>
      </c>
      <c r="CI46" s="7" t="s">
        <v>104</v>
      </c>
    </row>
    <row r="47" spans="1:87">
      <c r="A47">
        <v>11154</v>
      </c>
      <c r="B47" t="s">
        <v>142</v>
      </c>
      <c r="C47" s="17">
        <v>0.4</v>
      </c>
      <c r="D47" t="s">
        <v>103</v>
      </c>
      <c r="E47" t="s">
        <v>102</v>
      </c>
      <c r="F47" s="17">
        <v>0.3</v>
      </c>
      <c r="G47" s="17" t="str">
        <f t="shared" si="0"/>
        <v>Non</v>
      </c>
      <c r="H47" t="s">
        <v>104</v>
      </c>
      <c r="I47" s="12" t="s">
        <v>104</v>
      </c>
      <c r="J47" s="13">
        <v>44742</v>
      </c>
      <c r="K47">
        <f t="shared" ca="1" si="2"/>
        <v>3</v>
      </c>
      <c r="L47" t="str">
        <f t="shared" ca="1" si="3"/>
        <v>3-5 ans</v>
      </c>
      <c r="M47" s="13">
        <v>44742</v>
      </c>
      <c r="N47">
        <f t="shared" ca="1" si="4"/>
        <v>3</v>
      </c>
      <c r="O47" t="str">
        <f t="shared" ca="1" si="5"/>
        <v>3-5 ans</v>
      </c>
      <c r="P47" s="13">
        <v>31048</v>
      </c>
      <c r="Q47">
        <f t="shared" ca="1" si="6"/>
        <v>41</v>
      </c>
      <c r="R47" t="str">
        <f t="shared" ca="1" si="7"/>
        <v>35-44</v>
      </c>
      <c r="S47" t="s">
        <v>117</v>
      </c>
      <c r="V47">
        <v>1</v>
      </c>
      <c r="X47">
        <v>1</v>
      </c>
      <c r="Z47">
        <v>1</v>
      </c>
      <c r="BR47">
        <f t="shared" si="1"/>
        <v>3</v>
      </c>
      <c r="BS47" t="str">
        <f t="shared" si="8"/>
        <v>Non prêté</v>
      </c>
      <c r="BT47" t="s">
        <v>106</v>
      </c>
      <c r="BU47" t="s">
        <v>112</v>
      </c>
      <c r="BV47" t="s">
        <v>143</v>
      </c>
      <c r="BW47" s="13" t="s">
        <v>103</v>
      </c>
      <c r="BX47" s="14" t="str">
        <f t="shared" ca="1" si="15"/>
        <v/>
      </c>
      <c r="BY47" s="15" t="str">
        <f t="shared" ca="1" si="9"/>
        <v/>
      </c>
      <c r="BZ47" s="12">
        <f t="shared" ca="1" si="10"/>
        <v>1344647</v>
      </c>
      <c r="CA47" s="12"/>
      <c r="CB47" s="12">
        <f t="shared" ca="1" si="11"/>
        <v>1344647</v>
      </c>
      <c r="CC47" s="12" t="s">
        <v>109</v>
      </c>
      <c r="CD47" s="12" t="s">
        <v>109</v>
      </c>
      <c r="CE47" s="12" t="str">
        <f t="shared" ca="1" si="12"/>
        <v/>
      </c>
      <c r="CF47" s="12" t="str">
        <f t="shared" ca="1" si="16"/>
        <v/>
      </c>
      <c r="CG47" s="16" t="str">
        <f t="shared" ca="1" si="13"/>
        <v/>
      </c>
      <c r="CH47" s="12" t="str">
        <f t="shared" ca="1" si="14"/>
        <v/>
      </c>
      <c r="CI47" s="12" t="s">
        <v>104</v>
      </c>
    </row>
    <row r="48" spans="1:87">
      <c r="A48" s="6">
        <v>11155</v>
      </c>
      <c r="B48" s="6" t="s">
        <v>132</v>
      </c>
      <c r="C48" s="18">
        <v>0.5</v>
      </c>
      <c r="D48" s="6" t="s">
        <v>102</v>
      </c>
      <c r="E48" s="6" t="s">
        <v>103</v>
      </c>
      <c r="F48" s="18"/>
      <c r="G48" s="18" t="str">
        <f t="shared" si="0"/>
        <v>Oui</v>
      </c>
      <c r="H48" s="6" t="s">
        <v>104</v>
      </c>
      <c r="I48" s="7" t="s">
        <v>120</v>
      </c>
      <c r="J48" s="8">
        <v>44562</v>
      </c>
      <c r="K48" s="6">
        <f t="shared" ca="1" si="2"/>
        <v>4</v>
      </c>
      <c r="L48" s="6" t="str">
        <f t="shared" ca="1" si="3"/>
        <v>3-5 ans</v>
      </c>
      <c r="M48" s="8">
        <v>44562</v>
      </c>
      <c r="N48" s="6">
        <f t="shared" ca="1" si="4"/>
        <v>4</v>
      </c>
      <c r="O48" s="6" t="str">
        <f t="shared" ca="1" si="5"/>
        <v>3-5 ans</v>
      </c>
      <c r="P48" s="8">
        <v>29221</v>
      </c>
      <c r="Q48" s="6">
        <f t="shared" ca="1" si="6"/>
        <v>46</v>
      </c>
      <c r="R48" s="6" t="str">
        <f t="shared" ca="1" si="7"/>
        <v>45-54</v>
      </c>
      <c r="S48" s="6" t="s">
        <v>124</v>
      </c>
      <c r="T48" s="6"/>
      <c r="U48" s="6">
        <v>1</v>
      </c>
      <c r="V48" s="6"/>
      <c r="W48" s="6">
        <v>1</v>
      </c>
      <c r="X48" s="6"/>
      <c r="Y48" s="6">
        <v>1</v>
      </c>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f t="shared" si="1"/>
        <v>3</v>
      </c>
      <c r="BS48" s="6" t="str">
        <f t="shared" si="8"/>
        <v>Non prêté</v>
      </c>
      <c r="BT48" s="6" t="s">
        <v>106</v>
      </c>
      <c r="BU48" s="6" t="s">
        <v>125</v>
      </c>
      <c r="BV48" s="6" t="s">
        <v>126</v>
      </c>
      <c r="BW48" s="8" t="s">
        <v>103</v>
      </c>
      <c r="BX48" s="9" t="str">
        <f t="shared" ca="1" si="15"/>
        <v/>
      </c>
      <c r="BY48" s="10" t="str">
        <f t="shared" ca="1" si="9"/>
        <v/>
      </c>
      <c r="BZ48" s="7">
        <f t="shared" ca="1" si="10"/>
        <v>1838385</v>
      </c>
      <c r="CA48" s="7"/>
      <c r="CB48" s="7">
        <f t="shared" ca="1" si="11"/>
        <v>1838385</v>
      </c>
      <c r="CC48" s="7" t="s">
        <v>109</v>
      </c>
      <c r="CD48" s="7" t="s">
        <v>109</v>
      </c>
      <c r="CE48" s="7" t="str">
        <f t="shared" ca="1" si="12"/>
        <v/>
      </c>
      <c r="CF48" s="7" t="str">
        <f t="shared" ca="1" si="16"/>
        <v/>
      </c>
      <c r="CG48" s="11" t="str">
        <f t="shared" ca="1" si="13"/>
        <v/>
      </c>
      <c r="CH48" s="7" t="str">
        <f t="shared" ca="1" si="14"/>
        <v/>
      </c>
      <c r="CI48" s="7" t="s">
        <v>104</v>
      </c>
    </row>
    <row r="49" spans="1:87">
      <c r="A49">
        <v>11156</v>
      </c>
      <c r="B49" t="s">
        <v>118</v>
      </c>
      <c r="C49" s="17">
        <v>0.6</v>
      </c>
      <c r="D49" t="s">
        <v>103</v>
      </c>
      <c r="E49" t="s">
        <v>103</v>
      </c>
      <c r="G49" s="17" t="str">
        <f t="shared" si="0"/>
        <v>Oui</v>
      </c>
      <c r="H49" t="s">
        <v>104</v>
      </c>
      <c r="I49" s="12" t="s">
        <v>104</v>
      </c>
      <c r="J49" s="13">
        <v>44377</v>
      </c>
      <c r="K49">
        <f t="shared" ca="1" si="2"/>
        <v>4</v>
      </c>
      <c r="L49" t="str">
        <f t="shared" ca="1" si="3"/>
        <v>3-5 ans</v>
      </c>
      <c r="M49" s="13">
        <v>44377</v>
      </c>
      <c r="N49">
        <f t="shared" ca="1" si="4"/>
        <v>4</v>
      </c>
      <c r="O49" t="str">
        <f t="shared" ca="1" si="5"/>
        <v>3-5 ans</v>
      </c>
      <c r="P49" s="13">
        <v>27395</v>
      </c>
      <c r="Q49">
        <f t="shared" ca="1" si="6"/>
        <v>51</v>
      </c>
      <c r="R49" t="str">
        <f t="shared" ca="1" si="7"/>
        <v>45-54</v>
      </c>
      <c r="S49" t="s">
        <v>105</v>
      </c>
      <c r="V49">
        <v>1</v>
      </c>
      <c r="X49">
        <v>1</v>
      </c>
      <c r="Z49">
        <v>1</v>
      </c>
      <c r="BR49">
        <f t="shared" si="1"/>
        <v>3</v>
      </c>
      <c r="BS49" t="str">
        <f t="shared" si="8"/>
        <v>Non prêté</v>
      </c>
      <c r="BT49" t="s">
        <v>106</v>
      </c>
      <c r="BU49" t="s">
        <v>107</v>
      </c>
      <c r="BV49" t="s">
        <v>108</v>
      </c>
      <c r="BW49" s="13" t="s">
        <v>103</v>
      </c>
      <c r="BX49" s="14" t="str">
        <f t="shared" ca="1" si="15"/>
        <v/>
      </c>
      <c r="BY49" s="15" t="str">
        <f t="shared" ca="1" si="9"/>
        <v/>
      </c>
      <c r="BZ49" s="12">
        <f t="shared" ca="1" si="10"/>
        <v>1879750</v>
      </c>
      <c r="CA49" s="12"/>
      <c r="CB49" s="12">
        <f t="shared" ca="1" si="11"/>
        <v>1879750</v>
      </c>
      <c r="CC49" s="12" t="s">
        <v>109</v>
      </c>
      <c r="CD49" s="12" t="s">
        <v>109</v>
      </c>
      <c r="CE49" s="12" t="str">
        <f t="shared" ca="1" si="12"/>
        <v/>
      </c>
      <c r="CF49" s="12" t="str">
        <f t="shared" ca="1" si="16"/>
        <v/>
      </c>
      <c r="CG49" s="16" t="str">
        <f t="shared" ca="1" si="13"/>
        <v/>
      </c>
      <c r="CH49" s="12" t="str">
        <f t="shared" ca="1" si="14"/>
        <v/>
      </c>
      <c r="CI49" s="12" t="s">
        <v>104</v>
      </c>
    </row>
    <row r="50" spans="1:87">
      <c r="A50" s="6">
        <v>11157</v>
      </c>
      <c r="B50" s="6" t="s">
        <v>118</v>
      </c>
      <c r="C50" s="18">
        <v>0.7</v>
      </c>
      <c r="D50" s="6" t="s">
        <v>102</v>
      </c>
      <c r="E50" s="6" t="s">
        <v>102</v>
      </c>
      <c r="F50" s="18">
        <v>0.4</v>
      </c>
      <c r="G50" s="18" t="str">
        <f t="shared" si="0"/>
        <v>Oui</v>
      </c>
      <c r="H50" s="6" t="s">
        <v>104</v>
      </c>
      <c r="I50" s="7" t="s">
        <v>120</v>
      </c>
      <c r="J50" s="8">
        <v>44197</v>
      </c>
      <c r="K50" s="6">
        <f t="shared" ca="1" si="2"/>
        <v>5</v>
      </c>
      <c r="L50" s="6" t="str">
        <f t="shared" ca="1" si="3"/>
        <v>5 à 10 ans</v>
      </c>
      <c r="M50" s="8">
        <v>44197</v>
      </c>
      <c r="N50" s="6">
        <f t="shared" ca="1" si="4"/>
        <v>5</v>
      </c>
      <c r="O50" s="6" t="str">
        <f t="shared" ca="1" si="5"/>
        <v>5 à 10 ans</v>
      </c>
      <c r="P50" s="8">
        <v>25569</v>
      </c>
      <c r="Q50" s="6">
        <f t="shared" ca="1" si="6"/>
        <v>56</v>
      </c>
      <c r="R50" s="6" t="str">
        <f t="shared" ca="1" si="7"/>
        <v>55-64</v>
      </c>
      <c r="S50" s="6" t="s">
        <v>144</v>
      </c>
      <c r="T50" s="6"/>
      <c r="U50" s="6">
        <v>1</v>
      </c>
      <c r="V50" s="6">
        <v>1</v>
      </c>
      <c r="W50" s="6">
        <v>1</v>
      </c>
      <c r="X50" s="6">
        <v>1</v>
      </c>
      <c r="Y50" s="6">
        <v>1</v>
      </c>
      <c r="Z50" s="6">
        <v>1</v>
      </c>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f t="shared" si="1"/>
        <v>6</v>
      </c>
      <c r="BS50" s="6" t="str">
        <f t="shared" si="8"/>
        <v>Non prêté</v>
      </c>
      <c r="BT50" s="6" t="s">
        <v>106</v>
      </c>
      <c r="BU50" s="6" t="s">
        <v>125</v>
      </c>
      <c r="BV50" s="6" t="s">
        <v>133</v>
      </c>
      <c r="BW50" s="8" t="s">
        <v>103</v>
      </c>
      <c r="BX50" s="9" t="str">
        <f t="shared" ca="1" si="15"/>
        <v/>
      </c>
      <c r="BY50" s="10" t="str">
        <f t="shared" ca="1" si="9"/>
        <v/>
      </c>
      <c r="BZ50" s="7">
        <f t="shared" ca="1" si="10"/>
        <v>859345</v>
      </c>
      <c r="CA50" s="7"/>
      <c r="CB50" s="7">
        <f t="shared" ca="1" si="11"/>
        <v>859345</v>
      </c>
      <c r="CC50" s="7" t="s">
        <v>109</v>
      </c>
      <c r="CD50" s="7" t="s">
        <v>109</v>
      </c>
      <c r="CE50" s="7" t="str">
        <f t="shared" ca="1" si="12"/>
        <v/>
      </c>
      <c r="CF50" s="7" t="str">
        <f t="shared" ca="1" si="16"/>
        <v/>
      </c>
      <c r="CG50" s="11" t="str">
        <f t="shared" ca="1" si="13"/>
        <v/>
      </c>
      <c r="CH50" s="7" t="str">
        <f t="shared" ca="1" si="14"/>
        <v/>
      </c>
      <c r="CI50" s="7" t="s">
        <v>104</v>
      </c>
    </row>
    <row r="51" spans="1:87">
      <c r="A51">
        <v>11158</v>
      </c>
      <c r="B51" t="s">
        <v>145</v>
      </c>
      <c r="C51" s="17">
        <v>0.8</v>
      </c>
      <c r="D51" t="s">
        <v>103</v>
      </c>
      <c r="E51" t="s">
        <v>102</v>
      </c>
      <c r="F51" s="17">
        <v>0.75</v>
      </c>
      <c r="G51" s="17" t="str">
        <f t="shared" si="0"/>
        <v>Oui</v>
      </c>
      <c r="H51" t="s">
        <v>104</v>
      </c>
      <c r="I51" s="12" t="s">
        <v>104</v>
      </c>
      <c r="J51" s="13">
        <v>44012</v>
      </c>
      <c r="K51">
        <f t="shared" ca="1" si="2"/>
        <v>5</v>
      </c>
      <c r="L51" t="str">
        <f t="shared" ca="1" si="3"/>
        <v>5 à 10 ans</v>
      </c>
      <c r="M51" s="13">
        <v>44012</v>
      </c>
      <c r="N51">
        <f t="shared" ca="1" si="4"/>
        <v>5</v>
      </c>
      <c r="O51" t="str">
        <f t="shared" ca="1" si="5"/>
        <v>5 à 10 ans</v>
      </c>
      <c r="P51" s="13">
        <v>23743</v>
      </c>
      <c r="Q51">
        <f t="shared" ca="1" si="6"/>
        <v>61</v>
      </c>
      <c r="R51" t="str">
        <f t="shared" ca="1" si="7"/>
        <v>55-64</v>
      </c>
      <c r="S51" t="s">
        <v>105</v>
      </c>
      <c r="V51">
        <v>1</v>
      </c>
      <c r="X51">
        <v>1</v>
      </c>
      <c r="Z51">
        <v>1</v>
      </c>
      <c r="BR51">
        <f t="shared" si="1"/>
        <v>3</v>
      </c>
      <c r="BS51" t="str">
        <f t="shared" si="8"/>
        <v>Non prêté</v>
      </c>
      <c r="BT51" t="s">
        <v>106</v>
      </c>
      <c r="BU51" t="s">
        <v>107</v>
      </c>
      <c r="BV51" t="s">
        <v>108</v>
      </c>
      <c r="BW51" s="13" t="s">
        <v>103</v>
      </c>
      <c r="BX51" s="14" t="str">
        <f t="shared" ca="1" si="15"/>
        <v/>
      </c>
      <c r="BY51" s="15" t="str">
        <f t="shared" ca="1" si="9"/>
        <v/>
      </c>
      <c r="BZ51" s="12">
        <f t="shared" ca="1" si="10"/>
        <v>1525051</v>
      </c>
      <c r="CA51" s="12"/>
      <c r="CB51" s="12">
        <f t="shared" ca="1" si="11"/>
        <v>1525051</v>
      </c>
      <c r="CC51" s="12" t="s">
        <v>109</v>
      </c>
      <c r="CD51" s="12" t="s">
        <v>109</v>
      </c>
      <c r="CE51" s="12" t="str">
        <f t="shared" ca="1" si="12"/>
        <v/>
      </c>
      <c r="CF51" s="12" t="str">
        <f t="shared" ca="1" si="16"/>
        <v/>
      </c>
      <c r="CG51" s="16" t="str">
        <f t="shared" ca="1" si="13"/>
        <v/>
      </c>
      <c r="CH51" s="12" t="str">
        <f t="shared" ca="1" si="14"/>
        <v/>
      </c>
      <c r="CI51" s="12" t="s">
        <v>104</v>
      </c>
    </row>
    <row r="52" spans="1:87">
      <c r="A52" s="6">
        <v>11159</v>
      </c>
      <c r="B52" s="6" t="s">
        <v>142</v>
      </c>
      <c r="C52" s="18">
        <v>0.75</v>
      </c>
      <c r="D52" s="6" t="s">
        <v>102</v>
      </c>
      <c r="E52" s="6" t="s">
        <v>103</v>
      </c>
      <c r="F52" s="18"/>
      <c r="G52" s="18" t="str">
        <f t="shared" si="0"/>
        <v>Oui</v>
      </c>
      <c r="H52" s="6" t="s">
        <v>104</v>
      </c>
      <c r="I52" s="7" t="s">
        <v>104</v>
      </c>
      <c r="J52" s="8">
        <v>43831</v>
      </c>
      <c r="K52" s="6">
        <f t="shared" ca="1" si="2"/>
        <v>6</v>
      </c>
      <c r="L52" s="6" t="str">
        <f t="shared" ca="1" si="3"/>
        <v>5 à 10 ans</v>
      </c>
      <c r="M52" s="8">
        <v>43831</v>
      </c>
      <c r="N52" s="6">
        <f t="shared" ca="1" si="4"/>
        <v>6</v>
      </c>
      <c r="O52" s="6" t="str">
        <f t="shared" ca="1" si="5"/>
        <v>5 à 10 ans</v>
      </c>
      <c r="P52" s="8">
        <v>36526</v>
      </c>
      <c r="Q52" s="6">
        <f t="shared" ca="1" si="6"/>
        <v>26</v>
      </c>
      <c r="R52" s="6" t="str">
        <f t="shared" ca="1" si="7"/>
        <v>25-34</v>
      </c>
      <c r="S52" s="6" t="s">
        <v>117</v>
      </c>
      <c r="T52" s="6"/>
      <c r="U52" s="6">
        <v>1</v>
      </c>
      <c r="V52" s="6">
        <v>1</v>
      </c>
      <c r="W52" s="6">
        <v>1</v>
      </c>
      <c r="X52" s="6">
        <v>1</v>
      </c>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f t="shared" si="1"/>
        <v>4</v>
      </c>
      <c r="BS52" s="6" t="str">
        <f t="shared" si="8"/>
        <v>Non prêté</v>
      </c>
      <c r="BT52" s="6" t="s">
        <v>106</v>
      </c>
      <c r="BU52" s="6" t="s">
        <v>112</v>
      </c>
      <c r="BV52" s="6" t="s">
        <v>108</v>
      </c>
      <c r="BW52" s="8" t="s">
        <v>103</v>
      </c>
      <c r="BX52" s="9" t="str">
        <f t="shared" ca="1" si="15"/>
        <v/>
      </c>
      <c r="BY52" s="10" t="str">
        <f t="shared" ca="1" si="9"/>
        <v/>
      </c>
      <c r="BZ52" s="7">
        <f t="shared" ca="1" si="10"/>
        <v>1587091</v>
      </c>
      <c r="CA52" s="7"/>
      <c r="CB52" s="7">
        <f t="shared" ca="1" si="11"/>
        <v>1587091</v>
      </c>
      <c r="CC52" s="7" t="s">
        <v>109</v>
      </c>
      <c r="CD52" s="7" t="s">
        <v>109</v>
      </c>
      <c r="CE52" s="7" t="str">
        <f t="shared" ca="1" si="12"/>
        <v/>
      </c>
      <c r="CF52" s="7" t="str">
        <f t="shared" ca="1" si="16"/>
        <v/>
      </c>
      <c r="CG52" s="11" t="str">
        <f t="shared" ca="1" si="13"/>
        <v/>
      </c>
      <c r="CH52" s="7" t="str">
        <f t="shared" ca="1" si="14"/>
        <v/>
      </c>
      <c r="CI52" s="7" t="s">
        <v>104</v>
      </c>
    </row>
    <row r="53" spans="1:87">
      <c r="A53">
        <v>11160</v>
      </c>
      <c r="B53" t="s">
        <v>101</v>
      </c>
      <c r="C53" s="17">
        <v>1</v>
      </c>
      <c r="D53" t="s">
        <v>103</v>
      </c>
      <c r="E53" t="s">
        <v>103</v>
      </c>
      <c r="G53" s="17" t="str">
        <f t="shared" si="0"/>
        <v>Oui</v>
      </c>
      <c r="H53" t="s">
        <v>104</v>
      </c>
      <c r="I53" s="12" t="s">
        <v>104</v>
      </c>
      <c r="J53" s="13">
        <v>43646</v>
      </c>
      <c r="K53">
        <f t="shared" ca="1" si="2"/>
        <v>6</v>
      </c>
      <c r="L53" t="str">
        <f t="shared" ca="1" si="3"/>
        <v>5 à 10 ans</v>
      </c>
      <c r="M53" s="13">
        <v>43646</v>
      </c>
      <c r="N53">
        <f t="shared" ca="1" si="4"/>
        <v>6</v>
      </c>
      <c r="O53" t="str">
        <f t="shared" ca="1" si="5"/>
        <v>5 à 10 ans</v>
      </c>
      <c r="P53" s="13">
        <v>34700</v>
      </c>
      <c r="Q53">
        <f t="shared" ca="1" si="6"/>
        <v>31</v>
      </c>
      <c r="R53" t="str">
        <f t="shared" ca="1" si="7"/>
        <v>25-34</v>
      </c>
      <c r="S53" t="s">
        <v>105</v>
      </c>
      <c r="V53">
        <v>1</v>
      </c>
      <c r="X53">
        <v>1</v>
      </c>
      <c r="Z53">
        <v>1</v>
      </c>
      <c r="BR53">
        <f t="shared" si="1"/>
        <v>3</v>
      </c>
      <c r="BS53" t="str">
        <f t="shared" si="8"/>
        <v>Non prêté</v>
      </c>
      <c r="BT53" t="s">
        <v>106</v>
      </c>
      <c r="BU53" t="s">
        <v>107</v>
      </c>
      <c r="BV53" t="s">
        <v>108</v>
      </c>
      <c r="BW53" s="13" t="s">
        <v>103</v>
      </c>
      <c r="BX53" s="14" t="str">
        <f t="shared" ca="1" si="15"/>
        <v/>
      </c>
      <c r="BY53" s="15" t="str">
        <f t="shared" ca="1" si="9"/>
        <v/>
      </c>
      <c r="BZ53" s="12">
        <f t="shared" ca="1" si="10"/>
        <v>229550</v>
      </c>
      <c r="CA53" s="12"/>
      <c r="CB53" s="12">
        <f t="shared" ca="1" si="11"/>
        <v>229550</v>
      </c>
      <c r="CC53" s="12" t="s">
        <v>109</v>
      </c>
      <c r="CD53" s="12" t="s">
        <v>109</v>
      </c>
      <c r="CE53" s="12" t="str">
        <f t="shared" ca="1" si="12"/>
        <v/>
      </c>
      <c r="CF53" s="12" t="str">
        <f t="shared" ca="1" si="16"/>
        <v/>
      </c>
      <c r="CG53" s="16" t="str">
        <f t="shared" ca="1" si="13"/>
        <v/>
      </c>
      <c r="CH53" s="12" t="str">
        <f t="shared" ca="1" si="14"/>
        <v/>
      </c>
      <c r="CI53" s="12" t="s">
        <v>104</v>
      </c>
    </row>
    <row r="54" spans="1:87">
      <c r="A54" s="6">
        <v>11161</v>
      </c>
      <c r="B54" s="6" t="s">
        <v>101</v>
      </c>
      <c r="C54" s="18">
        <v>0</v>
      </c>
      <c r="D54" s="6" t="s">
        <v>102</v>
      </c>
      <c r="E54" s="6" t="s">
        <v>102</v>
      </c>
      <c r="F54" s="18">
        <v>0.15</v>
      </c>
      <c r="G54" s="18" t="str">
        <f t="shared" si="0"/>
        <v>Non</v>
      </c>
      <c r="H54" s="6" t="s">
        <v>104</v>
      </c>
      <c r="I54" s="7" t="s">
        <v>104</v>
      </c>
      <c r="J54" s="8">
        <v>43466</v>
      </c>
      <c r="K54" s="6">
        <f t="shared" ca="1" si="2"/>
        <v>7</v>
      </c>
      <c r="L54" s="6" t="str">
        <f t="shared" ca="1" si="3"/>
        <v>5 à 10 ans</v>
      </c>
      <c r="M54" s="8">
        <v>43466</v>
      </c>
      <c r="N54" s="6">
        <f t="shared" ca="1" si="4"/>
        <v>7</v>
      </c>
      <c r="O54" s="6" t="str">
        <f t="shared" ca="1" si="5"/>
        <v>5 à 10 ans</v>
      </c>
      <c r="P54" s="8">
        <v>32874</v>
      </c>
      <c r="Q54" s="6">
        <f t="shared" ca="1" si="6"/>
        <v>36</v>
      </c>
      <c r="R54" s="6" t="str">
        <f t="shared" ca="1" si="7"/>
        <v>35-44</v>
      </c>
      <c r="S54" s="6" t="s">
        <v>124</v>
      </c>
      <c r="T54" s="6">
        <v>1</v>
      </c>
      <c r="U54" s="6">
        <v>1</v>
      </c>
      <c r="V54" s="6"/>
      <c r="W54" s="6">
        <v>1</v>
      </c>
      <c r="X54" s="6"/>
      <c r="Y54" s="6">
        <v>1</v>
      </c>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f t="shared" si="1"/>
        <v>4</v>
      </c>
      <c r="BS54" s="6" t="str">
        <f t="shared" si="8"/>
        <v>Prêt</v>
      </c>
      <c r="BT54" s="6" t="s">
        <v>106</v>
      </c>
      <c r="BU54" s="6" t="s">
        <v>125</v>
      </c>
      <c r="BV54" s="6" t="s">
        <v>126</v>
      </c>
      <c r="BW54" s="8" t="s">
        <v>103</v>
      </c>
      <c r="BX54" s="9">
        <f t="shared" ca="1" si="15"/>
        <v>1257694</v>
      </c>
      <c r="BY54" s="10" t="str">
        <f t="shared" ca="1" si="9"/>
        <v>750k-5 mil</v>
      </c>
      <c r="BZ54" s="7">
        <f t="shared" ca="1" si="10"/>
        <v>468483</v>
      </c>
      <c r="CA54" s="7"/>
      <c r="CB54" s="7">
        <f t="shared" ca="1" si="11"/>
        <v>468483</v>
      </c>
      <c r="CC54" s="7" t="s">
        <v>122</v>
      </c>
      <c r="CD54" s="7" t="s">
        <v>128</v>
      </c>
      <c r="CE54" s="7">
        <f t="shared" ca="1" si="12"/>
        <v>9</v>
      </c>
      <c r="CF54" s="7">
        <f t="shared" ca="1" si="16"/>
        <v>139743.77777777778</v>
      </c>
      <c r="CG54" s="11">
        <f t="shared" ca="1" si="13"/>
        <v>2.6846096870110547</v>
      </c>
      <c r="CH54" s="7" t="str">
        <f t="shared" ca="1" si="14"/>
        <v>1-5x</v>
      </c>
      <c r="CI54" s="7" t="s">
        <v>115</v>
      </c>
    </row>
    <row r="55" spans="1:87">
      <c r="A55">
        <v>11162</v>
      </c>
      <c r="B55" t="s">
        <v>101</v>
      </c>
      <c r="C55" s="17">
        <v>0.4</v>
      </c>
      <c r="D55" t="s">
        <v>103</v>
      </c>
      <c r="E55" t="s">
        <v>102</v>
      </c>
      <c r="F55" s="17">
        <v>0.5</v>
      </c>
      <c r="G55" s="17" t="str">
        <f t="shared" si="0"/>
        <v>Non</v>
      </c>
      <c r="H55" t="s">
        <v>104</v>
      </c>
      <c r="I55" s="12" t="s">
        <v>104</v>
      </c>
      <c r="J55" s="13">
        <v>43281</v>
      </c>
      <c r="K55">
        <f t="shared" ca="1" si="2"/>
        <v>7</v>
      </c>
      <c r="L55" t="str">
        <f t="shared" ca="1" si="3"/>
        <v>5 à 10 ans</v>
      </c>
      <c r="M55" s="13">
        <v>43281</v>
      </c>
      <c r="N55">
        <f t="shared" ca="1" si="4"/>
        <v>7</v>
      </c>
      <c r="O55" t="str">
        <f t="shared" ca="1" si="5"/>
        <v>5 à 10 ans</v>
      </c>
      <c r="P55" s="13">
        <v>31048</v>
      </c>
      <c r="Q55">
        <f t="shared" ca="1" si="6"/>
        <v>41</v>
      </c>
      <c r="R55" t="str">
        <f t="shared" ca="1" si="7"/>
        <v>35-44</v>
      </c>
      <c r="S55" t="s">
        <v>124</v>
      </c>
      <c r="V55">
        <v>1</v>
      </c>
      <c r="X55">
        <v>1</v>
      </c>
      <c r="Z55">
        <v>1</v>
      </c>
      <c r="BR55">
        <f t="shared" si="1"/>
        <v>3</v>
      </c>
      <c r="BS55" t="str">
        <f t="shared" si="8"/>
        <v>Non prêté</v>
      </c>
      <c r="BT55" t="s">
        <v>106</v>
      </c>
      <c r="BU55" t="s">
        <v>125</v>
      </c>
      <c r="BV55" t="s">
        <v>126</v>
      </c>
      <c r="BW55" s="13" t="s">
        <v>103</v>
      </c>
      <c r="BX55" s="14" t="str">
        <f t="shared" ca="1" si="15"/>
        <v/>
      </c>
      <c r="BY55" s="15" t="str">
        <f t="shared" ca="1" si="9"/>
        <v/>
      </c>
      <c r="BZ55" s="12">
        <f t="shared" ca="1" si="10"/>
        <v>1151576</v>
      </c>
      <c r="CA55" s="12"/>
      <c r="CB55" s="12">
        <f t="shared" ca="1" si="11"/>
        <v>1151576</v>
      </c>
      <c r="CC55" s="12" t="s">
        <v>109</v>
      </c>
      <c r="CD55" s="12" t="s">
        <v>109</v>
      </c>
      <c r="CE55" s="12" t="str">
        <f t="shared" ca="1" si="12"/>
        <v/>
      </c>
      <c r="CF55" s="12" t="str">
        <f t="shared" ca="1" si="16"/>
        <v/>
      </c>
      <c r="CG55" s="16" t="str">
        <f t="shared" ca="1" si="13"/>
        <v/>
      </c>
      <c r="CH55" s="12" t="str">
        <f t="shared" ca="1" si="14"/>
        <v/>
      </c>
      <c r="CI55" s="12" t="s">
        <v>104</v>
      </c>
    </row>
    <row r="56" spans="1:87">
      <c r="A56" s="6">
        <v>11163</v>
      </c>
      <c r="B56" s="6" t="s">
        <v>139</v>
      </c>
      <c r="C56" s="18">
        <v>0.15</v>
      </c>
      <c r="D56" s="6" t="s">
        <v>102</v>
      </c>
      <c r="E56" s="6" t="s">
        <v>103</v>
      </c>
      <c r="F56" s="18"/>
      <c r="G56" s="18" t="str">
        <f t="shared" si="0"/>
        <v>Non</v>
      </c>
      <c r="H56" s="6" t="s">
        <v>119</v>
      </c>
      <c r="I56" s="7" t="s">
        <v>127</v>
      </c>
      <c r="J56" s="8">
        <v>43101</v>
      </c>
      <c r="K56" s="6">
        <f t="shared" ca="1" si="2"/>
        <v>8</v>
      </c>
      <c r="L56" s="6" t="str">
        <f t="shared" ca="1" si="3"/>
        <v>5 à 10 ans</v>
      </c>
      <c r="M56" s="8">
        <v>43101</v>
      </c>
      <c r="N56" s="6">
        <f t="shared" ca="1" si="4"/>
        <v>8</v>
      </c>
      <c r="O56" s="6" t="str">
        <f t="shared" ca="1" si="5"/>
        <v>5 à 10 ans</v>
      </c>
      <c r="P56" s="8">
        <v>29221</v>
      </c>
      <c r="Q56" s="6">
        <f t="shared" ca="1" si="6"/>
        <v>46</v>
      </c>
      <c r="R56" s="6" t="str">
        <f t="shared" ca="1" si="7"/>
        <v>45-54</v>
      </c>
      <c r="S56" s="6" t="s">
        <v>105</v>
      </c>
      <c r="T56" s="6">
        <v>1</v>
      </c>
      <c r="U56" s="6">
        <v>1</v>
      </c>
      <c r="V56" s="6">
        <v>1</v>
      </c>
      <c r="W56" s="6">
        <v>1</v>
      </c>
      <c r="X56" s="6">
        <v>1</v>
      </c>
      <c r="Y56" s="6">
        <v>1</v>
      </c>
      <c r="Z56" s="6">
        <v>1</v>
      </c>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f t="shared" si="1"/>
        <v>7</v>
      </c>
      <c r="BS56" s="6" t="str">
        <f t="shared" si="8"/>
        <v>Prêt</v>
      </c>
      <c r="BT56" s="6" t="s">
        <v>106</v>
      </c>
      <c r="BU56" s="6" t="s">
        <v>107</v>
      </c>
      <c r="BV56" s="6" t="s">
        <v>108</v>
      </c>
      <c r="BW56" s="8" t="s">
        <v>103</v>
      </c>
      <c r="BX56" s="9">
        <f t="shared" ca="1" si="15"/>
        <v>4428681</v>
      </c>
      <c r="BY56" s="10" t="str">
        <f t="shared" ca="1" si="9"/>
        <v>750k-5 mil</v>
      </c>
      <c r="BZ56" s="7">
        <f t="shared" ca="1" si="10"/>
        <v>1755958</v>
      </c>
      <c r="CA56" s="7"/>
      <c r="CB56" s="7">
        <f t="shared" ca="1" si="11"/>
        <v>1755958</v>
      </c>
      <c r="CC56" s="7" t="s">
        <v>113</v>
      </c>
      <c r="CD56" s="7" t="s">
        <v>128</v>
      </c>
      <c r="CE56" s="7">
        <f t="shared" ca="1" si="12"/>
        <v>5</v>
      </c>
      <c r="CF56" s="7">
        <f t="shared" ca="1" si="16"/>
        <v>885736.2</v>
      </c>
      <c r="CG56" s="11">
        <f t="shared" ca="1" si="13"/>
        <v>2.5220882276227563</v>
      </c>
      <c r="CH56" s="7" t="str">
        <f t="shared" ca="1" si="14"/>
        <v>1-5x</v>
      </c>
      <c r="CI56" s="7" t="s">
        <v>115</v>
      </c>
    </row>
    <row r="57" spans="1:87">
      <c r="A57">
        <v>11164</v>
      </c>
      <c r="B57" t="s">
        <v>101</v>
      </c>
      <c r="C57" s="17">
        <v>0.2</v>
      </c>
      <c r="D57" t="s">
        <v>103</v>
      </c>
      <c r="E57" t="s">
        <v>103</v>
      </c>
      <c r="G57" s="17" t="str">
        <f t="shared" si="0"/>
        <v>Non</v>
      </c>
      <c r="H57" t="s">
        <v>119</v>
      </c>
      <c r="I57" s="12" t="s">
        <v>111</v>
      </c>
      <c r="J57" s="13">
        <v>42916</v>
      </c>
      <c r="K57">
        <f t="shared" ca="1" si="2"/>
        <v>8</v>
      </c>
      <c r="L57" t="str">
        <f t="shared" ca="1" si="3"/>
        <v>5 à 10 ans</v>
      </c>
      <c r="M57" s="13">
        <v>42916</v>
      </c>
      <c r="N57">
        <f t="shared" ca="1" si="4"/>
        <v>8</v>
      </c>
      <c r="O57" t="str">
        <f t="shared" ca="1" si="5"/>
        <v>5 à 10 ans</v>
      </c>
      <c r="P57" s="13">
        <v>27395</v>
      </c>
      <c r="Q57">
        <f t="shared" ca="1" si="6"/>
        <v>51</v>
      </c>
      <c r="R57" t="str">
        <f t="shared" ca="1" si="7"/>
        <v>45-54</v>
      </c>
      <c r="S57" t="s">
        <v>105</v>
      </c>
      <c r="T57">
        <v>1</v>
      </c>
      <c r="V57">
        <v>1</v>
      </c>
      <c r="X57">
        <v>1</v>
      </c>
      <c r="Z57">
        <v>1</v>
      </c>
      <c r="BR57">
        <f t="shared" si="1"/>
        <v>4</v>
      </c>
      <c r="BS57" t="str">
        <f t="shared" si="8"/>
        <v>Prêt</v>
      </c>
      <c r="BT57" t="s">
        <v>106</v>
      </c>
      <c r="BU57" t="s">
        <v>125</v>
      </c>
      <c r="BV57" t="s">
        <v>126</v>
      </c>
      <c r="BW57" s="13" t="s">
        <v>103</v>
      </c>
      <c r="BX57" s="14">
        <f t="shared" ca="1" si="15"/>
        <v>4863750</v>
      </c>
      <c r="BY57" s="15" t="str">
        <f t="shared" ca="1" si="9"/>
        <v>750k-5 mil</v>
      </c>
      <c r="BZ57" s="12">
        <f t="shared" ca="1" si="10"/>
        <v>1905127</v>
      </c>
      <c r="CA57" s="12"/>
      <c r="CB57" s="12">
        <f t="shared" ca="1" si="11"/>
        <v>1905127</v>
      </c>
      <c r="CC57" s="12" t="s">
        <v>113</v>
      </c>
      <c r="CD57" s="12" t="s">
        <v>114</v>
      </c>
      <c r="CE57" s="12">
        <f t="shared" ca="1" si="12"/>
        <v>3</v>
      </c>
      <c r="CF57" s="12">
        <f t="shared" ca="1" si="16"/>
        <v>1621250</v>
      </c>
      <c r="CG57" s="16">
        <f t="shared" ca="1" si="13"/>
        <v>2.5529794076720345</v>
      </c>
      <c r="CH57" s="12" t="str">
        <f t="shared" ca="1" si="14"/>
        <v>1-5x</v>
      </c>
      <c r="CI57" s="12" t="s">
        <v>115</v>
      </c>
    </row>
    <row r="58" spans="1:87">
      <c r="A58" s="6">
        <v>11165</v>
      </c>
      <c r="B58" s="6" t="s">
        <v>101</v>
      </c>
      <c r="C58" s="18">
        <v>0.3</v>
      </c>
      <c r="D58" s="6" t="s">
        <v>102</v>
      </c>
      <c r="E58" s="6" t="s">
        <v>102</v>
      </c>
      <c r="F58" s="18">
        <v>0.15</v>
      </c>
      <c r="G58" s="18" t="str">
        <f t="shared" si="0"/>
        <v>Non</v>
      </c>
      <c r="H58" s="6" t="s">
        <v>104</v>
      </c>
      <c r="I58" s="7" t="s">
        <v>104</v>
      </c>
      <c r="J58" s="8">
        <v>42736</v>
      </c>
      <c r="K58" s="6">
        <f t="shared" ca="1" si="2"/>
        <v>9</v>
      </c>
      <c r="L58" s="6" t="str">
        <f t="shared" ca="1" si="3"/>
        <v>5 à 10 ans</v>
      </c>
      <c r="M58" s="8">
        <v>42736</v>
      </c>
      <c r="N58" s="6">
        <f t="shared" ca="1" si="4"/>
        <v>9</v>
      </c>
      <c r="O58" s="6" t="str">
        <f t="shared" ca="1" si="5"/>
        <v>5 à 10 ans</v>
      </c>
      <c r="P58" s="8">
        <v>25569</v>
      </c>
      <c r="Q58" s="6">
        <f t="shared" ca="1" si="6"/>
        <v>56</v>
      </c>
      <c r="R58" s="6" t="str">
        <f t="shared" ca="1" si="7"/>
        <v>55-64</v>
      </c>
      <c r="S58" s="6" t="s">
        <v>105</v>
      </c>
      <c r="T58" s="6"/>
      <c r="U58" s="6">
        <v>1</v>
      </c>
      <c r="V58" s="6">
        <v>1</v>
      </c>
      <c r="W58" s="6">
        <v>1</v>
      </c>
      <c r="X58" s="6">
        <v>1</v>
      </c>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f t="shared" si="1"/>
        <v>4</v>
      </c>
      <c r="BS58" s="6" t="str">
        <f t="shared" si="8"/>
        <v>Non prêté</v>
      </c>
      <c r="BT58" s="6" t="s">
        <v>106</v>
      </c>
      <c r="BU58" s="6" t="s">
        <v>107</v>
      </c>
      <c r="BV58" s="6" t="s">
        <v>108</v>
      </c>
      <c r="BW58" s="8" t="s">
        <v>103</v>
      </c>
      <c r="BX58" s="9" t="str">
        <f t="shared" ca="1" si="15"/>
        <v/>
      </c>
      <c r="BY58" s="10" t="str">
        <f t="shared" ca="1" si="9"/>
        <v/>
      </c>
      <c r="BZ58" s="7">
        <f t="shared" ca="1" si="10"/>
        <v>1178162</v>
      </c>
      <c r="CA58" s="7"/>
      <c r="CB58" s="7">
        <f t="shared" ca="1" si="11"/>
        <v>1178162</v>
      </c>
      <c r="CC58" s="7" t="s">
        <v>109</v>
      </c>
      <c r="CD58" s="7" t="s">
        <v>109</v>
      </c>
      <c r="CE58" s="7" t="str">
        <f t="shared" ca="1" si="12"/>
        <v/>
      </c>
      <c r="CF58" s="7" t="str">
        <f t="shared" ca="1" si="16"/>
        <v/>
      </c>
      <c r="CG58" s="11" t="str">
        <f t="shared" ca="1" si="13"/>
        <v/>
      </c>
      <c r="CH58" s="7" t="str">
        <f t="shared" ca="1" si="14"/>
        <v/>
      </c>
      <c r="CI58" s="7" t="s">
        <v>104</v>
      </c>
    </row>
    <row r="59" spans="1:87">
      <c r="A59">
        <v>11166</v>
      </c>
      <c r="B59" t="s">
        <v>101</v>
      </c>
      <c r="C59" s="17">
        <v>0.4</v>
      </c>
      <c r="D59" t="s">
        <v>103</v>
      </c>
      <c r="E59" t="s">
        <v>102</v>
      </c>
      <c r="F59" s="17">
        <v>0.3</v>
      </c>
      <c r="G59" s="17" t="str">
        <f t="shared" si="0"/>
        <v>Non</v>
      </c>
      <c r="H59" t="s">
        <v>104</v>
      </c>
      <c r="I59" s="12" t="s">
        <v>104</v>
      </c>
      <c r="J59" s="13">
        <v>42551</v>
      </c>
      <c r="K59">
        <f t="shared" ca="1" si="2"/>
        <v>9</v>
      </c>
      <c r="L59" t="str">
        <f t="shared" ca="1" si="3"/>
        <v>5 à 10 ans</v>
      </c>
      <c r="M59" s="13">
        <v>42551</v>
      </c>
      <c r="N59">
        <f t="shared" ca="1" si="4"/>
        <v>9</v>
      </c>
      <c r="O59" t="str">
        <f t="shared" ca="1" si="5"/>
        <v>5 à 10 ans</v>
      </c>
      <c r="P59" s="13">
        <v>23743</v>
      </c>
      <c r="Q59">
        <f t="shared" ca="1" si="6"/>
        <v>61</v>
      </c>
      <c r="R59" t="str">
        <f t="shared" ca="1" si="7"/>
        <v>55-64</v>
      </c>
      <c r="S59" t="s">
        <v>141</v>
      </c>
      <c r="V59">
        <v>1</v>
      </c>
      <c r="X59">
        <v>1</v>
      </c>
      <c r="Z59">
        <v>1</v>
      </c>
      <c r="BR59">
        <f t="shared" si="1"/>
        <v>3</v>
      </c>
      <c r="BS59" t="str">
        <f t="shared" si="8"/>
        <v>Non prêté</v>
      </c>
      <c r="BT59" t="s">
        <v>106</v>
      </c>
      <c r="BU59" t="s">
        <v>107</v>
      </c>
      <c r="BV59" t="s">
        <v>137</v>
      </c>
      <c r="BW59" s="13" t="s">
        <v>103</v>
      </c>
      <c r="BX59" s="14" t="str">
        <f t="shared" ca="1" si="15"/>
        <v/>
      </c>
      <c r="BY59" s="15" t="str">
        <f t="shared" ca="1" si="9"/>
        <v/>
      </c>
      <c r="BZ59" s="12">
        <f t="shared" ca="1" si="10"/>
        <v>140184</v>
      </c>
      <c r="CA59" s="12"/>
      <c r="CB59" s="12">
        <f t="shared" ca="1" si="11"/>
        <v>140184</v>
      </c>
      <c r="CC59" s="12" t="s">
        <v>109</v>
      </c>
      <c r="CD59" s="12" t="s">
        <v>109</v>
      </c>
      <c r="CE59" s="12" t="str">
        <f t="shared" ca="1" si="12"/>
        <v/>
      </c>
      <c r="CF59" s="12" t="str">
        <f t="shared" ca="1" si="16"/>
        <v/>
      </c>
      <c r="CG59" s="16" t="str">
        <f t="shared" ca="1" si="13"/>
        <v/>
      </c>
      <c r="CH59" s="12" t="str">
        <f t="shared" ca="1" si="14"/>
        <v/>
      </c>
      <c r="CI59" s="12" t="s">
        <v>104</v>
      </c>
    </row>
    <row r="60" spans="1:87">
      <c r="A60" s="6">
        <v>11167</v>
      </c>
      <c r="B60" s="6" t="s">
        <v>101</v>
      </c>
      <c r="C60" s="18">
        <v>0.5</v>
      </c>
      <c r="D60" s="6" t="s">
        <v>102</v>
      </c>
      <c r="E60" s="6" t="s">
        <v>103</v>
      </c>
      <c r="F60" s="18"/>
      <c r="G60" s="18" t="str">
        <f t="shared" si="0"/>
        <v>Oui</v>
      </c>
      <c r="H60" s="6" t="s">
        <v>104</v>
      </c>
      <c r="I60" s="7" t="s">
        <v>120</v>
      </c>
      <c r="J60" s="8">
        <v>42370</v>
      </c>
      <c r="K60" s="6">
        <f t="shared" ca="1" si="2"/>
        <v>10</v>
      </c>
      <c r="L60" s="6" t="str">
        <f t="shared" ca="1" si="3"/>
        <v>10-20 ans</v>
      </c>
      <c r="M60" s="8">
        <v>42370</v>
      </c>
      <c r="N60" s="6">
        <f t="shared" ca="1" si="4"/>
        <v>10</v>
      </c>
      <c r="O60" s="6" t="str">
        <f t="shared" ca="1" si="5"/>
        <v>10-20 ans</v>
      </c>
      <c r="P60" s="8">
        <v>36526</v>
      </c>
      <c r="Q60" s="6">
        <f t="shared" ca="1" si="6"/>
        <v>26</v>
      </c>
      <c r="R60" s="6" t="str">
        <f t="shared" ca="1" si="7"/>
        <v>25-34</v>
      </c>
      <c r="S60" s="6" t="s">
        <v>136</v>
      </c>
      <c r="T60" s="6"/>
      <c r="U60" s="6">
        <v>1</v>
      </c>
      <c r="V60" s="6"/>
      <c r="W60" s="6">
        <v>1</v>
      </c>
      <c r="X60" s="6"/>
      <c r="Y60" s="6">
        <v>1</v>
      </c>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f t="shared" si="1"/>
        <v>3</v>
      </c>
      <c r="BS60" s="6" t="str">
        <f t="shared" si="8"/>
        <v>Non prêté</v>
      </c>
      <c r="BT60" s="6" t="s">
        <v>106</v>
      </c>
      <c r="BU60" s="6" t="s">
        <v>125</v>
      </c>
      <c r="BV60" s="6" t="s">
        <v>137</v>
      </c>
      <c r="BW60" s="8" t="s">
        <v>103</v>
      </c>
      <c r="BX60" s="9" t="str">
        <f t="shared" ca="1" si="15"/>
        <v/>
      </c>
      <c r="BY60" s="10" t="str">
        <f t="shared" ca="1" si="9"/>
        <v/>
      </c>
      <c r="BZ60" s="7">
        <f t="shared" ca="1" si="10"/>
        <v>1839617</v>
      </c>
      <c r="CA60" s="7"/>
      <c r="CB60" s="7">
        <f t="shared" ca="1" si="11"/>
        <v>1839617</v>
      </c>
      <c r="CC60" s="7" t="s">
        <v>109</v>
      </c>
      <c r="CD60" s="7" t="s">
        <v>109</v>
      </c>
      <c r="CE60" s="7" t="str">
        <f t="shared" ca="1" si="12"/>
        <v/>
      </c>
      <c r="CF60" s="7" t="str">
        <f t="shared" ca="1" si="16"/>
        <v/>
      </c>
      <c r="CG60" s="11" t="str">
        <f t="shared" ca="1" si="13"/>
        <v/>
      </c>
      <c r="CH60" s="7" t="str">
        <f t="shared" ca="1" si="14"/>
        <v/>
      </c>
      <c r="CI60" s="7" t="s">
        <v>104</v>
      </c>
    </row>
    <row r="61" spans="1:87">
      <c r="A61">
        <v>11168</v>
      </c>
      <c r="B61" t="s">
        <v>101</v>
      </c>
      <c r="C61" s="17">
        <v>0.6</v>
      </c>
      <c r="D61" t="s">
        <v>103</v>
      </c>
      <c r="E61" t="s">
        <v>103</v>
      </c>
      <c r="G61" s="17" t="str">
        <f t="shared" si="0"/>
        <v>Oui</v>
      </c>
      <c r="H61" t="s">
        <v>110</v>
      </c>
      <c r="I61" s="12" t="s">
        <v>127</v>
      </c>
      <c r="J61" s="13">
        <v>42185</v>
      </c>
      <c r="K61">
        <f t="shared" ca="1" si="2"/>
        <v>10</v>
      </c>
      <c r="L61" t="str">
        <f t="shared" ca="1" si="3"/>
        <v>10-20 ans</v>
      </c>
      <c r="M61" s="13">
        <v>42185</v>
      </c>
      <c r="N61">
        <f t="shared" ca="1" si="4"/>
        <v>10</v>
      </c>
      <c r="O61" t="str">
        <f t="shared" ca="1" si="5"/>
        <v>10-20 ans</v>
      </c>
      <c r="P61" s="13">
        <v>34700</v>
      </c>
      <c r="Q61">
        <f t="shared" ca="1" si="6"/>
        <v>31</v>
      </c>
      <c r="R61" t="str">
        <f t="shared" ca="1" si="7"/>
        <v>25-34</v>
      </c>
      <c r="S61" t="s">
        <v>136</v>
      </c>
      <c r="T61">
        <v>1</v>
      </c>
      <c r="V61">
        <v>1</v>
      </c>
      <c r="X61">
        <v>1</v>
      </c>
      <c r="Z61">
        <v>1</v>
      </c>
      <c r="BR61">
        <f t="shared" si="1"/>
        <v>4</v>
      </c>
      <c r="BS61" t="str">
        <f t="shared" si="8"/>
        <v>Prêt</v>
      </c>
      <c r="BT61" t="s">
        <v>106</v>
      </c>
      <c r="BU61" t="s">
        <v>112</v>
      </c>
      <c r="BV61" t="s">
        <v>108</v>
      </c>
      <c r="BW61" s="13" t="s">
        <v>103</v>
      </c>
      <c r="BX61" s="14">
        <f t="shared" ca="1" si="15"/>
        <v>3226936</v>
      </c>
      <c r="BY61" s="15" t="str">
        <f t="shared" ca="1" si="9"/>
        <v>750k-5 mil</v>
      </c>
      <c r="BZ61" s="12">
        <f t="shared" ca="1" si="10"/>
        <v>1045328</v>
      </c>
      <c r="CA61" s="12"/>
      <c r="CB61" s="12">
        <f t="shared" ca="1" si="11"/>
        <v>1045328</v>
      </c>
      <c r="CC61" s="12" t="s">
        <v>113</v>
      </c>
      <c r="CD61" s="12" t="s">
        <v>114</v>
      </c>
      <c r="CE61" s="12">
        <f t="shared" ca="1" si="12"/>
        <v>7</v>
      </c>
      <c r="CF61" s="12">
        <f t="shared" ca="1" si="16"/>
        <v>460990.85714285716</v>
      </c>
      <c r="CG61" s="16">
        <f t="shared" ca="1" si="13"/>
        <v>3.0870080969800866</v>
      </c>
      <c r="CH61" s="12" t="str">
        <f t="shared" ca="1" si="14"/>
        <v>1-5x</v>
      </c>
      <c r="CI61" s="12" t="s">
        <v>115</v>
      </c>
    </row>
    <row r="62" spans="1:87">
      <c r="A62" s="6">
        <v>11169</v>
      </c>
      <c r="B62" s="6" t="s">
        <v>101</v>
      </c>
      <c r="C62" s="18">
        <v>0.7</v>
      </c>
      <c r="D62" s="6" t="s">
        <v>102</v>
      </c>
      <c r="E62" s="6" t="s">
        <v>102</v>
      </c>
      <c r="F62" s="18">
        <v>0.4</v>
      </c>
      <c r="G62" s="18" t="str">
        <f t="shared" si="0"/>
        <v>Oui</v>
      </c>
      <c r="H62" s="6" t="s">
        <v>104</v>
      </c>
      <c r="I62" s="7" t="s">
        <v>120</v>
      </c>
      <c r="J62" s="8">
        <v>42005</v>
      </c>
      <c r="K62" s="6">
        <f t="shared" ca="1" si="2"/>
        <v>11</v>
      </c>
      <c r="L62" s="6" t="str">
        <f t="shared" ca="1" si="3"/>
        <v>10-20 ans</v>
      </c>
      <c r="M62" s="8">
        <v>42005</v>
      </c>
      <c r="N62" s="6">
        <f t="shared" ca="1" si="4"/>
        <v>11</v>
      </c>
      <c r="O62" s="6" t="str">
        <f t="shared" ca="1" si="5"/>
        <v>10-20 ans</v>
      </c>
      <c r="P62" s="8">
        <v>32874</v>
      </c>
      <c r="Q62" s="6">
        <f t="shared" ca="1" si="6"/>
        <v>36</v>
      </c>
      <c r="R62" s="6" t="str">
        <f t="shared" ca="1" si="7"/>
        <v>35-44</v>
      </c>
      <c r="S62" s="6" t="s">
        <v>129</v>
      </c>
      <c r="T62" s="6">
        <v>1</v>
      </c>
      <c r="U62" s="6">
        <v>1</v>
      </c>
      <c r="V62" s="6">
        <v>1</v>
      </c>
      <c r="W62" s="6">
        <v>1</v>
      </c>
      <c r="X62" s="6">
        <v>1</v>
      </c>
      <c r="Y62" s="6">
        <v>1</v>
      </c>
      <c r="Z62" s="6">
        <v>1</v>
      </c>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f t="shared" si="1"/>
        <v>7</v>
      </c>
      <c r="BS62" s="6" t="str">
        <f t="shared" si="8"/>
        <v>Prêt</v>
      </c>
      <c r="BT62" s="6" t="s">
        <v>106</v>
      </c>
      <c r="BU62" s="6" t="s">
        <v>125</v>
      </c>
      <c r="BV62" s="6" t="s">
        <v>126</v>
      </c>
      <c r="BW62" s="8" t="s">
        <v>103</v>
      </c>
      <c r="BX62" s="9">
        <f t="shared" ca="1" si="15"/>
        <v>1567932</v>
      </c>
      <c r="BY62" s="10" t="str">
        <f t="shared" ca="1" si="9"/>
        <v>750k-5 mil</v>
      </c>
      <c r="BZ62" s="7">
        <f t="shared" ca="1" si="10"/>
        <v>1436625</v>
      </c>
      <c r="CA62" s="7"/>
      <c r="CB62" s="7">
        <f t="shared" ca="1" si="11"/>
        <v>1436625</v>
      </c>
      <c r="CC62" s="7" t="s">
        <v>122</v>
      </c>
      <c r="CD62" s="7" t="s">
        <v>128</v>
      </c>
      <c r="CE62" s="7">
        <f t="shared" ca="1" si="12"/>
        <v>2</v>
      </c>
      <c r="CF62" s="7">
        <f t="shared" ca="1" si="16"/>
        <v>783966</v>
      </c>
      <c r="CG62" s="11">
        <f t="shared" ca="1" si="13"/>
        <v>1.0913996345601671</v>
      </c>
      <c r="CH62" s="7" t="str">
        <f t="shared" ca="1" si="14"/>
        <v>1-5x</v>
      </c>
      <c r="CI62" s="7" t="s">
        <v>115</v>
      </c>
    </row>
    <row r="63" spans="1:87">
      <c r="A63">
        <v>11170</v>
      </c>
      <c r="B63" t="s">
        <v>101</v>
      </c>
      <c r="C63" s="17">
        <v>0.8</v>
      </c>
      <c r="D63" t="s">
        <v>103</v>
      </c>
      <c r="E63" t="s">
        <v>102</v>
      </c>
      <c r="F63" s="17">
        <v>0.75</v>
      </c>
      <c r="G63" s="17" t="str">
        <f t="shared" si="0"/>
        <v>Oui</v>
      </c>
      <c r="H63" t="s">
        <v>104</v>
      </c>
      <c r="I63" s="12" t="s">
        <v>104</v>
      </c>
      <c r="J63" s="13">
        <v>41640</v>
      </c>
      <c r="K63">
        <f t="shared" ca="1" si="2"/>
        <v>12</v>
      </c>
      <c r="L63" t="str">
        <f t="shared" ca="1" si="3"/>
        <v>10-20 ans</v>
      </c>
      <c r="M63" s="13">
        <v>41640</v>
      </c>
      <c r="N63">
        <f t="shared" ca="1" si="4"/>
        <v>12</v>
      </c>
      <c r="O63" t="str">
        <f t="shared" ca="1" si="5"/>
        <v>10-20 ans</v>
      </c>
      <c r="P63" s="13">
        <v>31048</v>
      </c>
      <c r="Q63">
        <f t="shared" ca="1" si="6"/>
        <v>41</v>
      </c>
      <c r="R63" t="str">
        <f t="shared" ca="1" si="7"/>
        <v>35-44</v>
      </c>
      <c r="S63" t="s">
        <v>105</v>
      </c>
      <c r="V63">
        <v>1</v>
      </c>
      <c r="X63">
        <v>1</v>
      </c>
      <c r="Z63">
        <v>1</v>
      </c>
      <c r="BR63">
        <f t="shared" si="1"/>
        <v>3</v>
      </c>
      <c r="BS63" t="str">
        <f t="shared" si="8"/>
        <v>Non prêté</v>
      </c>
      <c r="BT63" t="s">
        <v>106</v>
      </c>
      <c r="BU63" t="s">
        <v>107</v>
      </c>
      <c r="BV63" t="s">
        <v>137</v>
      </c>
      <c r="BW63" s="13" t="s">
        <v>103</v>
      </c>
      <c r="BX63" s="14" t="str">
        <f t="shared" ca="1" si="15"/>
        <v/>
      </c>
      <c r="BY63" s="15" t="str">
        <f t="shared" ca="1" si="9"/>
        <v/>
      </c>
      <c r="BZ63" s="12">
        <f t="shared" ca="1" si="10"/>
        <v>156282</v>
      </c>
      <c r="CA63" s="12"/>
      <c r="CB63" s="12">
        <f t="shared" ca="1" si="11"/>
        <v>156282</v>
      </c>
      <c r="CC63" s="12" t="s">
        <v>109</v>
      </c>
      <c r="CD63" s="12" t="s">
        <v>109</v>
      </c>
      <c r="CE63" s="12" t="str">
        <f t="shared" ca="1" si="12"/>
        <v/>
      </c>
      <c r="CF63" s="12" t="str">
        <f t="shared" ca="1" si="16"/>
        <v/>
      </c>
      <c r="CG63" s="16" t="str">
        <f t="shared" ca="1" si="13"/>
        <v/>
      </c>
      <c r="CH63" s="12" t="str">
        <f t="shared" ca="1" si="14"/>
        <v/>
      </c>
      <c r="CI63" s="12" t="s">
        <v>104</v>
      </c>
    </row>
    <row r="64" spans="1:87">
      <c r="A64" s="6">
        <v>11171</v>
      </c>
      <c r="B64" s="6" t="s">
        <v>101</v>
      </c>
      <c r="C64" s="18">
        <v>0.75</v>
      </c>
      <c r="D64" s="6" t="s">
        <v>102</v>
      </c>
      <c r="E64" s="6" t="s">
        <v>103</v>
      </c>
      <c r="F64" s="18"/>
      <c r="G64" s="18" t="str">
        <f t="shared" si="0"/>
        <v>Oui</v>
      </c>
      <c r="H64" s="6" t="s">
        <v>104</v>
      </c>
      <c r="I64" s="7" t="s">
        <v>104</v>
      </c>
      <c r="J64" s="8">
        <v>41275</v>
      </c>
      <c r="K64" s="6">
        <f t="shared" ca="1" si="2"/>
        <v>13</v>
      </c>
      <c r="L64" s="6" t="str">
        <f t="shared" ca="1" si="3"/>
        <v>10-20 ans</v>
      </c>
      <c r="M64" s="8">
        <v>41275</v>
      </c>
      <c r="N64" s="6">
        <f t="shared" ca="1" si="4"/>
        <v>13</v>
      </c>
      <c r="O64" s="6" t="str">
        <f t="shared" ca="1" si="5"/>
        <v>10-20 ans</v>
      </c>
      <c r="P64" s="8">
        <v>29221</v>
      </c>
      <c r="Q64" s="6">
        <f t="shared" ca="1" si="6"/>
        <v>46</v>
      </c>
      <c r="R64" s="6" t="str">
        <f t="shared" ca="1" si="7"/>
        <v>45-54</v>
      </c>
      <c r="S64" s="6" t="s">
        <v>121</v>
      </c>
      <c r="T64" s="6"/>
      <c r="U64" s="6">
        <v>1</v>
      </c>
      <c r="V64" s="6">
        <v>1</v>
      </c>
      <c r="W64" s="6">
        <v>1</v>
      </c>
      <c r="X64" s="6">
        <v>1</v>
      </c>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f t="shared" si="1"/>
        <v>4</v>
      </c>
      <c r="BS64" s="6" t="str">
        <f t="shared" si="8"/>
        <v>Non prêté</v>
      </c>
      <c r="BT64" s="6" t="s">
        <v>106</v>
      </c>
      <c r="BU64" s="6" t="s">
        <v>112</v>
      </c>
      <c r="BV64" s="6" t="s">
        <v>108</v>
      </c>
      <c r="BW64" s="8" t="s">
        <v>103</v>
      </c>
      <c r="BX64" s="9" t="str">
        <f t="shared" ca="1" si="15"/>
        <v/>
      </c>
      <c r="BY64" s="10" t="str">
        <f t="shared" ca="1" si="9"/>
        <v/>
      </c>
      <c r="BZ64" s="7">
        <f t="shared" ca="1" si="10"/>
        <v>449045</v>
      </c>
      <c r="CA64" s="7"/>
      <c r="CB64" s="7">
        <f t="shared" ca="1" si="11"/>
        <v>449045</v>
      </c>
      <c r="CC64" s="7" t="s">
        <v>109</v>
      </c>
      <c r="CD64" s="7" t="s">
        <v>109</v>
      </c>
      <c r="CE64" s="7" t="str">
        <f t="shared" ca="1" si="12"/>
        <v/>
      </c>
      <c r="CF64" s="7" t="str">
        <f t="shared" ca="1" si="16"/>
        <v/>
      </c>
      <c r="CG64" s="11" t="str">
        <f t="shared" ca="1" si="13"/>
        <v/>
      </c>
      <c r="CH64" s="7" t="str">
        <f t="shared" ca="1" si="14"/>
        <v/>
      </c>
      <c r="CI64" s="7" t="s">
        <v>104</v>
      </c>
    </row>
    <row r="65" spans="1:87">
      <c r="A65">
        <v>11172</v>
      </c>
      <c r="B65" t="s">
        <v>101</v>
      </c>
      <c r="C65" s="17">
        <v>1</v>
      </c>
      <c r="D65" t="s">
        <v>103</v>
      </c>
      <c r="E65" t="s">
        <v>103</v>
      </c>
      <c r="G65" s="17" t="str">
        <f t="shared" si="0"/>
        <v>Oui</v>
      </c>
      <c r="H65" t="s">
        <v>104</v>
      </c>
      <c r="I65" s="12" t="s">
        <v>120</v>
      </c>
      <c r="J65" s="13">
        <v>40909</v>
      </c>
      <c r="K65">
        <f t="shared" ca="1" si="2"/>
        <v>14</v>
      </c>
      <c r="L65" t="str">
        <f t="shared" ca="1" si="3"/>
        <v>10-20 ans</v>
      </c>
      <c r="M65" s="13">
        <v>40909</v>
      </c>
      <c r="N65">
        <f t="shared" ca="1" si="4"/>
        <v>14</v>
      </c>
      <c r="O65" t="str">
        <f t="shared" ca="1" si="5"/>
        <v>10-20 ans</v>
      </c>
      <c r="P65" s="13">
        <v>27395</v>
      </c>
      <c r="Q65">
        <f t="shared" ca="1" si="6"/>
        <v>51</v>
      </c>
      <c r="R65" t="str">
        <f t="shared" ca="1" si="7"/>
        <v>45-54</v>
      </c>
      <c r="S65" t="s">
        <v>121</v>
      </c>
      <c r="V65">
        <v>1</v>
      </c>
      <c r="X65">
        <v>1</v>
      </c>
      <c r="Z65">
        <v>1</v>
      </c>
      <c r="BR65">
        <f t="shared" si="1"/>
        <v>3</v>
      </c>
      <c r="BS65" t="str">
        <f t="shared" si="8"/>
        <v>Non prêté</v>
      </c>
      <c r="BT65" t="s">
        <v>106</v>
      </c>
      <c r="BU65" t="s">
        <v>125</v>
      </c>
      <c r="BV65" t="s">
        <v>126</v>
      </c>
      <c r="BW65" s="13" t="s">
        <v>103</v>
      </c>
      <c r="BX65" s="14" t="str">
        <f t="shared" ca="1" si="15"/>
        <v/>
      </c>
      <c r="BY65" s="15" t="str">
        <f t="shared" ca="1" si="9"/>
        <v/>
      </c>
      <c r="BZ65" s="12">
        <f t="shared" ca="1" si="10"/>
        <v>501744</v>
      </c>
      <c r="CA65" s="12"/>
      <c r="CB65" s="12">
        <f t="shared" ca="1" si="11"/>
        <v>501744</v>
      </c>
      <c r="CC65" s="12" t="s">
        <v>109</v>
      </c>
      <c r="CD65" s="12" t="s">
        <v>109</v>
      </c>
      <c r="CE65" s="12" t="str">
        <f t="shared" ca="1" si="12"/>
        <v/>
      </c>
      <c r="CF65" s="12" t="str">
        <f t="shared" ca="1" si="16"/>
        <v/>
      </c>
      <c r="CG65" s="16" t="str">
        <f t="shared" ca="1" si="13"/>
        <v/>
      </c>
      <c r="CH65" s="12" t="str">
        <f t="shared" ca="1" si="14"/>
        <v/>
      </c>
      <c r="CI65" s="12" t="s">
        <v>104</v>
      </c>
    </row>
    <row r="66" spans="1:87">
      <c r="A66" s="6">
        <v>11173</v>
      </c>
      <c r="B66" s="6" t="s">
        <v>118</v>
      </c>
      <c r="C66" s="18">
        <v>0</v>
      </c>
      <c r="D66" s="6" t="s">
        <v>102</v>
      </c>
      <c r="E66" s="6" t="s">
        <v>102</v>
      </c>
      <c r="F66" s="18">
        <v>0.15</v>
      </c>
      <c r="G66" s="18" t="str">
        <f t="shared" si="0"/>
        <v>Non</v>
      </c>
      <c r="H66" s="6" t="s">
        <v>104</v>
      </c>
      <c r="I66" s="7" t="s">
        <v>120</v>
      </c>
      <c r="J66" s="8">
        <v>40544</v>
      </c>
      <c r="K66" s="6">
        <f t="shared" ca="1" si="2"/>
        <v>15</v>
      </c>
      <c r="L66" s="6" t="str">
        <f t="shared" ca="1" si="3"/>
        <v>10-20 ans</v>
      </c>
      <c r="M66" s="8">
        <v>40544</v>
      </c>
      <c r="N66" s="6">
        <f t="shared" ca="1" si="4"/>
        <v>15</v>
      </c>
      <c r="O66" s="6" t="str">
        <f t="shared" ca="1" si="5"/>
        <v>10-20 ans</v>
      </c>
      <c r="P66" s="8">
        <v>25569</v>
      </c>
      <c r="Q66" s="6">
        <f t="shared" ca="1" si="6"/>
        <v>56</v>
      </c>
      <c r="R66" s="6" t="str">
        <f t="shared" ca="1" si="7"/>
        <v>55-64</v>
      </c>
      <c r="S66" s="6" t="s">
        <v>136</v>
      </c>
      <c r="T66" s="6"/>
      <c r="U66" s="6">
        <v>1</v>
      </c>
      <c r="V66" s="6"/>
      <c r="W66" s="6">
        <v>1</v>
      </c>
      <c r="X66" s="6"/>
      <c r="Y66" s="6">
        <v>1</v>
      </c>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f t="shared" si="1"/>
        <v>3</v>
      </c>
      <c r="BS66" s="6" t="str">
        <f t="shared" si="8"/>
        <v>Non prêté</v>
      </c>
      <c r="BT66" s="6" t="s">
        <v>106</v>
      </c>
      <c r="BU66" s="6" t="s">
        <v>125</v>
      </c>
      <c r="BV66" s="6" t="s">
        <v>133</v>
      </c>
      <c r="BW66" s="8" t="s">
        <v>103</v>
      </c>
      <c r="BX66" s="9" t="str">
        <f t="shared" ca="1" si="15"/>
        <v/>
      </c>
      <c r="BY66" s="10" t="str">
        <f t="shared" ca="1" si="9"/>
        <v/>
      </c>
      <c r="BZ66" s="7">
        <f t="shared" ca="1" si="10"/>
        <v>1106273</v>
      </c>
      <c r="CA66" s="7"/>
      <c r="CB66" s="7">
        <f t="shared" ca="1" si="11"/>
        <v>1106273</v>
      </c>
      <c r="CC66" s="7" t="s">
        <v>109</v>
      </c>
      <c r="CD66" s="7" t="s">
        <v>109</v>
      </c>
      <c r="CE66" s="7" t="str">
        <f t="shared" ca="1" si="12"/>
        <v/>
      </c>
      <c r="CF66" s="7" t="str">
        <f t="shared" ca="1" si="16"/>
        <v/>
      </c>
      <c r="CG66" s="11" t="str">
        <f t="shared" ca="1" si="13"/>
        <v/>
      </c>
      <c r="CH66" s="7" t="str">
        <f t="shared" ca="1" si="14"/>
        <v/>
      </c>
      <c r="CI66" s="7" t="s">
        <v>104</v>
      </c>
    </row>
    <row r="67" spans="1:87">
      <c r="A67">
        <v>11174</v>
      </c>
      <c r="B67" t="s">
        <v>101</v>
      </c>
      <c r="C67" s="17">
        <v>0.4</v>
      </c>
      <c r="D67" t="s">
        <v>103</v>
      </c>
      <c r="E67" t="s">
        <v>102</v>
      </c>
      <c r="F67" s="17">
        <v>0.5</v>
      </c>
      <c r="G67" s="17" t="str">
        <f t="shared" si="0"/>
        <v>Non</v>
      </c>
      <c r="H67" t="s">
        <v>104</v>
      </c>
      <c r="I67" s="12" t="s">
        <v>120</v>
      </c>
      <c r="J67" s="13">
        <v>40179</v>
      </c>
      <c r="K67">
        <f t="shared" ca="1" si="2"/>
        <v>16</v>
      </c>
      <c r="L67" t="str">
        <f t="shared" ca="1" si="3"/>
        <v>10-20 ans</v>
      </c>
      <c r="M67" s="13">
        <v>40179</v>
      </c>
      <c r="N67">
        <f t="shared" ca="1" si="4"/>
        <v>16</v>
      </c>
      <c r="O67" t="str">
        <f t="shared" ca="1" si="5"/>
        <v>10-20 ans</v>
      </c>
      <c r="P67" s="13">
        <v>23743</v>
      </c>
      <c r="Q67">
        <f t="shared" ca="1" si="6"/>
        <v>61</v>
      </c>
      <c r="R67" t="str">
        <f t="shared" ca="1" si="7"/>
        <v>55-64</v>
      </c>
      <c r="S67" t="s">
        <v>105</v>
      </c>
      <c r="T67">
        <v>1</v>
      </c>
      <c r="V67">
        <v>1</v>
      </c>
      <c r="X67">
        <v>1</v>
      </c>
      <c r="Z67">
        <v>1</v>
      </c>
      <c r="BR67">
        <f t="shared" si="1"/>
        <v>4</v>
      </c>
      <c r="BS67" t="str">
        <f t="shared" si="8"/>
        <v>Prêt</v>
      </c>
      <c r="BT67" t="s">
        <v>106</v>
      </c>
      <c r="BU67" t="s">
        <v>125</v>
      </c>
      <c r="BV67" t="s">
        <v>126</v>
      </c>
      <c r="BW67" s="13" t="s">
        <v>103</v>
      </c>
      <c r="BX67" s="14">
        <f t="shared" ca="1" si="15"/>
        <v>4388603</v>
      </c>
      <c r="BY67" s="15" t="str">
        <f t="shared" ca="1" si="9"/>
        <v>750k-5 mil</v>
      </c>
      <c r="BZ67" s="12">
        <f t="shared" ca="1" si="10"/>
        <v>1438825</v>
      </c>
      <c r="CA67" s="12"/>
      <c r="CB67" s="12">
        <f t="shared" ca="1" si="11"/>
        <v>1438825</v>
      </c>
      <c r="CC67" s="12" t="s">
        <v>122</v>
      </c>
      <c r="CD67" s="12" t="s">
        <v>114</v>
      </c>
      <c r="CE67" s="12">
        <f t="shared" ca="1" si="12"/>
        <v>1</v>
      </c>
      <c r="CF67" s="12">
        <f t="shared" ca="1" si="16"/>
        <v>4388603</v>
      </c>
      <c r="CG67" s="16">
        <f t="shared" ca="1" si="13"/>
        <v>3.0501297934078155</v>
      </c>
      <c r="CH67" s="12" t="str">
        <f t="shared" ca="1" si="14"/>
        <v>1-5x</v>
      </c>
      <c r="CI67" s="12" t="s">
        <v>115</v>
      </c>
    </row>
    <row r="68" spans="1:87">
      <c r="A68" s="6">
        <v>11175</v>
      </c>
      <c r="B68" s="6" t="s">
        <v>146</v>
      </c>
      <c r="C68" s="18">
        <v>0.15</v>
      </c>
      <c r="D68" s="6" t="s">
        <v>102</v>
      </c>
      <c r="E68" s="6" t="s">
        <v>103</v>
      </c>
      <c r="F68" s="18"/>
      <c r="G68" s="18" t="str">
        <f t="shared" ref="G68:G131" si="17">IF(OR(C68&gt;=51%, AND(C68&gt;=20%, D68="Oui", E68="Non"), AND(C68&gt;=20%, D68="Oui", E68="Oui", F68&gt;=30%)), "Oui", "Non")</f>
        <v>Non</v>
      </c>
      <c r="H68" s="6" t="s">
        <v>147</v>
      </c>
      <c r="I68" s="7" t="s">
        <v>111</v>
      </c>
      <c r="J68" s="8">
        <v>39814</v>
      </c>
      <c r="K68" s="6">
        <f t="shared" ca="1" si="2"/>
        <v>17</v>
      </c>
      <c r="L68" s="6" t="str">
        <f t="shared" ca="1" si="3"/>
        <v>10-20 ans</v>
      </c>
      <c r="M68" s="8">
        <v>39814</v>
      </c>
      <c r="N68" s="6">
        <f t="shared" ca="1" si="4"/>
        <v>17</v>
      </c>
      <c r="O68" s="6" t="str">
        <f t="shared" ca="1" si="5"/>
        <v>10-20 ans</v>
      </c>
      <c r="P68" s="8">
        <v>36526</v>
      </c>
      <c r="Q68" s="6">
        <f t="shared" ca="1" si="6"/>
        <v>26</v>
      </c>
      <c r="R68" s="6" t="str">
        <f t="shared" ca="1" si="7"/>
        <v>25-34</v>
      </c>
      <c r="S68" s="6" t="s">
        <v>117</v>
      </c>
      <c r="T68" s="6">
        <v>1</v>
      </c>
      <c r="U68" s="6">
        <v>1</v>
      </c>
      <c r="V68" s="6">
        <v>1</v>
      </c>
      <c r="W68" s="6">
        <v>1</v>
      </c>
      <c r="X68" s="6">
        <v>1</v>
      </c>
      <c r="Y68" s="6">
        <v>1</v>
      </c>
      <c r="Z68" s="6">
        <v>1</v>
      </c>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f t="shared" ref="BR68:BR131" si="18">SUM(T68:BQ68)</f>
        <v>7</v>
      </c>
      <c r="BS68" s="6" t="str">
        <f t="shared" si="8"/>
        <v>Prêt</v>
      </c>
      <c r="BT68" s="6" t="s">
        <v>106</v>
      </c>
      <c r="BU68" s="6" t="s">
        <v>112</v>
      </c>
      <c r="BV68" s="6" t="s">
        <v>108</v>
      </c>
      <c r="BW68" s="8" t="s">
        <v>103</v>
      </c>
      <c r="BX68" s="9">
        <f t="shared" ca="1" si="15"/>
        <v>4579224</v>
      </c>
      <c r="BY68" s="10" t="str">
        <f t="shared" ca="1" si="9"/>
        <v>750k-5 mil</v>
      </c>
      <c r="BZ68" s="7">
        <f t="shared" ca="1" si="10"/>
        <v>833044</v>
      </c>
      <c r="CA68" s="7"/>
      <c r="CB68" s="7">
        <f t="shared" ca="1" si="11"/>
        <v>833044</v>
      </c>
      <c r="CC68" s="7" t="s">
        <v>113</v>
      </c>
      <c r="CD68" s="7" t="s">
        <v>128</v>
      </c>
      <c r="CE68" s="7">
        <f t="shared" ca="1" si="12"/>
        <v>2</v>
      </c>
      <c r="CF68" s="7">
        <f t="shared" ca="1" si="16"/>
        <v>2289612</v>
      </c>
      <c r="CG68" s="11">
        <f t="shared" ca="1" si="13"/>
        <v>5.4969773505361061</v>
      </c>
      <c r="CH68" s="7" t="str">
        <f t="shared" ca="1" si="14"/>
        <v>5-10x</v>
      </c>
      <c r="CI68" s="7" t="s">
        <v>104</v>
      </c>
    </row>
    <row r="69" spans="1:87">
      <c r="A69">
        <v>11176</v>
      </c>
      <c r="B69" t="s">
        <v>139</v>
      </c>
      <c r="C69" s="17">
        <v>0.2</v>
      </c>
      <c r="D69" t="s">
        <v>103</v>
      </c>
      <c r="E69" t="s">
        <v>103</v>
      </c>
      <c r="G69" s="17" t="str">
        <f t="shared" si="17"/>
        <v>Non</v>
      </c>
      <c r="H69" t="s">
        <v>104</v>
      </c>
      <c r="I69" s="12" t="s">
        <v>104</v>
      </c>
      <c r="J69" s="13">
        <v>39448</v>
      </c>
      <c r="K69">
        <f t="shared" ref="K69:K132" ca="1" si="19">ROUNDDOWN(((TODAY()-J69)/365),0)</f>
        <v>18</v>
      </c>
      <c r="L69" t="str">
        <f t="shared" ref="L69:L132" ca="1" si="20">IF(ISBLANK(J69),"",IF(DATEDIF(J69,TODAY(),"Y")&lt;1,"&lt;12 mois",
IF(DATEDIF(J69,TODAY(),"Y")&lt;3,"1 à 3 ans",IF(DATEDIF(J69,TODAY(),"Y")&lt;5,"3-5 ans",IF(DATEDIF(J69,TODAY(),"Y")&lt;10,"5 à 10 ans",IF(DATEDIF(J69,TODAY(),"Y")&lt;20,"10-20 ans","&gt;20 ans"))))))</f>
        <v>10-20 ans</v>
      </c>
      <c r="M69" s="13">
        <v>39448</v>
      </c>
      <c r="N69">
        <f t="shared" ref="N69:N132" ca="1" si="21">ROUNDDOWN(((TODAY()-M69)/365),0)</f>
        <v>18</v>
      </c>
      <c r="O69" t="str">
        <f t="shared" ref="O69:O132" ca="1" si="22">IF(ISBLANK(M69),"",IF(DATEDIF(M69,TODAY(),"Y")&lt;1,"&lt;12 mois",
IF(DATEDIF(M69,TODAY(),"Y")&lt;3,"1 à 3 ans",IF(DATEDIF(M69,TODAY(),"Y")&lt;5,"3-5 ans",IF(DATEDIF(M69,TODAY(),"Y")&lt;10,"5 à 10 ans",IF(DATEDIF(M69,TODAY(),"Y")&lt;20,"10-20 ans","&gt;20 ans"))))))</f>
        <v>10-20 ans</v>
      </c>
      <c r="P69" s="13">
        <v>34700</v>
      </c>
      <c r="Q69">
        <f t="shared" ref="Q69:Q132" ca="1" si="23">ROUNDDOWN(((TODAY()-P69)/365),0)</f>
        <v>31</v>
      </c>
      <c r="R69" t="str">
        <f t="shared" ref="R69:R132" ca="1" si="24">IF(Q69="","",IF(Q69&lt;18,"&lt;18",IF(Q69&lt;=24,"18-24",IF(Q69&lt;=34,"25-34",IF(Q69&lt;=44,"35-44",IF(Q69&lt;=54,"45-54",IF(Q69&lt;=64,"55-64","64+")))))))</f>
        <v>25-34</v>
      </c>
      <c r="S69" t="s">
        <v>129</v>
      </c>
      <c r="V69">
        <v>1</v>
      </c>
      <c r="X69">
        <v>1</v>
      </c>
      <c r="Z69">
        <v>1</v>
      </c>
      <c r="BR69">
        <f t="shared" si="18"/>
        <v>3</v>
      </c>
      <c r="BS69" t="str">
        <f t="shared" ref="BS69:BS132" si="25">IF(T69=1,"Prêt","Non prêté")</f>
        <v>Non prêté</v>
      </c>
      <c r="BT69" t="s">
        <v>106</v>
      </c>
      <c r="BU69" t="s">
        <v>107</v>
      </c>
      <c r="BV69" t="s">
        <v>108</v>
      </c>
      <c r="BW69" s="13" t="s">
        <v>103</v>
      </c>
      <c r="BX69" s="14" t="str">
        <f t="shared" ref="BX69:BX132" ca="1" si="26">IF(T69=1,RANDBETWEEN(0,5000000),"")</f>
        <v/>
      </c>
      <c r="BY69" s="15" t="str">
        <f t="shared" ref="BY69:BY132" ca="1" si="27">IF(OR(BX69="",ISBLANK(BX69)),"",IF(BX69&gt;5000000,"&gt;5 mil",
IF(BX69&lt;=50000,"&lt;=50k",
IF(AND(BX69&gt;50000,BX69&lt;=100000),"50k-100k",
IF(AND(BX69&gt;100000,BX69&lt;=250000),"100k-250k",
IF(AND(BX69&gt;250000,BX69&lt;=750000),"250k-750k",
IF(AND(BX69&gt;750000,BX69&lt;=5000000),"750k-5 mil","Unknown")))))))</f>
        <v/>
      </c>
      <c r="BZ69" s="12">
        <f t="shared" ref="BZ69:BZ132" ca="1" si="28">RANDBETWEEN(0,2000000)</f>
        <v>1620768</v>
      </c>
      <c r="CA69" s="12"/>
      <c r="CB69" s="12">
        <f t="shared" ref="CB69:CB132" ca="1" si="29">BZ69+CA69</f>
        <v>1620768</v>
      </c>
      <c r="CC69" s="12" t="s">
        <v>109</v>
      </c>
      <c r="CD69" s="12" t="s">
        <v>109</v>
      </c>
      <c r="CE69" s="12" t="str">
        <f t="shared" ref="CE69:CE132" ca="1" si="30">IF(T69=1,RANDBETWEEN(1,10),"")</f>
        <v/>
      </c>
      <c r="CF69" s="12" t="str">
        <f t="shared" ref="CF69:CF132" ca="1" si="31">IF(OR(BX69="", ISBLANK(BX69)), "", BX69/CE69)</f>
        <v/>
      </c>
      <c r="CG69" s="16" t="str">
        <f t="shared" ref="CG69:CG132" ca="1" si="32">IF(OR(ISBLANK(BX69), BX69=""), "",
   IF(OR(ISBLANK(CB69), CB69=0), "Pas de dépôts", BX69/CB69))</f>
        <v/>
      </c>
      <c r="CH69" s="12" t="str">
        <f t="shared" ref="CH69:CH132" ca="1" si="33">IF(CG69="","",IF(ISERROR(CG69),"Pas de dépôts",IF(CG69&lt;100%,"1x",IF(CG69&lt;500%,"1-5x",IF(CG69&lt;1000%,"5-10x",IF(CG69&lt;2000%,"10-20x",IF(CG69&lt;5000%,"20-50x",IF(CG69&lt;10000%,"50-100x",IF(CG69&lt;50000%,"100-500x","&gt;500x")))))))))</f>
        <v/>
      </c>
      <c r="CI69" s="12" t="s">
        <v>104</v>
      </c>
    </row>
    <row r="70" spans="1:87">
      <c r="A70" s="6">
        <v>11177</v>
      </c>
      <c r="B70" s="6" t="s">
        <v>123</v>
      </c>
      <c r="C70" s="18">
        <v>0.3</v>
      </c>
      <c r="D70" s="6" t="s">
        <v>102</v>
      </c>
      <c r="E70" s="6" t="s">
        <v>102</v>
      </c>
      <c r="F70" s="18">
        <v>0.15</v>
      </c>
      <c r="G70" s="18" t="str">
        <f t="shared" si="17"/>
        <v>Non</v>
      </c>
      <c r="H70" s="6" t="s">
        <v>104</v>
      </c>
      <c r="I70" s="7" t="s">
        <v>104</v>
      </c>
      <c r="J70" s="8">
        <v>39083</v>
      </c>
      <c r="K70" s="6">
        <f t="shared" ca="1" si="19"/>
        <v>19</v>
      </c>
      <c r="L70" s="6" t="str">
        <f t="shared" ca="1" si="20"/>
        <v>10-20 ans</v>
      </c>
      <c r="M70" s="8">
        <v>39083</v>
      </c>
      <c r="N70" s="6">
        <f t="shared" ca="1" si="21"/>
        <v>19</v>
      </c>
      <c r="O70" s="6" t="str">
        <f t="shared" ca="1" si="22"/>
        <v>10-20 ans</v>
      </c>
      <c r="P70" s="8">
        <v>32874</v>
      </c>
      <c r="Q70" s="6">
        <f t="shared" ca="1" si="23"/>
        <v>36</v>
      </c>
      <c r="R70" s="6" t="str">
        <f t="shared" ca="1" si="24"/>
        <v>35-44</v>
      </c>
      <c r="S70" s="6" t="s">
        <v>136</v>
      </c>
      <c r="T70" s="6"/>
      <c r="U70" s="6">
        <v>1</v>
      </c>
      <c r="V70" s="6">
        <v>1</v>
      </c>
      <c r="W70" s="6">
        <v>1</v>
      </c>
      <c r="X70" s="6">
        <v>1</v>
      </c>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f t="shared" si="18"/>
        <v>4</v>
      </c>
      <c r="BS70" s="6" t="str">
        <f t="shared" si="25"/>
        <v>Non prêté</v>
      </c>
      <c r="BT70" s="6" t="s">
        <v>106</v>
      </c>
      <c r="BU70" s="6" t="s">
        <v>107</v>
      </c>
      <c r="BV70" s="6" t="s">
        <v>133</v>
      </c>
      <c r="BW70" s="8" t="s">
        <v>103</v>
      </c>
      <c r="BX70" s="9" t="str">
        <f t="shared" ca="1" si="26"/>
        <v/>
      </c>
      <c r="BY70" s="10" t="str">
        <f t="shared" ca="1" si="27"/>
        <v/>
      </c>
      <c r="BZ70" s="7">
        <f t="shared" ca="1" si="28"/>
        <v>565988</v>
      </c>
      <c r="CA70" s="7"/>
      <c r="CB70" s="7">
        <f t="shared" ca="1" si="29"/>
        <v>565988</v>
      </c>
      <c r="CC70" s="7" t="s">
        <v>109</v>
      </c>
      <c r="CD70" s="7" t="s">
        <v>109</v>
      </c>
      <c r="CE70" s="7" t="str">
        <f t="shared" ca="1" si="30"/>
        <v/>
      </c>
      <c r="CF70" s="7" t="str">
        <f t="shared" ca="1" si="31"/>
        <v/>
      </c>
      <c r="CG70" s="11" t="str">
        <f t="shared" ca="1" si="32"/>
        <v/>
      </c>
      <c r="CH70" s="7" t="str">
        <f t="shared" ca="1" si="33"/>
        <v/>
      </c>
      <c r="CI70" s="7" t="s">
        <v>104</v>
      </c>
    </row>
    <row r="71" spans="1:87">
      <c r="A71">
        <v>11178</v>
      </c>
      <c r="B71" t="s">
        <v>132</v>
      </c>
      <c r="C71" s="17">
        <v>0.4</v>
      </c>
      <c r="D71" t="s">
        <v>103</v>
      </c>
      <c r="E71" t="s">
        <v>102</v>
      </c>
      <c r="F71" s="17">
        <v>0.3</v>
      </c>
      <c r="G71" s="17" t="str">
        <f t="shared" si="17"/>
        <v>Non</v>
      </c>
      <c r="H71" t="s">
        <v>104</v>
      </c>
      <c r="I71" s="12" t="s">
        <v>120</v>
      </c>
      <c r="J71" s="13">
        <v>38718</v>
      </c>
      <c r="K71">
        <f t="shared" ca="1" si="19"/>
        <v>20</v>
      </c>
      <c r="L71" t="str">
        <f t="shared" ca="1" si="20"/>
        <v>&gt;20 ans</v>
      </c>
      <c r="M71" s="13">
        <v>38718</v>
      </c>
      <c r="N71">
        <f t="shared" ca="1" si="21"/>
        <v>20</v>
      </c>
      <c r="O71" t="str">
        <f t="shared" ca="1" si="22"/>
        <v>&gt;20 ans</v>
      </c>
      <c r="P71" s="13">
        <v>31048</v>
      </c>
      <c r="Q71">
        <f t="shared" ca="1" si="23"/>
        <v>41</v>
      </c>
      <c r="R71" t="str">
        <f t="shared" ca="1" si="24"/>
        <v>35-44</v>
      </c>
      <c r="S71" t="s">
        <v>105</v>
      </c>
      <c r="T71">
        <v>1</v>
      </c>
      <c r="V71">
        <v>1</v>
      </c>
      <c r="X71">
        <v>1</v>
      </c>
      <c r="Z71">
        <v>1</v>
      </c>
      <c r="BR71">
        <f t="shared" si="18"/>
        <v>4</v>
      </c>
      <c r="BS71" t="str">
        <f t="shared" si="25"/>
        <v>Prêt</v>
      </c>
      <c r="BT71" t="s">
        <v>106</v>
      </c>
      <c r="BU71" t="s">
        <v>125</v>
      </c>
      <c r="BV71" t="s">
        <v>126</v>
      </c>
      <c r="BW71" s="13" t="s">
        <v>103</v>
      </c>
      <c r="BX71" s="14">
        <f t="shared" ca="1" si="26"/>
        <v>2995652</v>
      </c>
      <c r="BY71" s="15" t="str">
        <f t="shared" ca="1" si="27"/>
        <v>750k-5 mil</v>
      </c>
      <c r="BZ71" s="12">
        <f t="shared" ca="1" si="28"/>
        <v>1066968</v>
      </c>
      <c r="CA71" s="12"/>
      <c r="CB71" s="12">
        <f t="shared" ca="1" si="29"/>
        <v>1066968</v>
      </c>
      <c r="CC71" s="12" t="s">
        <v>122</v>
      </c>
      <c r="CD71" s="12" t="s">
        <v>114</v>
      </c>
      <c r="CE71" s="12">
        <f t="shared" ca="1" si="30"/>
        <v>6</v>
      </c>
      <c r="CF71" s="12">
        <f t="shared" ca="1" si="31"/>
        <v>499275.33333333331</v>
      </c>
      <c r="CG71" s="16">
        <f t="shared" ca="1" si="32"/>
        <v>2.8076305943570943</v>
      </c>
      <c r="CH71" s="12" t="str">
        <f t="shared" ca="1" si="33"/>
        <v>1-5x</v>
      </c>
      <c r="CI71" s="12" t="s">
        <v>115</v>
      </c>
    </row>
    <row r="72" spans="1:87">
      <c r="A72" s="6">
        <v>11179</v>
      </c>
      <c r="B72" s="6" t="s">
        <v>123</v>
      </c>
      <c r="C72" s="18">
        <v>0.5</v>
      </c>
      <c r="D72" s="6" t="s">
        <v>102</v>
      </c>
      <c r="E72" s="6" t="s">
        <v>103</v>
      </c>
      <c r="F72" s="18"/>
      <c r="G72" s="18" t="str">
        <f t="shared" si="17"/>
        <v>Oui</v>
      </c>
      <c r="H72" s="6" t="s">
        <v>119</v>
      </c>
      <c r="I72" s="7" t="s">
        <v>120</v>
      </c>
      <c r="J72" s="8">
        <v>38353</v>
      </c>
      <c r="K72" s="6">
        <f t="shared" ca="1" si="19"/>
        <v>21</v>
      </c>
      <c r="L72" s="6" t="str">
        <f t="shared" ca="1" si="20"/>
        <v>&gt;20 ans</v>
      </c>
      <c r="M72" s="8">
        <v>38353</v>
      </c>
      <c r="N72" s="6">
        <f t="shared" ca="1" si="21"/>
        <v>21</v>
      </c>
      <c r="O72" s="6" t="str">
        <f t="shared" ca="1" si="22"/>
        <v>&gt;20 ans</v>
      </c>
      <c r="P72" s="8">
        <v>29221</v>
      </c>
      <c r="Q72" s="6">
        <f t="shared" ca="1" si="23"/>
        <v>46</v>
      </c>
      <c r="R72" s="6" t="str">
        <f t="shared" ca="1" si="24"/>
        <v>45-54</v>
      </c>
      <c r="S72" s="6" t="s">
        <v>129</v>
      </c>
      <c r="T72" s="6">
        <v>1</v>
      </c>
      <c r="U72" s="6">
        <v>1</v>
      </c>
      <c r="V72" s="6"/>
      <c r="W72" s="6">
        <v>1</v>
      </c>
      <c r="X72" s="6"/>
      <c r="Y72" s="6">
        <v>1</v>
      </c>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f t="shared" si="18"/>
        <v>4</v>
      </c>
      <c r="BS72" s="6" t="str">
        <f t="shared" si="25"/>
        <v>Prêt</v>
      </c>
      <c r="BT72" s="6" t="s">
        <v>106</v>
      </c>
      <c r="BU72" s="6" t="s">
        <v>107</v>
      </c>
      <c r="BV72" s="6" t="s">
        <v>108</v>
      </c>
      <c r="BW72" s="8" t="s">
        <v>103</v>
      </c>
      <c r="BX72" s="9">
        <f t="shared" ca="1" si="26"/>
        <v>1840733</v>
      </c>
      <c r="BY72" s="10" t="str">
        <f t="shared" ca="1" si="27"/>
        <v>750k-5 mil</v>
      </c>
      <c r="BZ72" s="7">
        <f t="shared" ca="1" si="28"/>
        <v>988209</v>
      </c>
      <c r="CA72" s="7"/>
      <c r="CB72" s="7">
        <f t="shared" ca="1" si="29"/>
        <v>988209</v>
      </c>
      <c r="CC72" s="7" t="s">
        <v>113</v>
      </c>
      <c r="CD72" s="7" t="s">
        <v>128</v>
      </c>
      <c r="CE72" s="7">
        <f t="shared" ca="1" si="30"/>
        <v>1</v>
      </c>
      <c r="CF72" s="7">
        <f t="shared" ca="1" si="31"/>
        <v>1840733</v>
      </c>
      <c r="CG72" s="11">
        <f t="shared" ca="1" si="32"/>
        <v>1.8626960491151163</v>
      </c>
      <c r="CH72" s="7" t="str">
        <f t="shared" ca="1" si="33"/>
        <v>1-5x</v>
      </c>
      <c r="CI72" s="7" t="s">
        <v>115</v>
      </c>
    </row>
    <row r="73" spans="1:87">
      <c r="A73">
        <v>11180</v>
      </c>
      <c r="B73" t="s">
        <v>101</v>
      </c>
      <c r="C73" s="17">
        <v>0.6</v>
      </c>
      <c r="D73" t="s">
        <v>103</v>
      </c>
      <c r="E73" t="s">
        <v>103</v>
      </c>
      <c r="G73" s="17" t="str">
        <f t="shared" si="17"/>
        <v>Oui</v>
      </c>
      <c r="H73" t="s">
        <v>119</v>
      </c>
      <c r="I73" s="12" t="s">
        <v>120</v>
      </c>
      <c r="J73" s="13">
        <v>37987</v>
      </c>
      <c r="K73">
        <f t="shared" ca="1" si="19"/>
        <v>22</v>
      </c>
      <c r="L73" t="str">
        <f t="shared" ca="1" si="20"/>
        <v>&gt;20 ans</v>
      </c>
      <c r="M73" s="13">
        <v>37987</v>
      </c>
      <c r="N73">
        <f t="shared" ca="1" si="21"/>
        <v>22</v>
      </c>
      <c r="O73" t="str">
        <f t="shared" ca="1" si="22"/>
        <v>&gt;20 ans</v>
      </c>
      <c r="P73" s="13">
        <v>27395</v>
      </c>
      <c r="Q73">
        <f t="shared" ca="1" si="23"/>
        <v>51</v>
      </c>
      <c r="R73" t="str">
        <f t="shared" ca="1" si="24"/>
        <v>45-54</v>
      </c>
      <c r="S73" t="s">
        <v>129</v>
      </c>
      <c r="T73">
        <v>1</v>
      </c>
      <c r="V73">
        <v>1</v>
      </c>
      <c r="X73">
        <v>1</v>
      </c>
      <c r="Z73">
        <v>1</v>
      </c>
      <c r="BR73">
        <f t="shared" si="18"/>
        <v>4</v>
      </c>
      <c r="BS73" t="str">
        <f t="shared" si="25"/>
        <v>Prêt</v>
      </c>
      <c r="BT73" t="s">
        <v>106</v>
      </c>
      <c r="BU73" t="s">
        <v>107</v>
      </c>
      <c r="BV73" t="s">
        <v>108</v>
      </c>
      <c r="BW73" s="13" t="s">
        <v>103</v>
      </c>
      <c r="BX73" s="14">
        <f t="shared" ca="1" si="26"/>
        <v>1927134</v>
      </c>
      <c r="BY73" s="15" t="str">
        <f t="shared" ca="1" si="27"/>
        <v>750k-5 mil</v>
      </c>
      <c r="BZ73" s="12">
        <f t="shared" ca="1" si="28"/>
        <v>909336</v>
      </c>
      <c r="CA73" s="12"/>
      <c r="CB73" s="12">
        <f t="shared" ca="1" si="29"/>
        <v>909336</v>
      </c>
      <c r="CC73" s="12" t="s">
        <v>113</v>
      </c>
      <c r="CD73" s="12" t="s">
        <v>114</v>
      </c>
      <c r="CE73" s="12">
        <f t="shared" ca="1" si="30"/>
        <v>7</v>
      </c>
      <c r="CF73" s="12">
        <f t="shared" ca="1" si="31"/>
        <v>275304.85714285716</v>
      </c>
      <c r="CG73" s="16">
        <f t="shared" ca="1" si="32"/>
        <v>2.119276043178759</v>
      </c>
      <c r="CH73" s="12" t="str">
        <f t="shared" ca="1" si="33"/>
        <v>1-5x</v>
      </c>
      <c r="CI73" s="12" t="s">
        <v>115</v>
      </c>
    </row>
    <row r="74" spans="1:87">
      <c r="A74" s="6">
        <v>11181</v>
      </c>
      <c r="B74" s="6" t="s">
        <v>145</v>
      </c>
      <c r="C74" s="18">
        <v>0.7</v>
      </c>
      <c r="D74" s="6" t="s">
        <v>102</v>
      </c>
      <c r="E74" s="6" t="s">
        <v>102</v>
      </c>
      <c r="F74" s="18">
        <v>0.4</v>
      </c>
      <c r="G74" s="18" t="str">
        <f t="shared" si="17"/>
        <v>Oui</v>
      </c>
      <c r="H74" s="6" t="s">
        <v>104</v>
      </c>
      <c r="I74" s="7" t="s">
        <v>120</v>
      </c>
      <c r="J74" s="8">
        <v>37622</v>
      </c>
      <c r="K74" s="6">
        <f t="shared" ca="1" si="19"/>
        <v>23</v>
      </c>
      <c r="L74" s="6" t="str">
        <f t="shared" ca="1" si="20"/>
        <v>&gt;20 ans</v>
      </c>
      <c r="M74" s="8">
        <v>37622</v>
      </c>
      <c r="N74" s="6">
        <f t="shared" ca="1" si="21"/>
        <v>23</v>
      </c>
      <c r="O74" s="6" t="str">
        <f t="shared" ca="1" si="22"/>
        <v>&gt;20 ans</v>
      </c>
      <c r="P74" s="8">
        <v>25569</v>
      </c>
      <c r="Q74" s="6">
        <f t="shared" ca="1" si="23"/>
        <v>56</v>
      </c>
      <c r="R74" s="6" t="str">
        <f t="shared" ca="1" si="24"/>
        <v>55-64</v>
      </c>
      <c r="S74" s="6" t="s">
        <v>117</v>
      </c>
      <c r="T74" s="6"/>
      <c r="U74" s="6">
        <v>1</v>
      </c>
      <c r="V74" s="6">
        <v>1</v>
      </c>
      <c r="W74" s="6">
        <v>1</v>
      </c>
      <c r="X74" s="6">
        <v>1</v>
      </c>
      <c r="Y74" s="6">
        <v>1</v>
      </c>
      <c r="Z74" s="6">
        <v>1</v>
      </c>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f t="shared" si="18"/>
        <v>6</v>
      </c>
      <c r="BS74" s="6" t="str">
        <f t="shared" si="25"/>
        <v>Non prêté</v>
      </c>
      <c r="BT74" s="6" t="s">
        <v>106</v>
      </c>
      <c r="BU74" s="6" t="s">
        <v>125</v>
      </c>
      <c r="BV74" s="6" t="s">
        <v>126</v>
      </c>
      <c r="BW74" s="8" t="s">
        <v>103</v>
      </c>
      <c r="BX74" s="9" t="str">
        <f t="shared" ca="1" si="26"/>
        <v/>
      </c>
      <c r="BY74" s="10" t="str">
        <f t="shared" ca="1" si="27"/>
        <v/>
      </c>
      <c r="BZ74" s="7">
        <f t="shared" ca="1" si="28"/>
        <v>172143</v>
      </c>
      <c r="CA74" s="7"/>
      <c r="CB74" s="7">
        <f t="shared" ca="1" si="29"/>
        <v>172143</v>
      </c>
      <c r="CC74" s="7" t="s">
        <v>109</v>
      </c>
      <c r="CD74" s="7" t="s">
        <v>109</v>
      </c>
      <c r="CE74" s="7" t="str">
        <f t="shared" ca="1" si="30"/>
        <v/>
      </c>
      <c r="CF74" s="7" t="str">
        <f t="shared" ca="1" si="31"/>
        <v/>
      </c>
      <c r="CG74" s="11" t="str">
        <f t="shared" ca="1" si="32"/>
        <v/>
      </c>
      <c r="CH74" s="7" t="str">
        <f t="shared" ca="1" si="33"/>
        <v/>
      </c>
      <c r="CI74" s="7" t="s">
        <v>104</v>
      </c>
    </row>
    <row r="75" spans="1:87">
      <c r="A75">
        <v>11182</v>
      </c>
      <c r="B75" t="s">
        <v>145</v>
      </c>
      <c r="C75" s="17">
        <v>0.8</v>
      </c>
      <c r="D75" t="s">
        <v>103</v>
      </c>
      <c r="E75" t="s">
        <v>102</v>
      </c>
      <c r="F75" s="17">
        <v>0.75</v>
      </c>
      <c r="G75" s="17" t="str">
        <f t="shared" si="17"/>
        <v>Oui</v>
      </c>
      <c r="H75" t="s">
        <v>110</v>
      </c>
      <c r="I75" s="12" t="s">
        <v>120</v>
      </c>
      <c r="J75" s="13">
        <v>37257</v>
      </c>
      <c r="K75">
        <f t="shared" ca="1" si="19"/>
        <v>24</v>
      </c>
      <c r="L75" t="str">
        <f t="shared" ca="1" si="20"/>
        <v>&gt;20 ans</v>
      </c>
      <c r="M75" s="13">
        <v>37257</v>
      </c>
      <c r="N75">
        <f t="shared" ca="1" si="21"/>
        <v>24</v>
      </c>
      <c r="O75" t="str">
        <f t="shared" ca="1" si="22"/>
        <v>&gt;20 ans</v>
      </c>
      <c r="P75" s="13">
        <v>23743</v>
      </c>
      <c r="Q75">
        <f t="shared" ca="1" si="23"/>
        <v>61</v>
      </c>
      <c r="R75" t="str">
        <f t="shared" ca="1" si="24"/>
        <v>55-64</v>
      </c>
      <c r="S75" t="s">
        <v>129</v>
      </c>
      <c r="T75">
        <v>1</v>
      </c>
      <c r="V75">
        <v>1</v>
      </c>
      <c r="X75">
        <v>1</v>
      </c>
      <c r="Z75">
        <v>1</v>
      </c>
      <c r="BR75">
        <f t="shared" si="18"/>
        <v>4</v>
      </c>
      <c r="BS75" t="str">
        <f t="shared" si="25"/>
        <v>Prêt</v>
      </c>
      <c r="BT75" t="s">
        <v>106</v>
      </c>
      <c r="BU75" t="s">
        <v>107</v>
      </c>
      <c r="BV75" t="s">
        <v>108</v>
      </c>
      <c r="BW75" s="13" t="s">
        <v>103</v>
      </c>
      <c r="BX75" s="14">
        <f t="shared" ca="1" si="26"/>
        <v>4065945</v>
      </c>
      <c r="BY75" s="15" t="str">
        <f t="shared" ca="1" si="27"/>
        <v>750k-5 mil</v>
      </c>
      <c r="BZ75" s="12">
        <f t="shared" ca="1" si="28"/>
        <v>247863</v>
      </c>
      <c r="CA75" s="12"/>
      <c r="CB75" s="12">
        <f t="shared" ca="1" si="29"/>
        <v>247863</v>
      </c>
      <c r="CC75" s="12" t="s">
        <v>122</v>
      </c>
      <c r="CD75" s="12" t="s">
        <v>114</v>
      </c>
      <c r="CE75" s="12">
        <f t="shared" ca="1" si="30"/>
        <v>4</v>
      </c>
      <c r="CF75" s="12">
        <f t="shared" ca="1" si="31"/>
        <v>1016486.25</v>
      </c>
      <c r="CG75" s="16">
        <f t="shared" ca="1" si="32"/>
        <v>16.404001404001406</v>
      </c>
      <c r="CH75" s="12" t="str">
        <f t="shared" ca="1" si="33"/>
        <v>10-20x</v>
      </c>
      <c r="CI75" s="12" t="s">
        <v>115</v>
      </c>
    </row>
    <row r="76" spans="1:87">
      <c r="A76" s="6">
        <v>11183</v>
      </c>
      <c r="B76" s="6" t="s">
        <v>101</v>
      </c>
      <c r="C76" s="18">
        <v>0.75</v>
      </c>
      <c r="D76" s="6" t="s">
        <v>102</v>
      </c>
      <c r="E76" s="6" t="s">
        <v>103</v>
      </c>
      <c r="F76" s="18"/>
      <c r="G76" s="18" t="str">
        <f t="shared" si="17"/>
        <v>Oui</v>
      </c>
      <c r="H76" s="6" t="s">
        <v>104</v>
      </c>
      <c r="I76" s="7" t="s">
        <v>104</v>
      </c>
      <c r="J76" s="8">
        <v>36892</v>
      </c>
      <c r="K76" s="6">
        <f t="shared" ca="1" si="19"/>
        <v>25</v>
      </c>
      <c r="L76" s="6" t="str">
        <f t="shared" ca="1" si="20"/>
        <v>&gt;20 ans</v>
      </c>
      <c r="M76" s="8">
        <v>36892</v>
      </c>
      <c r="N76" s="6">
        <f t="shared" ca="1" si="21"/>
        <v>25</v>
      </c>
      <c r="O76" s="6" t="str">
        <f t="shared" ca="1" si="22"/>
        <v>&gt;20 ans</v>
      </c>
      <c r="P76" s="8">
        <v>36526</v>
      </c>
      <c r="Q76" s="6">
        <f t="shared" ca="1" si="23"/>
        <v>26</v>
      </c>
      <c r="R76" s="6" t="str">
        <f t="shared" ca="1" si="24"/>
        <v>25-34</v>
      </c>
      <c r="S76" s="6" t="s">
        <v>105</v>
      </c>
      <c r="T76" s="6"/>
      <c r="U76" s="6">
        <v>1</v>
      </c>
      <c r="V76" s="6">
        <v>1</v>
      </c>
      <c r="W76" s="6">
        <v>1</v>
      </c>
      <c r="X76" s="6">
        <v>1</v>
      </c>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f t="shared" si="18"/>
        <v>4</v>
      </c>
      <c r="BS76" s="6" t="str">
        <f t="shared" si="25"/>
        <v>Non prêté</v>
      </c>
      <c r="BT76" s="6" t="s">
        <v>106</v>
      </c>
      <c r="BU76" s="6" t="s">
        <v>107</v>
      </c>
      <c r="BV76" s="6" t="s">
        <v>108</v>
      </c>
      <c r="BW76" s="8" t="s">
        <v>103</v>
      </c>
      <c r="BX76" s="9" t="str">
        <f t="shared" ca="1" si="26"/>
        <v/>
      </c>
      <c r="BY76" s="10" t="str">
        <f t="shared" ca="1" si="27"/>
        <v/>
      </c>
      <c r="BZ76" s="7">
        <f t="shared" ca="1" si="28"/>
        <v>1678630</v>
      </c>
      <c r="CA76" s="7"/>
      <c r="CB76" s="7">
        <f t="shared" ca="1" si="29"/>
        <v>1678630</v>
      </c>
      <c r="CC76" s="7" t="s">
        <v>109</v>
      </c>
      <c r="CD76" s="7" t="s">
        <v>109</v>
      </c>
      <c r="CE76" s="7" t="str">
        <f t="shared" ca="1" si="30"/>
        <v/>
      </c>
      <c r="CF76" s="7" t="str">
        <f t="shared" ca="1" si="31"/>
        <v/>
      </c>
      <c r="CG76" s="11" t="str">
        <f t="shared" ca="1" si="32"/>
        <v/>
      </c>
      <c r="CH76" s="7" t="str">
        <f t="shared" ca="1" si="33"/>
        <v/>
      </c>
      <c r="CI76" s="7" t="s">
        <v>104</v>
      </c>
    </row>
    <row r="77" spans="1:87">
      <c r="A77">
        <v>11184</v>
      </c>
      <c r="B77" t="s">
        <v>101</v>
      </c>
      <c r="C77" s="17">
        <v>1</v>
      </c>
      <c r="D77" t="s">
        <v>103</v>
      </c>
      <c r="E77" t="s">
        <v>103</v>
      </c>
      <c r="G77" s="17" t="str">
        <f t="shared" si="17"/>
        <v>Oui</v>
      </c>
      <c r="H77" t="s">
        <v>104</v>
      </c>
      <c r="I77" s="12" t="s">
        <v>104</v>
      </c>
      <c r="J77" s="13">
        <v>36526</v>
      </c>
      <c r="K77">
        <f t="shared" ca="1" si="19"/>
        <v>26</v>
      </c>
      <c r="L77" t="str">
        <f t="shared" ca="1" si="20"/>
        <v>&gt;20 ans</v>
      </c>
      <c r="M77" s="13">
        <v>36526</v>
      </c>
      <c r="N77">
        <f t="shared" ca="1" si="21"/>
        <v>26</v>
      </c>
      <c r="O77" t="str">
        <f t="shared" ca="1" si="22"/>
        <v>&gt;20 ans</v>
      </c>
      <c r="P77" s="13">
        <v>34700</v>
      </c>
      <c r="Q77">
        <f t="shared" ca="1" si="23"/>
        <v>31</v>
      </c>
      <c r="R77" t="str">
        <f t="shared" ca="1" si="24"/>
        <v>25-34</v>
      </c>
      <c r="S77" t="s">
        <v>105</v>
      </c>
      <c r="V77">
        <v>1</v>
      </c>
      <c r="X77">
        <v>1</v>
      </c>
      <c r="Z77">
        <v>1</v>
      </c>
      <c r="BR77">
        <f t="shared" si="18"/>
        <v>3</v>
      </c>
      <c r="BS77" t="str">
        <f t="shared" si="25"/>
        <v>Non prêté</v>
      </c>
      <c r="BT77" t="s">
        <v>106</v>
      </c>
      <c r="BU77" t="s">
        <v>107</v>
      </c>
      <c r="BV77" t="s">
        <v>137</v>
      </c>
      <c r="BW77" s="13" t="s">
        <v>103</v>
      </c>
      <c r="BX77" s="14" t="str">
        <f t="shared" ca="1" si="26"/>
        <v/>
      </c>
      <c r="BY77" s="15" t="str">
        <f t="shared" ca="1" si="27"/>
        <v/>
      </c>
      <c r="BZ77" s="12">
        <f t="shared" ca="1" si="28"/>
        <v>1000817</v>
      </c>
      <c r="CA77" s="12"/>
      <c r="CB77" s="12">
        <f t="shared" ca="1" si="29"/>
        <v>1000817</v>
      </c>
      <c r="CC77" s="12" t="s">
        <v>109</v>
      </c>
      <c r="CD77" s="12" t="s">
        <v>109</v>
      </c>
      <c r="CE77" s="12" t="str">
        <f t="shared" ca="1" si="30"/>
        <v/>
      </c>
      <c r="CF77" s="12" t="str">
        <f t="shared" ca="1" si="31"/>
        <v/>
      </c>
      <c r="CG77" s="16" t="str">
        <f t="shared" ca="1" si="32"/>
        <v/>
      </c>
      <c r="CH77" s="12" t="str">
        <f t="shared" ca="1" si="33"/>
        <v/>
      </c>
      <c r="CI77" s="12" t="s">
        <v>104</v>
      </c>
    </row>
    <row r="78" spans="1:87">
      <c r="A78" s="6">
        <v>11185</v>
      </c>
      <c r="B78" s="6" t="s">
        <v>118</v>
      </c>
      <c r="C78" s="18">
        <v>0</v>
      </c>
      <c r="D78" s="6" t="s">
        <v>102</v>
      </c>
      <c r="E78" s="6" t="s">
        <v>102</v>
      </c>
      <c r="F78" s="18">
        <v>0.15</v>
      </c>
      <c r="G78" s="18" t="str">
        <f t="shared" si="17"/>
        <v>Non</v>
      </c>
      <c r="H78" s="6" t="s">
        <v>119</v>
      </c>
      <c r="I78" s="7" t="s">
        <v>120</v>
      </c>
      <c r="J78" s="8">
        <v>36161</v>
      </c>
      <c r="K78" s="6">
        <f t="shared" ca="1" si="19"/>
        <v>27</v>
      </c>
      <c r="L78" s="6" t="str">
        <f t="shared" ca="1" si="20"/>
        <v>&gt;20 ans</v>
      </c>
      <c r="M78" s="8">
        <v>36161</v>
      </c>
      <c r="N78" s="6">
        <f t="shared" ca="1" si="21"/>
        <v>27</v>
      </c>
      <c r="O78" s="6" t="str">
        <f t="shared" ca="1" si="22"/>
        <v>&gt;20 ans</v>
      </c>
      <c r="P78" s="8">
        <v>32874</v>
      </c>
      <c r="Q78" s="6">
        <f t="shared" ca="1" si="23"/>
        <v>36</v>
      </c>
      <c r="R78" s="6" t="str">
        <f t="shared" ca="1" si="24"/>
        <v>35-44</v>
      </c>
      <c r="S78" s="6" t="s">
        <v>105</v>
      </c>
      <c r="T78" s="6">
        <v>1</v>
      </c>
      <c r="U78" s="6">
        <v>1</v>
      </c>
      <c r="V78" s="6"/>
      <c r="W78" s="6">
        <v>1</v>
      </c>
      <c r="X78" s="6"/>
      <c r="Y78" s="6">
        <v>1</v>
      </c>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f t="shared" si="18"/>
        <v>4</v>
      </c>
      <c r="BS78" s="6" t="str">
        <f t="shared" si="25"/>
        <v>Prêt</v>
      </c>
      <c r="BT78" s="6" t="s">
        <v>106</v>
      </c>
      <c r="BU78" s="6" t="s">
        <v>125</v>
      </c>
      <c r="BV78" s="6" t="s">
        <v>126</v>
      </c>
      <c r="BW78" s="8" t="s">
        <v>103</v>
      </c>
      <c r="BX78" s="9">
        <f t="shared" ca="1" si="26"/>
        <v>715603</v>
      </c>
      <c r="BY78" s="10" t="str">
        <f t="shared" ca="1" si="27"/>
        <v>250k-750k</v>
      </c>
      <c r="BZ78" s="7">
        <f t="shared" ca="1" si="28"/>
        <v>986046</v>
      </c>
      <c r="CA78" s="7"/>
      <c r="CB78" s="7">
        <f t="shared" ca="1" si="29"/>
        <v>986046</v>
      </c>
      <c r="CC78" s="7" t="s">
        <v>122</v>
      </c>
      <c r="CD78" s="7" t="s">
        <v>128</v>
      </c>
      <c r="CE78" s="7">
        <f t="shared" ca="1" si="30"/>
        <v>7</v>
      </c>
      <c r="CF78" s="7">
        <f t="shared" ca="1" si="31"/>
        <v>102229</v>
      </c>
      <c r="CG78" s="11">
        <f t="shared" ca="1" si="32"/>
        <v>0.72572983410510261</v>
      </c>
      <c r="CH78" s="7" t="str">
        <f t="shared" ca="1" si="33"/>
        <v>1x</v>
      </c>
      <c r="CI78" s="7" t="s">
        <v>115</v>
      </c>
    </row>
    <row r="79" spans="1:87">
      <c r="A79">
        <v>11186</v>
      </c>
      <c r="B79" t="s">
        <v>132</v>
      </c>
      <c r="C79" s="17">
        <v>0.4</v>
      </c>
      <c r="D79" t="s">
        <v>103</v>
      </c>
      <c r="E79" t="s">
        <v>102</v>
      </c>
      <c r="F79" s="17">
        <v>0.5</v>
      </c>
      <c r="G79" s="17" t="str">
        <f t="shared" si="17"/>
        <v>Non</v>
      </c>
      <c r="H79" t="s">
        <v>104</v>
      </c>
      <c r="I79" s="12" t="s">
        <v>120</v>
      </c>
      <c r="J79" s="13">
        <v>45658</v>
      </c>
      <c r="K79">
        <f t="shared" ca="1" si="19"/>
        <v>1</v>
      </c>
      <c r="L79" t="str">
        <f t="shared" ca="1" si="20"/>
        <v>1 à 3 ans</v>
      </c>
      <c r="M79" s="13">
        <v>45658</v>
      </c>
      <c r="N79">
        <f t="shared" ca="1" si="21"/>
        <v>1</v>
      </c>
      <c r="O79" t="str">
        <f t="shared" ca="1" si="22"/>
        <v>1 à 3 ans</v>
      </c>
      <c r="P79" s="13">
        <v>31048</v>
      </c>
      <c r="Q79">
        <f t="shared" ca="1" si="23"/>
        <v>41</v>
      </c>
      <c r="R79" t="str">
        <f t="shared" ca="1" si="24"/>
        <v>35-44</v>
      </c>
      <c r="S79" t="s">
        <v>117</v>
      </c>
      <c r="V79">
        <v>1</v>
      </c>
      <c r="X79">
        <v>1</v>
      </c>
      <c r="Z79">
        <v>1</v>
      </c>
      <c r="BR79">
        <f t="shared" si="18"/>
        <v>3</v>
      </c>
      <c r="BS79" t="str">
        <f t="shared" si="25"/>
        <v>Non prêté</v>
      </c>
      <c r="BT79" t="s">
        <v>106</v>
      </c>
      <c r="BU79" t="s">
        <v>125</v>
      </c>
      <c r="BV79" t="s">
        <v>126</v>
      </c>
      <c r="BW79" s="13" t="s">
        <v>103</v>
      </c>
      <c r="BX79" s="14" t="str">
        <f t="shared" ca="1" si="26"/>
        <v/>
      </c>
      <c r="BY79" s="15" t="str">
        <f t="shared" ca="1" si="27"/>
        <v/>
      </c>
      <c r="BZ79" s="12">
        <f t="shared" ca="1" si="28"/>
        <v>1937478</v>
      </c>
      <c r="CA79" s="12"/>
      <c r="CB79" s="12">
        <f t="shared" ca="1" si="29"/>
        <v>1937478</v>
      </c>
      <c r="CC79" s="12" t="s">
        <v>109</v>
      </c>
      <c r="CD79" s="12" t="s">
        <v>109</v>
      </c>
      <c r="CE79" s="12" t="str">
        <f t="shared" ca="1" si="30"/>
        <v/>
      </c>
      <c r="CF79" s="12" t="str">
        <f t="shared" ca="1" si="31"/>
        <v/>
      </c>
      <c r="CG79" s="16" t="str">
        <f t="shared" ca="1" si="32"/>
        <v/>
      </c>
      <c r="CH79" s="12" t="str">
        <f t="shared" ca="1" si="33"/>
        <v/>
      </c>
      <c r="CI79" s="12" t="s">
        <v>104</v>
      </c>
    </row>
    <row r="80" spans="1:87">
      <c r="A80" s="6">
        <v>11187</v>
      </c>
      <c r="B80" s="6" t="s">
        <v>101</v>
      </c>
      <c r="C80" s="18">
        <v>0.15</v>
      </c>
      <c r="D80" s="6" t="s">
        <v>102</v>
      </c>
      <c r="E80" s="6" t="s">
        <v>103</v>
      </c>
      <c r="F80" s="18"/>
      <c r="G80" s="18" t="str">
        <f t="shared" si="17"/>
        <v>Non</v>
      </c>
      <c r="H80" s="6" t="s">
        <v>119</v>
      </c>
      <c r="I80" s="7" t="s">
        <v>120</v>
      </c>
      <c r="J80" s="8">
        <v>45658</v>
      </c>
      <c r="K80" s="6">
        <f t="shared" ca="1" si="19"/>
        <v>1</v>
      </c>
      <c r="L80" s="6" t="str">
        <f t="shared" ca="1" si="20"/>
        <v>1 à 3 ans</v>
      </c>
      <c r="M80" s="8">
        <v>45658</v>
      </c>
      <c r="N80" s="6">
        <f t="shared" ca="1" si="21"/>
        <v>1</v>
      </c>
      <c r="O80" s="6" t="str">
        <f t="shared" ca="1" si="22"/>
        <v>1 à 3 ans</v>
      </c>
      <c r="P80" s="8">
        <v>29221</v>
      </c>
      <c r="Q80" s="6">
        <f t="shared" ca="1" si="23"/>
        <v>46</v>
      </c>
      <c r="R80" s="6" t="str">
        <f t="shared" ca="1" si="24"/>
        <v>45-54</v>
      </c>
      <c r="S80" s="6" t="s">
        <v>136</v>
      </c>
      <c r="T80" s="6"/>
      <c r="U80" s="6">
        <v>1</v>
      </c>
      <c r="V80" s="6">
        <v>1</v>
      </c>
      <c r="W80" s="6">
        <v>1</v>
      </c>
      <c r="X80" s="6">
        <v>1</v>
      </c>
      <c r="Y80" s="6">
        <v>1</v>
      </c>
      <c r="Z80" s="6">
        <v>1</v>
      </c>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f t="shared" si="18"/>
        <v>6</v>
      </c>
      <c r="BS80" s="6" t="str">
        <f t="shared" si="25"/>
        <v>Non prêté</v>
      </c>
      <c r="BT80" s="6" t="s">
        <v>106</v>
      </c>
      <c r="BU80" s="6" t="s">
        <v>125</v>
      </c>
      <c r="BV80" s="6" t="s">
        <v>126</v>
      </c>
      <c r="BW80" s="8" t="s">
        <v>103</v>
      </c>
      <c r="BX80" s="9" t="str">
        <f t="shared" ca="1" si="26"/>
        <v/>
      </c>
      <c r="BY80" s="10" t="str">
        <f t="shared" ca="1" si="27"/>
        <v/>
      </c>
      <c r="BZ80" s="7">
        <f t="shared" ca="1" si="28"/>
        <v>1159510</v>
      </c>
      <c r="CA80" s="7"/>
      <c r="CB80" s="7">
        <f t="shared" ca="1" si="29"/>
        <v>1159510</v>
      </c>
      <c r="CC80" s="7" t="s">
        <v>109</v>
      </c>
      <c r="CD80" s="7" t="s">
        <v>109</v>
      </c>
      <c r="CE80" s="7" t="str">
        <f t="shared" ca="1" si="30"/>
        <v/>
      </c>
      <c r="CF80" s="7" t="str">
        <f t="shared" ca="1" si="31"/>
        <v/>
      </c>
      <c r="CG80" s="11" t="str">
        <f t="shared" ca="1" si="32"/>
        <v/>
      </c>
      <c r="CH80" s="7" t="str">
        <f t="shared" ca="1" si="33"/>
        <v/>
      </c>
      <c r="CI80" s="7" t="s">
        <v>104</v>
      </c>
    </row>
    <row r="81" spans="1:87">
      <c r="A81">
        <v>11188</v>
      </c>
      <c r="B81" t="s">
        <v>123</v>
      </c>
      <c r="C81" s="17">
        <v>0.2</v>
      </c>
      <c r="D81" t="s">
        <v>103</v>
      </c>
      <c r="E81" t="s">
        <v>103</v>
      </c>
      <c r="G81" s="17" t="str">
        <f t="shared" si="17"/>
        <v>Non</v>
      </c>
      <c r="H81" t="s">
        <v>104</v>
      </c>
      <c r="I81" s="12" t="s">
        <v>120</v>
      </c>
      <c r="J81" s="13">
        <v>45473</v>
      </c>
      <c r="K81">
        <f t="shared" ca="1" si="19"/>
        <v>1</v>
      </c>
      <c r="L81" t="str">
        <f t="shared" ca="1" si="20"/>
        <v>1 à 3 ans</v>
      </c>
      <c r="M81" s="13">
        <v>45473</v>
      </c>
      <c r="N81">
        <f t="shared" ca="1" si="21"/>
        <v>1</v>
      </c>
      <c r="O81" t="str">
        <f t="shared" ca="1" si="22"/>
        <v>1 à 3 ans</v>
      </c>
      <c r="P81" s="13">
        <v>27395</v>
      </c>
      <c r="Q81">
        <f t="shared" ca="1" si="23"/>
        <v>51</v>
      </c>
      <c r="R81" t="str">
        <f t="shared" ca="1" si="24"/>
        <v>45-54</v>
      </c>
      <c r="S81" t="s">
        <v>135</v>
      </c>
      <c r="V81">
        <v>1</v>
      </c>
      <c r="X81">
        <v>1</v>
      </c>
      <c r="Z81">
        <v>1</v>
      </c>
      <c r="BR81">
        <f t="shared" si="18"/>
        <v>3</v>
      </c>
      <c r="BS81" t="str">
        <f t="shared" si="25"/>
        <v>Non prêté</v>
      </c>
      <c r="BT81" t="s">
        <v>106</v>
      </c>
      <c r="BU81" t="s">
        <v>125</v>
      </c>
      <c r="BV81" t="s">
        <v>126</v>
      </c>
      <c r="BW81" s="13" t="s">
        <v>103</v>
      </c>
      <c r="BX81" s="14" t="str">
        <f t="shared" ca="1" si="26"/>
        <v/>
      </c>
      <c r="BY81" s="15" t="str">
        <f t="shared" ca="1" si="27"/>
        <v/>
      </c>
      <c r="BZ81" s="12">
        <f t="shared" ca="1" si="28"/>
        <v>285070</v>
      </c>
      <c r="CA81" s="12"/>
      <c r="CB81" s="12">
        <f t="shared" ca="1" si="29"/>
        <v>285070</v>
      </c>
      <c r="CC81" s="12" t="s">
        <v>109</v>
      </c>
      <c r="CD81" s="12" t="s">
        <v>109</v>
      </c>
      <c r="CE81" s="12" t="str">
        <f t="shared" ca="1" si="30"/>
        <v/>
      </c>
      <c r="CF81" s="12" t="str">
        <f t="shared" ca="1" si="31"/>
        <v/>
      </c>
      <c r="CG81" s="16" t="str">
        <f t="shared" ca="1" si="32"/>
        <v/>
      </c>
      <c r="CH81" s="12" t="str">
        <f t="shared" ca="1" si="33"/>
        <v/>
      </c>
      <c r="CI81" s="12" t="s">
        <v>104</v>
      </c>
    </row>
    <row r="82" spans="1:87">
      <c r="A82" s="6">
        <v>11189</v>
      </c>
      <c r="B82" s="6" t="s">
        <v>142</v>
      </c>
      <c r="C82" s="18">
        <v>0.3</v>
      </c>
      <c r="D82" s="6" t="s">
        <v>102</v>
      </c>
      <c r="E82" s="6" t="s">
        <v>102</v>
      </c>
      <c r="F82" s="18">
        <v>0.15</v>
      </c>
      <c r="G82" s="18" t="str">
        <f t="shared" si="17"/>
        <v>Non</v>
      </c>
      <c r="H82" s="6" t="s">
        <v>104</v>
      </c>
      <c r="I82" s="7" t="s">
        <v>120</v>
      </c>
      <c r="J82" s="8">
        <v>45292</v>
      </c>
      <c r="K82" s="6">
        <f t="shared" ca="1" si="19"/>
        <v>2</v>
      </c>
      <c r="L82" s="6" t="str">
        <f t="shared" ca="1" si="20"/>
        <v>1 à 3 ans</v>
      </c>
      <c r="M82" s="8">
        <v>45292</v>
      </c>
      <c r="N82" s="6">
        <f t="shared" ca="1" si="21"/>
        <v>2</v>
      </c>
      <c r="O82" s="6" t="str">
        <f t="shared" ca="1" si="22"/>
        <v>1 à 3 ans</v>
      </c>
      <c r="P82" s="8">
        <v>25569</v>
      </c>
      <c r="Q82" s="6">
        <f t="shared" ca="1" si="23"/>
        <v>56</v>
      </c>
      <c r="R82" s="6" t="str">
        <f t="shared" ca="1" si="24"/>
        <v>55-64</v>
      </c>
      <c r="S82" s="6" t="s">
        <v>134</v>
      </c>
      <c r="T82" s="6"/>
      <c r="U82" s="6">
        <v>1</v>
      </c>
      <c r="V82" s="6">
        <v>1</v>
      </c>
      <c r="W82" s="6">
        <v>1</v>
      </c>
      <c r="X82" s="6">
        <v>1</v>
      </c>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f t="shared" si="18"/>
        <v>4</v>
      </c>
      <c r="BS82" s="6" t="str">
        <f t="shared" si="25"/>
        <v>Non prêté</v>
      </c>
      <c r="BT82" s="6" t="s">
        <v>106</v>
      </c>
      <c r="BU82" s="6" t="s">
        <v>125</v>
      </c>
      <c r="BV82" s="6" t="s">
        <v>137</v>
      </c>
      <c r="BW82" s="8" t="s">
        <v>103</v>
      </c>
      <c r="BX82" s="9" t="str">
        <f t="shared" ca="1" si="26"/>
        <v/>
      </c>
      <c r="BY82" s="10" t="str">
        <f t="shared" ca="1" si="27"/>
        <v/>
      </c>
      <c r="BZ82" s="7">
        <f t="shared" ca="1" si="28"/>
        <v>1724984</v>
      </c>
      <c r="CA82" s="7"/>
      <c r="CB82" s="7">
        <f t="shared" ca="1" si="29"/>
        <v>1724984</v>
      </c>
      <c r="CC82" s="7" t="s">
        <v>109</v>
      </c>
      <c r="CD82" s="7" t="s">
        <v>109</v>
      </c>
      <c r="CE82" s="7" t="str">
        <f t="shared" ca="1" si="30"/>
        <v/>
      </c>
      <c r="CF82" s="7" t="str">
        <f t="shared" ca="1" si="31"/>
        <v/>
      </c>
      <c r="CG82" s="11" t="str">
        <f t="shared" ca="1" si="32"/>
        <v/>
      </c>
      <c r="CH82" s="7" t="str">
        <f t="shared" ca="1" si="33"/>
        <v/>
      </c>
      <c r="CI82" s="7" t="s">
        <v>104</v>
      </c>
    </row>
    <row r="83" spans="1:87">
      <c r="A83">
        <v>11190</v>
      </c>
      <c r="B83" t="s">
        <v>101</v>
      </c>
      <c r="C83" s="17">
        <v>0.4</v>
      </c>
      <c r="D83" t="s">
        <v>103</v>
      </c>
      <c r="E83" t="s">
        <v>102</v>
      </c>
      <c r="F83" s="17">
        <v>0.3</v>
      </c>
      <c r="G83" s="17" t="str">
        <f t="shared" si="17"/>
        <v>Non</v>
      </c>
      <c r="H83" t="s">
        <v>104</v>
      </c>
      <c r="I83" s="12" t="s">
        <v>104</v>
      </c>
      <c r="J83" s="13">
        <v>45107</v>
      </c>
      <c r="K83">
        <f t="shared" ca="1" si="19"/>
        <v>2</v>
      </c>
      <c r="L83" t="str">
        <f t="shared" ca="1" si="20"/>
        <v>1 à 3 ans</v>
      </c>
      <c r="M83" s="13">
        <v>45107</v>
      </c>
      <c r="N83">
        <f t="shared" ca="1" si="21"/>
        <v>2</v>
      </c>
      <c r="O83" t="str">
        <f t="shared" ca="1" si="22"/>
        <v>1 à 3 ans</v>
      </c>
      <c r="P83" s="13">
        <v>23743</v>
      </c>
      <c r="Q83">
        <f t="shared" ca="1" si="23"/>
        <v>61</v>
      </c>
      <c r="R83" t="str">
        <f t="shared" ca="1" si="24"/>
        <v>55-64</v>
      </c>
      <c r="S83" t="s">
        <v>124</v>
      </c>
      <c r="V83">
        <v>1</v>
      </c>
      <c r="X83">
        <v>1</v>
      </c>
      <c r="Z83">
        <v>1</v>
      </c>
      <c r="BR83">
        <f t="shared" si="18"/>
        <v>3</v>
      </c>
      <c r="BS83" t="str">
        <f t="shared" si="25"/>
        <v>Non prêté</v>
      </c>
      <c r="BT83" t="s">
        <v>106</v>
      </c>
      <c r="BU83" t="s">
        <v>112</v>
      </c>
      <c r="BV83" t="s">
        <v>108</v>
      </c>
      <c r="BW83" s="13" t="s">
        <v>103</v>
      </c>
      <c r="BX83" s="14" t="str">
        <f t="shared" ca="1" si="26"/>
        <v/>
      </c>
      <c r="BY83" s="15" t="str">
        <f t="shared" ca="1" si="27"/>
        <v/>
      </c>
      <c r="BZ83" s="12">
        <f t="shared" ca="1" si="28"/>
        <v>1155680</v>
      </c>
      <c r="CA83" s="12"/>
      <c r="CB83" s="12">
        <f t="shared" ca="1" si="29"/>
        <v>1155680</v>
      </c>
      <c r="CC83" s="12" t="s">
        <v>109</v>
      </c>
      <c r="CD83" s="12" t="s">
        <v>109</v>
      </c>
      <c r="CE83" s="12" t="str">
        <f t="shared" ca="1" si="30"/>
        <v/>
      </c>
      <c r="CF83" s="12" t="str">
        <f t="shared" ca="1" si="31"/>
        <v/>
      </c>
      <c r="CG83" s="16" t="str">
        <f t="shared" ca="1" si="32"/>
        <v/>
      </c>
      <c r="CH83" s="12" t="str">
        <f t="shared" ca="1" si="33"/>
        <v/>
      </c>
      <c r="CI83" s="12" t="s">
        <v>104</v>
      </c>
    </row>
    <row r="84" spans="1:87">
      <c r="A84" s="6">
        <v>11191</v>
      </c>
      <c r="B84" s="6" t="s">
        <v>101</v>
      </c>
      <c r="C84" s="18">
        <v>0.5</v>
      </c>
      <c r="D84" s="6" t="s">
        <v>102</v>
      </c>
      <c r="E84" s="6" t="s">
        <v>103</v>
      </c>
      <c r="F84" s="18"/>
      <c r="G84" s="18" t="str">
        <f t="shared" si="17"/>
        <v>Oui</v>
      </c>
      <c r="H84" s="6" t="s">
        <v>104</v>
      </c>
      <c r="I84" s="7" t="s">
        <v>104</v>
      </c>
      <c r="J84" s="8">
        <v>44927</v>
      </c>
      <c r="K84" s="6">
        <f t="shared" ca="1" si="19"/>
        <v>3</v>
      </c>
      <c r="L84" s="6" t="str">
        <f t="shared" ca="1" si="20"/>
        <v>3-5 ans</v>
      </c>
      <c r="M84" s="8">
        <v>44927</v>
      </c>
      <c r="N84" s="6">
        <f t="shared" ca="1" si="21"/>
        <v>3</v>
      </c>
      <c r="O84" s="6" t="str">
        <f t="shared" ca="1" si="22"/>
        <v>3-5 ans</v>
      </c>
      <c r="P84" s="8">
        <v>36526</v>
      </c>
      <c r="Q84" s="6">
        <f t="shared" ca="1" si="23"/>
        <v>26</v>
      </c>
      <c r="R84" s="6" t="str">
        <f t="shared" ca="1" si="24"/>
        <v>25-34</v>
      </c>
      <c r="S84" s="6" t="s">
        <v>105</v>
      </c>
      <c r="T84" s="6">
        <v>1</v>
      </c>
      <c r="U84" s="6">
        <v>1</v>
      </c>
      <c r="V84" s="6"/>
      <c r="W84" s="6">
        <v>1</v>
      </c>
      <c r="X84" s="6"/>
      <c r="Y84" s="6">
        <v>1</v>
      </c>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f t="shared" si="18"/>
        <v>4</v>
      </c>
      <c r="BS84" s="6" t="str">
        <f t="shared" si="25"/>
        <v>Prêt</v>
      </c>
      <c r="BT84" s="6" t="s">
        <v>106</v>
      </c>
      <c r="BU84" s="6" t="s">
        <v>125</v>
      </c>
      <c r="BV84" s="6" t="s">
        <v>126</v>
      </c>
      <c r="BW84" s="8" t="s">
        <v>103</v>
      </c>
      <c r="BX84" s="9">
        <f t="shared" ca="1" si="26"/>
        <v>3550290</v>
      </c>
      <c r="BY84" s="10" t="str">
        <f t="shared" ca="1" si="27"/>
        <v>750k-5 mil</v>
      </c>
      <c r="BZ84" s="7">
        <f t="shared" ca="1" si="28"/>
        <v>329152</v>
      </c>
      <c r="CA84" s="7"/>
      <c r="CB84" s="7">
        <f t="shared" ca="1" si="29"/>
        <v>329152</v>
      </c>
      <c r="CC84" s="7" t="s">
        <v>113</v>
      </c>
      <c r="CD84" s="7" t="s">
        <v>128</v>
      </c>
      <c r="CE84" s="7">
        <f t="shared" ca="1" si="30"/>
        <v>4</v>
      </c>
      <c r="CF84" s="7">
        <f t="shared" ca="1" si="31"/>
        <v>887572.5</v>
      </c>
      <c r="CG84" s="11">
        <f t="shared" ca="1" si="32"/>
        <v>10.786171738285047</v>
      </c>
      <c r="CH84" s="7" t="str">
        <f t="shared" ca="1" si="33"/>
        <v>10-20x</v>
      </c>
      <c r="CI84" s="7" t="s">
        <v>115</v>
      </c>
    </row>
    <row r="85" spans="1:87">
      <c r="A85">
        <v>11192</v>
      </c>
      <c r="B85" t="s">
        <v>101</v>
      </c>
      <c r="C85" s="17">
        <v>0.6</v>
      </c>
      <c r="D85" t="s">
        <v>103</v>
      </c>
      <c r="E85" t="s">
        <v>103</v>
      </c>
      <c r="G85" s="17" t="str">
        <f t="shared" si="17"/>
        <v>Oui</v>
      </c>
      <c r="H85" t="s">
        <v>104</v>
      </c>
      <c r="I85" s="12" t="s">
        <v>120</v>
      </c>
      <c r="J85" s="13">
        <v>44742</v>
      </c>
      <c r="K85">
        <f t="shared" ca="1" si="19"/>
        <v>3</v>
      </c>
      <c r="L85" t="str">
        <f t="shared" ca="1" si="20"/>
        <v>3-5 ans</v>
      </c>
      <c r="M85" s="13">
        <v>44742</v>
      </c>
      <c r="N85">
        <f t="shared" ca="1" si="21"/>
        <v>3</v>
      </c>
      <c r="O85" t="str">
        <f t="shared" ca="1" si="22"/>
        <v>3-5 ans</v>
      </c>
      <c r="P85" s="13">
        <v>34700</v>
      </c>
      <c r="Q85">
        <f t="shared" ca="1" si="23"/>
        <v>31</v>
      </c>
      <c r="R85" t="str">
        <f t="shared" ca="1" si="24"/>
        <v>25-34</v>
      </c>
      <c r="S85" t="s">
        <v>136</v>
      </c>
      <c r="V85">
        <v>1</v>
      </c>
      <c r="X85">
        <v>1</v>
      </c>
      <c r="Z85">
        <v>1</v>
      </c>
      <c r="BR85">
        <f t="shared" si="18"/>
        <v>3</v>
      </c>
      <c r="BS85" t="str">
        <f t="shared" si="25"/>
        <v>Non prêté</v>
      </c>
      <c r="BT85" t="s">
        <v>106</v>
      </c>
      <c r="BU85" t="s">
        <v>125</v>
      </c>
      <c r="BV85" t="s">
        <v>137</v>
      </c>
      <c r="BW85" s="13" t="s">
        <v>103</v>
      </c>
      <c r="BX85" s="14" t="str">
        <f t="shared" ca="1" si="26"/>
        <v/>
      </c>
      <c r="BY85" s="15" t="str">
        <f t="shared" ca="1" si="27"/>
        <v/>
      </c>
      <c r="BZ85" s="12">
        <f t="shared" ca="1" si="28"/>
        <v>1685663</v>
      </c>
      <c r="CA85" s="12"/>
      <c r="CB85" s="12">
        <f t="shared" ca="1" si="29"/>
        <v>1685663</v>
      </c>
      <c r="CC85" s="12" t="s">
        <v>109</v>
      </c>
      <c r="CD85" s="12" t="s">
        <v>109</v>
      </c>
      <c r="CE85" s="12" t="str">
        <f t="shared" ca="1" si="30"/>
        <v/>
      </c>
      <c r="CF85" s="12" t="str">
        <f t="shared" ca="1" si="31"/>
        <v/>
      </c>
      <c r="CG85" s="16" t="str">
        <f t="shared" ca="1" si="32"/>
        <v/>
      </c>
      <c r="CH85" s="12" t="str">
        <f t="shared" ca="1" si="33"/>
        <v/>
      </c>
      <c r="CI85" s="12" t="s">
        <v>104</v>
      </c>
    </row>
    <row r="86" spans="1:87">
      <c r="A86" s="6">
        <v>11193</v>
      </c>
      <c r="B86" s="6" t="s">
        <v>145</v>
      </c>
      <c r="C86" s="18">
        <v>0.7</v>
      </c>
      <c r="D86" s="6" t="s">
        <v>102</v>
      </c>
      <c r="E86" s="6" t="s">
        <v>102</v>
      </c>
      <c r="F86" s="18">
        <v>0.4</v>
      </c>
      <c r="G86" s="18" t="str">
        <f t="shared" si="17"/>
        <v>Oui</v>
      </c>
      <c r="H86" s="6" t="s">
        <v>104</v>
      </c>
      <c r="I86" s="7" t="s">
        <v>104</v>
      </c>
      <c r="J86" s="8">
        <v>44562</v>
      </c>
      <c r="K86" s="6">
        <f t="shared" ca="1" si="19"/>
        <v>4</v>
      </c>
      <c r="L86" s="6" t="str">
        <f t="shared" ca="1" si="20"/>
        <v>3-5 ans</v>
      </c>
      <c r="M86" s="8">
        <v>44562</v>
      </c>
      <c r="N86" s="6">
        <f t="shared" ca="1" si="21"/>
        <v>4</v>
      </c>
      <c r="O86" s="6" t="str">
        <f t="shared" ca="1" si="22"/>
        <v>3-5 ans</v>
      </c>
      <c r="P86" s="8">
        <v>32874</v>
      </c>
      <c r="Q86" s="6">
        <f t="shared" ca="1" si="23"/>
        <v>36</v>
      </c>
      <c r="R86" s="6" t="str">
        <f t="shared" ca="1" si="24"/>
        <v>35-44</v>
      </c>
      <c r="S86" s="6" t="s">
        <v>140</v>
      </c>
      <c r="T86" s="6"/>
      <c r="U86" s="6">
        <v>1</v>
      </c>
      <c r="V86" s="6">
        <v>1</v>
      </c>
      <c r="W86" s="6">
        <v>1</v>
      </c>
      <c r="X86" s="6">
        <v>1</v>
      </c>
      <c r="Y86" s="6">
        <v>1</v>
      </c>
      <c r="Z86" s="6">
        <v>1</v>
      </c>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f t="shared" si="18"/>
        <v>6</v>
      </c>
      <c r="BS86" s="6" t="str">
        <f t="shared" si="25"/>
        <v>Non prêté</v>
      </c>
      <c r="BT86" s="6" t="s">
        <v>106</v>
      </c>
      <c r="BU86" s="6" t="s">
        <v>107</v>
      </c>
      <c r="BV86" s="6" t="s">
        <v>108</v>
      </c>
      <c r="BW86" s="8" t="s">
        <v>103</v>
      </c>
      <c r="BX86" s="9" t="str">
        <f t="shared" ca="1" si="26"/>
        <v/>
      </c>
      <c r="BY86" s="10" t="str">
        <f t="shared" ca="1" si="27"/>
        <v/>
      </c>
      <c r="BZ86" s="7">
        <f t="shared" ca="1" si="28"/>
        <v>1274546</v>
      </c>
      <c r="CA86" s="7"/>
      <c r="CB86" s="7">
        <f t="shared" ca="1" si="29"/>
        <v>1274546</v>
      </c>
      <c r="CC86" s="7" t="s">
        <v>109</v>
      </c>
      <c r="CD86" s="7" t="s">
        <v>109</v>
      </c>
      <c r="CE86" s="7" t="str">
        <f t="shared" ca="1" si="30"/>
        <v/>
      </c>
      <c r="CF86" s="7" t="str">
        <f t="shared" ca="1" si="31"/>
        <v/>
      </c>
      <c r="CG86" s="11" t="str">
        <f t="shared" ca="1" si="32"/>
        <v/>
      </c>
      <c r="CH86" s="7" t="str">
        <f t="shared" ca="1" si="33"/>
        <v/>
      </c>
      <c r="CI86" s="7" t="s">
        <v>104</v>
      </c>
    </row>
    <row r="87" spans="1:87">
      <c r="A87">
        <v>11194</v>
      </c>
      <c r="B87" t="s">
        <v>101</v>
      </c>
      <c r="C87" s="17">
        <v>0.8</v>
      </c>
      <c r="D87" t="s">
        <v>103</v>
      </c>
      <c r="E87" t="s">
        <v>102</v>
      </c>
      <c r="F87" s="17">
        <v>0.75</v>
      </c>
      <c r="G87" s="17" t="str">
        <f t="shared" si="17"/>
        <v>Oui</v>
      </c>
      <c r="H87" t="s">
        <v>119</v>
      </c>
      <c r="I87" s="12" t="s">
        <v>127</v>
      </c>
      <c r="J87" s="13">
        <v>44377</v>
      </c>
      <c r="K87">
        <f t="shared" ca="1" si="19"/>
        <v>4</v>
      </c>
      <c r="L87" t="str">
        <f t="shared" ca="1" si="20"/>
        <v>3-5 ans</v>
      </c>
      <c r="M87" s="13">
        <v>44377</v>
      </c>
      <c r="N87">
        <f t="shared" ca="1" si="21"/>
        <v>4</v>
      </c>
      <c r="O87" t="str">
        <f t="shared" ca="1" si="22"/>
        <v>3-5 ans</v>
      </c>
      <c r="P87" s="13">
        <v>31048</v>
      </c>
      <c r="Q87">
        <f t="shared" ca="1" si="23"/>
        <v>41</v>
      </c>
      <c r="R87" t="str">
        <f t="shared" ca="1" si="24"/>
        <v>35-44</v>
      </c>
      <c r="S87" t="s">
        <v>105</v>
      </c>
      <c r="T87">
        <v>1</v>
      </c>
      <c r="V87">
        <v>1</v>
      </c>
      <c r="X87">
        <v>1</v>
      </c>
      <c r="Z87">
        <v>1</v>
      </c>
      <c r="BR87">
        <f t="shared" si="18"/>
        <v>4</v>
      </c>
      <c r="BS87" t="str">
        <f t="shared" si="25"/>
        <v>Prêt</v>
      </c>
      <c r="BT87" t="s">
        <v>106</v>
      </c>
      <c r="BU87" t="s">
        <v>125</v>
      </c>
      <c r="BV87" t="s">
        <v>126</v>
      </c>
      <c r="BW87" s="13" t="s">
        <v>103</v>
      </c>
      <c r="BX87" s="14">
        <f t="shared" ca="1" si="26"/>
        <v>76921</v>
      </c>
      <c r="BY87" s="15" t="str">
        <f t="shared" ca="1" si="27"/>
        <v>50k-100k</v>
      </c>
      <c r="BZ87" s="12">
        <f t="shared" ca="1" si="28"/>
        <v>550394</v>
      </c>
      <c r="CA87" s="12"/>
      <c r="CB87" s="12">
        <f t="shared" ca="1" si="29"/>
        <v>550394</v>
      </c>
      <c r="CC87" s="12" t="s">
        <v>122</v>
      </c>
      <c r="CD87" s="12" t="s">
        <v>114</v>
      </c>
      <c r="CE87" s="12">
        <f t="shared" ca="1" si="30"/>
        <v>8</v>
      </c>
      <c r="CF87" s="12">
        <f t="shared" ca="1" si="31"/>
        <v>9615.125</v>
      </c>
      <c r="CG87" s="16">
        <f t="shared" ca="1" si="32"/>
        <v>0.13975624734281261</v>
      </c>
      <c r="CH87" s="12" t="str">
        <f t="shared" ca="1" si="33"/>
        <v>1x</v>
      </c>
      <c r="CI87" s="12" t="s">
        <v>115</v>
      </c>
    </row>
    <row r="88" spans="1:87">
      <c r="A88" s="6">
        <v>11195</v>
      </c>
      <c r="B88" s="6" t="s">
        <v>139</v>
      </c>
      <c r="C88" s="18">
        <v>0.75</v>
      </c>
      <c r="D88" s="6" t="s">
        <v>102</v>
      </c>
      <c r="E88" s="6" t="s">
        <v>103</v>
      </c>
      <c r="F88" s="18"/>
      <c r="G88" s="18" t="str">
        <f t="shared" si="17"/>
        <v>Oui</v>
      </c>
      <c r="H88" s="6" t="s">
        <v>104</v>
      </c>
      <c r="I88" s="7" t="s">
        <v>104</v>
      </c>
      <c r="J88" s="8">
        <v>44197</v>
      </c>
      <c r="K88" s="6">
        <f t="shared" ca="1" si="19"/>
        <v>5</v>
      </c>
      <c r="L88" s="6" t="str">
        <f t="shared" ca="1" si="20"/>
        <v>5 à 10 ans</v>
      </c>
      <c r="M88" s="8">
        <v>44197</v>
      </c>
      <c r="N88" s="6">
        <f t="shared" ca="1" si="21"/>
        <v>5</v>
      </c>
      <c r="O88" s="6" t="str">
        <f t="shared" ca="1" si="22"/>
        <v>5 à 10 ans</v>
      </c>
      <c r="P88" s="8">
        <v>29221</v>
      </c>
      <c r="Q88" s="6">
        <f t="shared" ca="1" si="23"/>
        <v>46</v>
      </c>
      <c r="R88" s="6" t="str">
        <f t="shared" ca="1" si="24"/>
        <v>45-54</v>
      </c>
      <c r="S88" s="6" t="s">
        <v>129</v>
      </c>
      <c r="T88" s="6"/>
      <c r="U88" s="6">
        <v>1</v>
      </c>
      <c r="V88" s="6">
        <v>1</v>
      </c>
      <c r="W88" s="6">
        <v>1</v>
      </c>
      <c r="X88" s="6">
        <v>1</v>
      </c>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f t="shared" si="18"/>
        <v>4</v>
      </c>
      <c r="BS88" s="6" t="str">
        <f t="shared" si="25"/>
        <v>Non prêté</v>
      </c>
      <c r="BT88" s="6" t="s">
        <v>106</v>
      </c>
      <c r="BU88" s="6" t="s">
        <v>107</v>
      </c>
      <c r="BV88" s="6" t="s">
        <v>137</v>
      </c>
      <c r="BW88" s="8" t="s">
        <v>103</v>
      </c>
      <c r="BX88" s="9" t="str">
        <f t="shared" ca="1" si="26"/>
        <v/>
      </c>
      <c r="BY88" s="10" t="str">
        <f t="shared" ca="1" si="27"/>
        <v/>
      </c>
      <c r="BZ88" s="7">
        <f t="shared" ca="1" si="28"/>
        <v>1716496</v>
      </c>
      <c r="CA88" s="7"/>
      <c r="CB88" s="7">
        <f t="shared" ca="1" si="29"/>
        <v>1716496</v>
      </c>
      <c r="CC88" s="7" t="s">
        <v>109</v>
      </c>
      <c r="CD88" s="7" t="s">
        <v>109</v>
      </c>
      <c r="CE88" s="7" t="str">
        <f t="shared" ca="1" si="30"/>
        <v/>
      </c>
      <c r="CF88" s="7" t="str">
        <f t="shared" ca="1" si="31"/>
        <v/>
      </c>
      <c r="CG88" s="11" t="str">
        <f t="shared" ca="1" si="32"/>
        <v/>
      </c>
      <c r="CH88" s="7" t="str">
        <f t="shared" ca="1" si="33"/>
        <v/>
      </c>
      <c r="CI88" s="7" t="s">
        <v>104</v>
      </c>
    </row>
    <row r="89" spans="1:87">
      <c r="A89">
        <v>11196</v>
      </c>
      <c r="B89" t="s">
        <v>139</v>
      </c>
      <c r="C89" s="17">
        <v>1</v>
      </c>
      <c r="D89" t="s">
        <v>103</v>
      </c>
      <c r="E89" t="s">
        <v>103</v>
      </c>
      <c r="G89" s="17" t="str">
        <f t="shared" si="17"/>
        <v>Oui</v>
      </c>
      <c r="H89" t="s">
        <v>104</v>
      </c>
      <c r="I89" s="12" t="s">
        <v>104</v>
      </c>
      <c r="J89" s="13">
        <v>44012</v>
      </c>
      <c r="K89">
        <f t="shared" ca="1" si="19"/>
        <v>5</v>
      </c>
      <c r="L89" t="str">
        <f t="shared" ca="1" si="20"/>
        <v>5 à 10 ans</v>
      </c>
      <c r="M89" s="13">
        <v>44012</v>
      </c>
      <c r="N89">
        <f t="shared" ca="1" si="21"/>
        <v>5</v>
      </c>
      <c r="O89" t="str">
        <f t="shared" ca="1" si="22"/>
        <v>5 à 10 ans</v>
      </c>
      <c r="P89" s="13">
        <v>27395</v>
      </c>
      <c r="Q89">
        <f t="shared" ca="1" si="23"/>
        <v>51</v>
      </c>
      <c r="R89" t="str">
        <f t="shared" ca="1" si="24"/>
        <v>45-54</v>
      </c>
      <c r="S89" t="s">
        <v>136</v>
      </c>
      <c r="V89">
        <v>1</v>
      </c>
      <c r="X89">
        <v>1</v>
      </c>
      <c r="Z89">
        <v>1</v>
      </c>
      <c r="BR89">
        <f t="shared" si="18"/>
        <v>3</v>
      </c>
      <c r="BS89" t="str">
        <f t="shared" si="25"/>
        <v>Non prêté</v>
      </c>
      <c r="BT89" t="s">
        <v>106</v>
      </c>
      <c r="BU89" t="s">
        <v>107</v>
      </c>
      <c r="BV89" t="s">
        <v>137</v>
      </c>
      <c r="BW89" s="13" t="s">
        <v>103</v>
      </c>
      <c r="BX89" s="14" t="str">
        <f t="shared" ca="1" si="26"/>
        <v/>
      </c>
      <c r="BY89" s="15" t="str">
        <f t="shared" ca="1" si="27"/>
        <v/>
      </c>
      <c r="BZ89" s="12">
        <f t="shared" ca="1" si="28"/>
        <v>601820</v>
      </c>
      <c r="CA89" s="12"/>
      <c r="CB89" s="12">
        <f t="shared" ca="1" si="29"/>
        <v>601820</v>
      </c>
      <c r="CC89" s="12" t="s">
        <v>109</v>
      </c>
      <c r="CD89" s="12" t="s">
        <v>109</v>
      </c>
      <c r="CE89" s="12" t="str">
        <f t="shared" ca="1" si="30"/>
        <v/>
      </c>
      <c r="CF89" s="12" t="str">
        <f t="shared" ca="1" si="31"/>
        <v/>
      </c>
      <c r="CG89" s="16" t="str">
        <f t="shared" ca="1" si="32"/>
        <v/>
      </c>
      <c r="CH89" s="12" t="str">
        <f t="shared" ca="1" si="33"/>
        <v/>
      </c>
      <c r="CI89" s="12" t="s">
        <v>104</v>
      </c>
    </row>
    <row r="90" spans="1:87">
      <c r="A90" s="6">
        <v>11197</v>
      </c>
      <c r="B90" s="6" t="s">
        <v>101</v>
      </c>
      <c r="C90" s="18">
        <v>0</v>
      </c>
      <c r="D90" s="6" t="s">
        <v>102</v>
      </c>
      <c r="E90" s="6" t="s">
        <v>102</v>
      </c>
      <c r="F90" s="18">
        <v>0.15</v>
      </c>
      <c r="G90" s="18" t="str">
        <f t="shared" si="17"/>
        <v>Non</v>
      </c>
      <c r="H90" s="6" t="s">
        <v>104</v>
      </c>
      <c r="I90" s="7" t="s">
        <v>104</v>
      </c>
      <c r="J90" s="8">
        <v>43831</v>
      </c>
      <c r="K90" s="6">
        <f t="shared" ca="1" si="19"/>
        <v>6</v>
      </c>
      <c r="L90" s="6" t="str">
        <f t="shared" ca="1" si="20"/>
        <v>5 à 10 ans</v>
      </c>
      <c r="M90" s="8">
        <v>43831</v>
      </c>
      <c r="N90" s="6">
        <f t="shared" ca="1" si="21"/>
        <v>6</v>
      </c>
      <c r="O90" s="6" t="str">
        <f t="shared" ca="1" si="22"/>
        <v>5 à 10 ans</v>
      </c>
      <c r="P90" s="8">
        <v>25569</v>
      </c>
      <c r="Q90" s="6">
        <f t="shared" ca="1" si="23"/>
        <v>56</v>
      </c>
      <c r="R90" s="6" t="str">
        <f t="shared" ca="1" si="24"/>
        <v>55-64</v>
      </c>
      <c r="S90" s="6" t="s">
        <v>148</v>
      </c>
      <c r="T90" s="6"/>
      <c r="U90" s="6">
        <v>1</v>
      </c>
      <c r="V90" s="6"/>
      <c r="W90" s="6">
        <v>1</v>
      </c>
      <c r="X90" s="6"/>
      <c r="Y90" s="6">
        <v>1</v>
      </c>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f t="shared" si="18"/>
        <v>3</v>
      </c>
      <c r="BS90" s="6" t="str">
        <f t="shared" si="25"/>
        <v>Non prêté</v>
      </c>
      <c r="BT90" s="6" t="s">
        <v>106</v>
      </c>
      <c r="BU90" s="6" t="s">
        <v>112</v>
      </c>
      <c r="BV90" s="6" t="s">
        <v>108</v>
      </c>
      <c r="BW90" s="8" t="s">
        <v>103</v>
      </c>
      <c r="BX90" s="9" t="str">
        <f t="shared" ca="1" si="26"/>
        <v/>
      </c>
      <c r="BY90" s="10" t="str">
        <f t="shared" ca="1" si="27"/>
        <v/>
      </c>
      <c r="BZ90" s="7">
        <f t="shared" ca="1" si="28"/>
        <v>1745154</v>
      </c>
      <c r="CA90" s="7"/>
      <c r="CB90" s="7">
        <f t="shared" ca="1" si="29"/>
        <v>1745154</v>
      </c>
      <c r="CC90" s="7" t="s">
        <v>109</v>
      </c>
      <c r="CD90" s="7" t="s">
        <v>109</v>
      </c>
      <c r="CE90" s="7" t="str">
        <f t="shared" ca="1" si="30"/>
        <v/>
      </c>
      <c r="CF90" s="7" t="str">
        <f t="shared" ca="1" si="31"/>
        <v/>
      </c>
      <c r="CG90" s="11" t="str">
        <f t="shared" ca="1" si="32"/>
        <v/>
      </c>
      <c r="CH90" s="7" t="str">
        <f t="shared" ca="1" si="33"/>
        <v/>
      </c>
      <c r="CI90" s="7" t="s">
        <v>104</v>
      </c>
    </row>
    <row r="91" spans="1:87">
      <c r="A91">
        <v>11198</v>
      </c>
      <c r="B91" t="s">
        <v>149</v>
      </c>
      <c r="C91" s="17">
        <v>0.4</v>
      </c>
      <c r="D91" t="s">
        <v>103</v>
      </c>
      <c r="E91" t="s">
        <v>102</v>
      </c>
      <c r="F91" s="17">
        <v>0.5</v>
      </c>
      <c r="G91" s="17" t="str">
        <f t="shared" si="17"/>
        <v>Non</v>
      </c>
      <c r="H91" t="s">
        <v>119</v>
      </c>
      <c r="I91" s="12" t="s">
        <v>127</v>
      </c>
      <c r="J91" s="13">
        <v>43646</v>
      </c>
      <c r="K91">
        <f t="shared" ca="1" si="19"/>
        <v>6</v>
      </c>
      <c r="L91" t="str">
        <f t="shared" ca="1" si="20"/>
        <v>5 à 10 ans</v>
      </c>
      <c r="M91" s="13">
        <v>43646</v>
      </c>
      <c r="N91">
        <f t="shared" ca="1" si="21"/>
        <v>6</v>
      </c>
      <c r="O91" t="str">
        <f t="shared" ca="1" si="22"/>
        <v>5 à 10 ans</v>
      </c>
      <c r="P91" s="13">
        <v>23743</v>
      </c>
      <c r="Q91">
        <f t="shared" ca="1" si="23"/>
        <v>61</v>
      </c>
      <c r="R91" t="str">
        <f t="shared" ca="1" si="24"/>
        <v>55-64</v>
      </c>
      <c r="S91" t="s">
        <v>136</v>
      </c>
      <c r="T91">
        <v>1</v>
      </c>
      <c r="V91">
        <v>1</v>
      </c>
      <c r="X91">
        <v>1</v>
      </c>
      <c r="Z91">
        <v>1</v>
      </c>
      <c r="BR91">
        <f t="shared" si="18"/>
        <v>4</v>
      </c>
      <c r="BS91" t="str">
        <f t="shared" si="25"/>
        <v>Prêt</v>
      </c>
      <c r="BT91" t="s">
        <v>106</v>
      </c>
      <c r="BU91" t="s">
        <v>107</v>
      </c>
      <c r="BV91" t="s">
        <v>108</v>
      </c>
      <c r="BW91" s="13" t="s">
        <v>103</v>
      </c>
      <c r="BX91" s="14">
        <f t="shared" ca="1" si="26"/>
        <v>1774985</v>
      </c>
      <c r="BY91" s="15" t="str">
        <f t="shared" ca="1" si="27"/>
        <v>750k-5 mil</v>
      </c>
      <c r="BZ91" s="12">
        <f t="shared" ca="1" si="28"/>
        <v>294390</v>
      </c>
      <c r="CA91" s="12"/>
      <c r="CB91" s="12">
        <f t="shared" ca="1" si="29"/>
        <v>294390</v>
      </c>
      <c r="CC91" s="12" t="s">
        <v>122</v>
      </c>
      <c r="CD91" s="12" t="s">
        <v>114</v>
      </c>
      <c r="CE91" s="12">
        <f t="shared" ca="1" si="30"/>
        <v>9</v>
      </c>
      <c r="CF91" s="12">
        <f t="shared" ca="1" si="31"/>
        <v>197220.55555555556</v>
      </c>
      <c r="CG91" s="16">
        <f t="shared" ca="1" si="32"/>
        <v>6.029365807262475</v>
      </c>
      <c r="CH91" s="12" t="str">
        <f t="shared" ca="1" si="33"/>
        <v>5-10x</v>
      </c>
      <c r="CI91" s="12" t="s">
        <v>115</v>
      </c>
    </row>
    <row r="92" spans="1:87">
      <c r="A92" s="6">
        <v>11199</v>
      </c>
      <c r="B92" s="6" t="s">
        <v>101</v>
      </c>
      <c r="C92" s="18">
        <v>0.15</v>
      </c>
      <c r="D92" s="6" t="s">
        <v>102</v>
      </c>
      <c r="E92" s="6" t="s">
        <v>103</v>
      </c>
      <c r="F92" s="18"/>
      <c r="G92" s="18" t="str">
        <f t="shared" si="17"/>
        <v>Non</v>
      </c>
      <c r="H92" s="6" t="s">
        <v>104</v>
      </c>
      <c r="I92" s="7" t="s">
        <v>104</v>
      </c>
      <c r="J92" s="8">
        <v>43466</v>
      </c>
      <c r="K92" s="6">
        <f t="shared" ca="1" si="19"/>
        <v>7</v>
      </c>
      <c r="L92" s="6" t="str">
        <f t="shared" ca="1" si="20"/>
        <v>5 à 10 ans</v>
      </c>
      <c r="M92" s="8">
        <v>43466</v>
      </c>
      <c r="N92" s="6">
        <f t="shared" ca="1" si="21"/>
        <v>7</v>
      </c>
      <c r="O92" s="6" t="str">
        <f t="shared" ca="1" si="22"/>
        <v>5 à 10 ans</v>
      </c>
      <c r="P92" s="8">
        <v>36526</v>
      </c>
      <c r="Q92" s="6">
        <f t="shared" ca="1" si="23"/>
        <v>26</v>
      </c>
      <c r="R92" s="6" t="str">
        <f t="shared" ca="1" si="24"/>
        <v>25-34</v>
      </c>
      <c r="S92" s="6" t="s">
        <v>136</v>
      </c>
      <c r="T92" s="6"/>
      <c r="U92" s="6">
        <v>1</v>
      </c>
      <c r="V92" s="6">
        <v>1</v>
      </c>
      <c r="W92" s="6">
        <v>1</v>
      </c>
      <c r="X92" s="6">
        <v>1</v>
      </c>
      <c r="Y92" s="6">
        <v>1</v>
      </c>
      <c r="Z92" s="6">
        <v>1</v>
      </c>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f t="shared" si="18"/>
        <v>6</v>
      </c>
      <c r="BS92" s="6" t="str">
        <f t="shared" si="25"/>
        <v>Non prêté</v>
      </c>
      <c r="BT92" s="6" t="s">
        <v>106</v>
      </c>
      <c r="BU92" s="6" t="s">
        <v>107</v>
      </c>
      <c r="BV92" s="6" t="s">
        <v>108</v>
      </c>
      <c r="BW92" s="8" t="s">
        <v>103</v>
      </c>
      <c r="BX92" s="9" t="str">
        <f t="shared" ca="1" si="26"/>
        <v/>
      </c>
      <c r="BY92" s="10" t="str">
        <f t="shared" ca="1" si="27"/>
        <v/>
      </c>
      <c r="BZ92" s="7">
        <f t="shared" ca="1" si="28"/>
        <v>1071072</v>
      </c>
      <c r="CA92" s="7"/>
      <c r="CB92" s="7">
        <f t="shared" ca="1" si="29"/>
        <v>1071072</v>
      </c>
      <c r="CC92" s="7" t="s">
        <v>109</v>
      </c>
      <c r="CD92" s="7" t="s">
        <v>109</v>
      </c>
      <c r="CE92" s="7" t="str">
        <f t="shared" ca="1" si="30"/>
        <v/>
      </c>
      <c r="CF92" s="7" t="str">
        <f t="shared" ca="1" si="31"/>
        <v/>
      </c>
      <c r="CG92" s="11" t="str">
        <f t="shared" ca="1" si="32"/>
        <v/>
      </c>
      <c r="CH92" s="7" t="str">
        <f t="shared" ca="1" si="33"/>
        <v/>
      </c>
      <c r="CI92" s="7" t="s">
        <v>104</v>
      </c>
    </row>
    <row r="93" spans="1:87">
      <c r="A93">
        <v>11200</v>
      </c>
      <c r="B93" t="s">
        <v>101</v>
      </c>
      <c r="C93" s="17">
        <v>0.2</v>
      </c>
      <c r="D93" t="s">
        <v>103</v>
      </c>
      <c r="E93" t="s">
        <v>103</v>
      </c>
      <c r="G93" s="17" t="str">
        <f t="shared" si="17"/>
        <v>Non</v>
      </c>
      <c r="H93" t="s">
        <v>104</v>
      </c>
      <c r="I93" s="12" t="s">
        <v>120</v>
      </c>
      <c r="J93" s="13">
        <v>43281</v>
      </c>
      <c r="K93">
        <f t="shared" ca="1" si="19"/>
        <v>7</v>
      </c>
      <c r="L93" t="str">
        <f t="shared" ca="1" si="20"/>
        <v>5 à 10 ans</v>
      </c>
      <c r="M93" s="13">
        <v>43281</v>
      </c>
      <c r="N93">
        <f t="shared" ca="1" si="21"/>
        <v>7</v>
      </c>
      <c r="O93" t="str">
        <f t="shared" ca="1" si="22"/>
        <v>5 à 10 ans</v>
      </c>
      <c r="P93" s="13">
        <v>34700</v>
      </c>
      <c r="Q93">
        <f t="shared" ca="1" si="23"/>
        <v>31</v>
      </c>
      <c r="R93" t="str">
        <f t="shared" ca="1" si="24"/>
        <v>25-34</v>
      </c>
      <c r="S93" t="s">
        <v>105</v>
      </c>
      <c r="V93">
        <v>1</v>
      </c>
      <c r="X93">
        <v>1</v>
      </c>
      <c r="Z93">
        <v>1</v>
      </c>
      <c r="BR93">
        <f t="shared" si="18"/>
        <v>3</v>
      </c>
      <c r="BS93" t="str">
        <f t="shared" si="25"/>
        <v>Non prêté</v>
      </c>
      <c r="BT93" t="s">
        <v>106</v>
      </c>
      <c r="BU93" t="s">
        <v>125</v>
      </c>
      <c r="BV93" t="s">
        <v>137</v>
      </c>
      <c r="BW93" s="13" t="s">
        <v>103</v>
      </c>
      <c r="BX93" s="14" t="str">
        <f t="shared" ca="1" si="26"/>
        <v/>
      </c>
      <c r="BY93" s="15" t="str">
        <f t="shared" ca="1" si="27"/>
        <v/>
      </c>
      <c r="BZ93" s="12">
        <f t="shared" ca="1" si="28"/>
        <v>607677</v>
      </c>
      <c r="CA93" s="12"/>
      <c r="CB93" s="12">
        <f t="shared" ca="1" si="29"/>
        <v>607677</v>
      </c>
      <c r="CC93" s="12" t="s">
        <v>109</v>
      </c>
      <c r="CD93" s="12" t="s">
        <v>109</v>
      </c>
      <c r="CE93" s="12" t="str">
        <f t="shared" ca="1" si="30"/>
        <v/>
      </c>
      <c r="CF93" s="12" t="str">
        <f t="shared" ca="1" si="31"/>
        <v/>
      </c>
      <c r="CG93" s="16" t="str">
        <f t="shared" ca="1" si="32"/>
        <v/>
      </c>
      <c r="CH93" s="12" t="str">
        <f t="shared" ca="1" si="33"/>
        <v/>
      </c>
      <c r="CI93" s="12" t="s">
        <v>104</v>
      </c>
    </row>
    <row r="94" spans="1:87">
      <c r="A94" s="6">
        <v>11201</v>
      </c>
      <c r="B94" s="6" t="s">
        <v>101</v>
      </c>
      <c r="C94" s="18">
        <v>0.3</v>
      </c>
      <c r="D94" s="6" t="s">
        <v>102</v>
      </c>
      <c r="E94" s="6" t="s">
        <v>102</v>
      </c>
      <c r="F94" s="18">
        <v>0.15</v>
      </c>
      <c r="G94" s="18" t="str">
        <f t="shared" si="17"/>
        <v>Non</v>
      </c>
      <c r="H94" s="6" t="s">
        <v>104</v>
      </c>
      <c r="I94" s="7" t="s">
        <v>120</v>
      </c>
      <c r="J94" s="8">
        <v>43101</v>
      </c>
      <c r="K94" s="6">
        <f t="shared" ca="1" si="19"/>
        <v>8</v>
      </c>
      <c r="L94" s="6" t="str">
        <f t="shared" ca="1" si="20"/>
        <v>5 à 10 ans</v>
      </c>
      <c r="M94" s="8">
        <v>43101</v>
      </c>
      <c r="N94" s="6">
        <f t="shared" ca="1" si="21"/>
        <v>8</v>
      </c>
      <c r="O94" s="6" t="str">
        <f t="shared" ca="1" si="22"/>
        <v>5 à 10 ans</v>
      </c>
      <c r="P94" s="8">
        <v>32874</v>
      </c>
      <c r="Q94" s="6">
        <f t="shared" ca="1" si="23"/>
        <v>36</v>
      </c>
      <c r="R94" s="6" t="str">
        <f t="shared" ca="1" si="24"/>
        <v>35-44</v>
      </c>
      <c r="S94" s="6" t="s">
        <v>105</v>
      </c>
      <c r="T94" s="6"/>
      <c r="U94" s="6">
        <v>1</v>
      </c>
      <c r="V94" s="6">
        <v>1</v>
      </c>
      <c r="W94" s="6">
        <v>1</v>
      </c>
      <c r="X94" s="6">
        <v>1</v>
      </c>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f t="shared" si="18"/>
        <v>4</v>
      </c>
      <c r="BS94" s="6" t="str">
        <f t="shared" si="25"/>
        <v>Non prêté</v>
      </c>
      <c r="BT94" s="6" t="s">
        <v>106</v>
      </c>
      <c r="BU94" s="6" t="s">
        <v>125</v>
      </c>
      <c r="BV94" s="6" t="s">
        <v>133</v>
      </c>
      <c r="BW94" s="8" t="s">
        <v>103</v>
      </c>
      <c r="BX94" s="9" t="str">
        <f t="shared" ca="1" si="26"/>
        <v/>
      </c>
      <c r="BY94" s="10" t="str">
        <f t="shared" ca="1" si="27"/>
        <v/>
      </c>
      <c r="BZ94" s="7">
        <f t="shared" ca="1" si="28"/>
        <v>676636</v>
      </c>
      <c r="CA94" s="7"/>
      <c r="CB94" s="7">
        <f t="shared" ca="1" si="29"/>
        <v>676636</v>
      </c>
      <c r="CC94" s="7" t="s">
        <v>109</v>
      </c>
      <c r="CD94" s="7" t="s">
        <v>109</v>
      </c>
      <c r="CE94" s="7" t="str">
        <f t="shared" ca="1" si="30"/>
        <v/>
      </c>
      <c r="CF94" s="7" t="str">
        <f t="shared" ca="1" si="31"/>
        <v/>
      </c>
      <c r="CG94" s="11" t="str">
        <f t="shared" ca="1" si="32"/>
        <v/>
      </c>
      <c r="CH94" s="7" t="str">
        <f t="shared" ca="1" si="33"/>
        <v/>
      </c>
      <c r="CI94" s="7" t="s">
        <v>104</v>
      </c>
    </row>
    <row r="95" spans="1:87">
      <c r="A95">
        <v>11202</v>
      </c>
      <c r="B95" t="s">
        <v>123</v>
      </c>
      <c r="C95" s="17">
        <v>0.4</v>
      </c>
      <c r="D95" t="s">
        <v>103</v>
      </c>
      <c r="E95" t="s">
        <v>102</v>
      </c>
      <c r="F95" s="17">
        <v>0.3</v>
      </c>
      <c r="G95" s="17" t="str">
        <f t="shared" si="17"/>
        <v>Non</v>
      </c>
      <c r="H95" t="s">
        <v>104</v>
      </c>
      <c r="I95" s="12" t="s">
        <v>120</v>
      </c>
      <c r="J95" s="13">
        <v>42916</v>
      </c>
      <c r="K95">
        <f t="shared" ca="1" si="19"/>
        <v>8</v>
      </c>
      <c r="L95" t="str">
        <f t="shared" ca="1" si="20"/>
        <v>5 à 10 ans</v>
      </c>
      <c r="M95" s="13">
        <v>42916</v>
      </c>
      <c r="N95">
        <f t="shared" ca="1" si="21"/>
        <v>8</v>
      </c>
      <c r="O95" t="str">
        <f t="shared" ca="1" si="22"/>
        <v>5 à 10 ans</v>
      </c>
      <c r="P95" s="13">
        <v>31048</v>
      </c>
      <c r="Q95">
        <f t="shared" ca="1" si="23"/>
        <v>41</v>
      </c>
      <c r="R95" t="str">
        <f t="shared" ca="1" si="24"/>
        <v>35-44</v>
      </c>
      <c r="S95" t="s">
        <v>105</v>
      </c>
      <c r="V95">
        <v>1</v>
      </c>
      <c r="X95">
        <v>1</v>
      </c>
      <c r="Z95">
        <v>1</v>
      </c>
      <c r="BR95">
        <f t="shared" si="18"/>
        <v>3</v>
      </c>
      <c r="BS95" t="str">
        <f t="shared" si="25"/>
        <v>Non prêté</v>
      </c>
      <c r="BT95" t="s">
        <v>106</v>
      </c>
      <c r="BU95" t="s">
        <v>125</v>
      </c>
      <c r="BV95" t="s">
        <v>126</v>
      </c>
      <c r="BW95" s="13" t="s">
        <v>103</v>
      </c>
      <c r="BX95" s="14" t="str">
        <f t="shared" ca="1" si="26"/>
        <v/>
      </c>
      <c r="BY95" s="15" t="str">
        <f t="shared" ca="1" si="27"/>
        <v/>
      </c>
      <c r="BZ95" s="12">
        <f t="shared" ca="1" si="28"/>
        <v>595536</v>
      </c>
      <c r="CA95" s="12"/>
      <c r="CB95" s="12">
        <f t="shared" ca="1" si="29"/>
        <v>595536</v>
      </c>
      <c r="CC95" s="12" t="s">
        <v>109</v>
      </c>
      <c r="CD95" s="12" t="s">
        <v>109</v>
      </c>
      <c r="CE95" s="12" t="str">
        <f t="shared" ca="1" si="30"/>
        <v/>
      </c>
      <c r="CF95" s="12" t="str">
        <f t="shared" ca="1" si="31"/>
        <v/>
      </c>
      <c r="CG95" s="16" t="str">
        <f t="shared" ca="1" si="32"/>
        <v/>
      </c>
      <c r="CH95" s="12" t="str">
        <f t="shared" ca="1" si="33"/>
        <v/>
      </c>
      <c r="CI95" s="12" t="s">
        <v>104</v>
      </c>
    </row>
    <row r="96" spans="1:87">
      <c r="A96" s="6">
        <v>11203</v>
      </c>
      <c r="B96" s="6" t="s">
        <v>101</v>
      </c>
      <c r="C96" s="18">
        <v>0.5</v>
      </c>
      <c r="D96" s="6" t="s">
        <v>102</v>
      </c>
      <c r="E96" s="6" t="s">
        <v>103</v>
      </c>
      <c r="F96" s="18"/>
      <c r="G96" s="18" t="str">
        <f t="shared" si="17"/>
        <v>Oui</v>
      </c>
      <c r="H96" s="6" t="s">
        <v>104</v>
      </c>
      <c r="I96" s="7" t="s">
        <v>104</v>
      </c>
      <c r="J96" s="8">
        <v>42736</v>
      </c>
      <c r="K96" s="6">
        <f t="shared" ca="1" si="19"/>
        <v>9</v>
      </c>
      <c r="L96" s="6" t="str">
        <f t="shared" ca="1" si="20"/>
        <v>5 à 10 ans</v>
      </c>
      <c r="M96" s="8">
        <v>42736</v>
      </c>
      <c r="N96" s="6">
        <f t="shared" ca="1" si="21"/>
        <v>9</v>
      </c>
      <c r="O96" s="6" t="str">
        <f t="shared" ca="1" si="22"/>
        <v>5 à 10 ans</v>
      </c>
      <c r="P96" s="8">
        <v>29221</v>
      </c>
      <c r="Q96" s="6">
        <f t="shared" ca="1" si="23"/>
        <v>46</v>
      </c>
      <c r="R96" s="6" t="str">
        <f t="shared" ca="1" si="24"/>
        <v>45-54</v>
      </c>
      <c r="S96" s="6" t="s">
        <v>117</v>
      </c>
      <c r="T96" s="6"/>
      <c r="U96" s="6">
        <v>1</v>
      </c>
      <c r="V96" s="6"/>
      <c r="W96" s="6">
        <v>1</v>
      </c>
      <c r="X96" s="6"/>
      <c r="Y96" s="6">
        <v>1</v>
      </c>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f t="shared" si="18"/>
        <v>3</v>
      </c>
      <c r="BS96" s="6" t="str">
        <f t="shared" si="25"/>
        <v>Non prêté</v>
      </c>
      <c r="BT96" s="6" t="s">
        <v>106</v>
      </c>
      <c r="BU96" s="6" t="s">
        <v>107</v>
      </c>
      <c r="BV96" s="6" t="s">
        <v>108</v>
      </c>
      <c r="BW96" s="8" t="s">
        <v>103</v>
      </c>
      <c r="BX96" s="9" t="str">
        <f t="shared" ca="1" si="26"/>
        <v/>
      </c>
      <c r="BY96" s="10" t="str">
        <f t="shared" ca="1" si="27"/>
        <v/>
      </c>
      <c r="BZ96" s="7">
        <f t="shared" ca="1" si="28"/>
        <v>767223</v>
      </c>
      <c r="CA96" s="7"/>
      <c r="CB96" s="7">
        <f t="shared" ca="1" si="29"/>
        <v>767223</v>
      </c>
      <c r="CC96" s="7" t="s">
        <v>109</v>
      </c>
      <c r="CD96" s="7" t="s">
        <v>109</v>
      </c>
      <c r="CE96" s="7" t="str">
        <f t="shared" ca="1" si="30"/>
        <v/>
      </c>
      <c r="CF96" s="7" t="str">
        <f t="shared" ca="1" si="31"/>
        <v/>
      </c>
      <c r="CG96" s="11" t="str">
        <f t="shared" ca="1" si="32"/>
        <v/>
      </c>
      <c r="CH96" s="7" t="str">
        <f t="shared" ca="1" si="33"/>
        <v/>
      </c>
      <c r="CI96" s="7" t="s">
        <v>104</v>
      </c>
    </row>
    <row r="97" spans="1:87">
      <c r="A97">
        <v>11204</v>
      </c>
      <c r="B97" t="s">
        <v>101</v>
      </c>
      <c r="C97" s="17">
        <v>0.6</v>
      </c>
      <c r="D97" t="s">
        <v>103</v>
      </c>
      <c r="E97" t="s">
        <v>103</v>
      </c>
      <c r="G97" s="17" t="str">
        <f t="shared" si="17"/>
        <v>Oui</v>
      </c>
      <c r="H97" t="s">
        <v>104</v>
      </c>
      <c r="I97" s="12" t="s">
        <v>104</v>
      </c>
      <c r="J97" s="13">
        <v>42551</v>
      </c>
      <c r="K97">
        <f t="shared" ca="1" si="19"/>
        <v>9</v>
      </c>
      <c r="L97" t="str">
        <f t="shared" ca="1" si="20"/>
        <v>5 à 10 ans</v>
      </c>
      <c r="M97" s="13">
        <v>42551</v>
      </c>
      <c r="N97">
        <f t="shared" ca="1" si="21"/>
        <v>9</v>
      </c>
      <c r="O97" t="str">
        <f t="shared" ca="1" si="22"/>
        <v>5 à 10 ans</v>
      </c>
      <c r="P97" s="13">
        <v>27395</v>
      </c>
      <c r="Q97">
        <f t="shared" ca="1" si="23"/>
        <v>51</v>
      </c>
      <c r="R97" t="str">
        <f t="shared" ca="1" si="24"/>
        <v>45-54</v>
      </c>
      <c r="S97" t="s">
        <v>124</v>
      </c>
      <c r="V97">
        <v>1</v>
      </c>
      <c r="X97">
        <v>1</v>
      </c>
      <c r="Z97">
        <v>1</v>
      </c>
      <c r="BR97">
        <f t="shared" si="18"/>
        <v>3</v>
      </c>
      <c r="BS97" t="str">
        <f t="shared" si="25"/>
        <v>Non prêté</v>
      </c>
      <c r="BT97" t="s">
        <v>106</v>
      </c>
      <c r="BU97" t="s">
        <v>107</v>
      </c>
      <c r="BV97" t="s">
        <v>108</v>
      </c>
      <c r="BW97" s="13" t="s">
        <v>103</v>
      </c>
      <c r="BX97" s="14" t="str">
        <f t="shared" ca="1" si="26"/>
        <v/>
      </c>
      <c r="BY97" s="15" t="str">
        <f t="shared" ca="1" si="27"/>
        <v/>
      </c>
      <c r="BZ97" s="12">
        <f t="shared" ca="1" si="28"/>
        <v>1147700</v>
      </c>
      <c r="CA97" s="12"/>
      <c r="CB97" s="12">
        <f t="shared" ca="1" si="29"/>
        <v>1147700</v>
      </c>
      <c r="CC97" s="12" t="s">
        <v>109</v>
      </c>
      <c r="CD97" s="12" t="s">
        <v>109</v>
      </c>
      <c r="CE97" s="12" t="str">
        <f t="shared" ca="1" si="30"/>
        <v/>
      </c>
      <c r="CF97" s="12" t="str">
        <f t="shared" ca="1" si="31"/>
        <v/>
      </c>
      <c r="CG97" s="16" t="str">
        <f t="shared" ca="1" si="32"/>
        <v/>
      </c>
      <c r="CH97" s="12" t="str">
        <f t="shared" ca="1" si="33"/>
        <v/>
      </c>
      <c r="CI97" s="12" t="s">
        <v>104</v>
      </c>
    </row>
    <row r="98" spans="1:87">
      <c r="A98" s="6">
        <v>11205</v>
      </c>
      <c r="B98" s="6" t="s">
        <v>101</v>
      </c>
      <c r="C98" s="18">
        <v>0.7</v>
      </c>
      <c r="D98" s="6" t="s">
        <v>102</v>
      </c>
      <c r="E98" s="6" t="s">
        <v>102</v>
      </c>
      <c r="F98" s="18">
        <v>0.4</v>
      </c>
      <c r="G98" s="18" t="str">
        <f t="shared" si="17"/>
        <v>Oui</v>
      </c>
      <c r="H98" s="6" t="s">
        <v>104</v>
      </c>
      <c r="I98" s="7" t="s">
        <v>104</v>
      </c>
      <c r="J98" s="8">
        <v>42370</v>
      </c>
      <c r="K98" s="6">
        <f t="shared" ca="1" si="19"/>
        <v>10</v>
      </c>
      <c r="L98" s="6" t="str">
        <f t="shared" ca="1" si="20"/>
        <v>10-20 ans</v>
      </c>
      <c r="M98" s="8">
        <v>42370</v>
      </c>
      <c r="N98" s="6">
        <f t="shared" ca="1" si="21"/>
        <v>10</v>
      </c>
      <c r="O98" s="6" t="str">
        <f t="shared" ca="1" si="22"/>
        <v>10-20 ans</v>
      </c>
      <c r="P98" s="8">
        <v>25569</v>
      </c>
      <c r="Q98" s="6">
        <f t="shared" ca="1" si="23"/>
        <v>56</v>
      </c>
      <c r="R98" s="6" t="str">
        <f t="shared" ca="1" si="24"/>
        <v>55-64</v>
      </c>
      <c r="S98" s="6" t="s">
        <v>105</v>
      </c>
      <c r="T98" s="6"/>
      <c r="U98" s="6">
        <v>1</v>
      </c>
      <c r="V98" s="6">
        <v>1</v>
      </c>
      <c r="W98" s="6">
        <v>1</v>
      </c>
      <c r="X98" s="6">
        <v>1</v>
      </c>
      <c r="Y98" s="6">
        <v>1</v>
      </c>
      <c r="Z98" s="6">
        <v>1</v>
      </c>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f t="shared" si="18"/>
        <v>6</v>
      </c>
      <c r="BS98" s="6" t="str">
        <f t="shared" si="25"/>
        <v>Non prêté</v>
      </c>
      <c r="BT98" s="6" t="s">
        <v>106</v>
      </c>
      <c r="BU98" s="6" t="s">
        <v>112</v>
      </c>
      <c r="BV98" s="6" t="s">
        <v>108</v>
      </c>
      <c r="BW98" s="8" t="s">
        <v>103</v>
      </c>
      <c r="BX98" s="9" t="str">
        <f t="shared" ca="1" si="26"/>
        <v/>
      </c>
      <c r="BY98" s="10" t="str">
        <f t="shared" ca="1" si="27"/>
        <v/>
      </c>
      <c r="BZ98" s="7">
        <f t="shared" ca="1" si="28"/>
        <v>651043</v>
      </c>
      <c r="CA98" s="7"/>
      <c r="CB98" s="7">
        <f t="shared" ca="1" si="29"/>
        <v>651043</v>
      </c>
      <c r="CC98" s="7" t="s">
        <v>109</v>
      </c>
      <c r="CD98" s="7" t="s">
        <v>109</v>
      </c>
      <c r="CE98" s="7" t="str">
        <f t="shared" ca="1" si="30"/>
        <v/>
      </c>
      <c r="CF98" s="7" t="str">
        <f t="shared" ca="1" si="31"/>
        <v/>
      </c>
      <c r="CG98" s="11" t="str">
        <f t="shared" ca="1" si="32"/>
        <v/>
      </c>
      <c r="CH98" s="7" t="str">
        <f t="shared" ca="1" si="33"/>
        <v/>
      </c>
      <c r="CI98" s="7" t="s">
        <v>104</v>
      </c>
    </row>
    <row r="99" spans="1:87">
      <c r="A99">
        <v>11206</v>
      </c>
      <c r="B99" t="s">
        <v>101</v>
      </c>
      <c r="C99" s="17">
        <v>0.8</v>
      </c>
      <c r="D99" t="s">
        <v>103</v>
      </c>
      <c r="E99" t="s">
        <v>102</v>
      </c>
      <c r="F99" s="17">
        <v>0.75</v>
      </c>
      <c r="G99" s="17" t="str">
        <f t="shared" si="17"/>
        <v>Oui</v>
      </c>
      <c r="H99" t="s">
        <v>104</v>
      </c>
      <c r="I99" s="12" t="s">
        <v>104</v>
      </c>
      <c r="J99" s="13">
        <v>42185</v>
      </c>
      <c r="K99">
        <f t="shared" ca="1" si="19"/>
        <v>10</v>
      </c>
      <c r="L99" t="str">
        <f t="shared" ca="1" si="20"/>
        <v>10-20 ans</v>
      </c>
      <c r="M99" s="13">
        <v>42185</v>
      </c>
      <c r="N99">
        <f t="shared" ca="1" si="21"/>
        <v>10</v>
      </c>
      <c r="O99" t="str">
        <f t="shared" ca="1" si="22"/>
        <v>10-20 ans</v>
      </c>
      <c r="P99" s="13">
        <v>23743</v>
      </c>
      <c r="Q99">
        <f t="shared" ca="1" si="23"/>
        <v>61</v>
      </c>
      <c r="R99" t="str">
        <f t="shared" ca="1" si="24"/>
        <v>55-64</v>
      </c>
      <c r="S99" t="s">
        <v>136</v>
      </c>
      <c r="V99">
        <v>1</v>
      </c>
      <c r="X99">
        <v>1</v>
      </c>
      <c r="Z99">
        <v>1</v>
      </c>
      <c r="BR99">
        <f t="shared" si="18"/>
        <v>3</v>
      </c>
      <c r="BS99" t="str">
        <f t="shared" si="25"/>
        <v>Non prêté</v>
      </c>
      <c r="BT99" t="s">
        <v>106</v>
      </c>
      <c r="BU99" t="s">
        <v>112</v>
      </c>
      <c r="BV99" t="s">
        <v>108</v>
      </c>
      <c r="BW99" s="13" t="s">
        <v>103</v>
      </c>
      <c r="BX99" s="14" t="str">
        <f t="shared" ca="1" si="26"/>
        <v/>
      </c>
      <c r="BY99" s="15" t="str">
        <f t="shared" ca="1" si="27"/>
        <v/>
      </c>
      <c r="BZ99" s="12">
        <f t="shared" ca="1" si="28"/>
        <v>960913</v>
      </c>
      <c r="CA99" s="12"/>
      <c r="CB99" s="12">
        <f t="shared" ca="1" si="29"/>
        <v>960913</v>
      </c>
      <c r="CC99" s="12" t="s">
        <v>109</v>
      </c>
      <c r="CD99" s="12" t="s">
        <v>109</v>
      </c>
      <c r="CE99" s="12" t="str">
        <f t="shared" ca="1" si="30"/>
        <v/>
      </c>
      <c r="CF99" s="12" t="str">
        <f t="shared" ca="1" si="31"/>
        <v/>
      </c>
      <c r="CG99" s="16" t="str">
        <f t="shared" ca="1" si="32"/>
        <v/>
      </c>
      <c r="CH99" s="12" t="str">
        <f t="shared" ca="1" si="33"/>
        <v/>
      </c>
      <c r="CI99" s="12" t="s">
        <v>104</v>
      </c>
    </row>
    <row r="100" spans="1:87">
      <c r="A100" s="6">
        <v>11207</v>
      </c>
      <c r="B100" s="6" t="s">
        <v>146</v>
      </c>
      <c r="C100" s="18">
        <v>0.75</v>
      </c>
      <c r="D100" s="6" t="s">
        <v>102</v>
      </c>
      <c r="E100" s="6" t="s">
        <v>103</v>
      </c>
      <c r="F100" s="18"/>
      <c r="G100" s="18" t="str">
        <f t="shared" si="17"/>
        <v>Oui</v>
      </c>
      <c r="H100" s="6" t="s">
        <v>104</v>
      </c>
      <c r="I100" s="7" t="s">
        <v>120</v>
      </c>
      <c r="J100" s="8">
        <v>42005</v>
      </c>
      <c r="K100" s="6">
        <f t="shared" ca="1" si="19"/>
        <v>11</v>
      </c>
      <c r="L100" s="6" t="str">
        <f t="shared" ca="1" si="20"/>
        <v>10-20 ans</v>
      </c>
      <c r="M100" s="8">
        <v>42005</v>
      </c>
      <c r="N100" s="6">
        <f t="shared" ca="1" si="21"/>
        <v>11</v>
      </c>
      <c r="O100" s="6" t="str">
        <f t="shared" ca="1" si="22"/>
        <v>10-20 ans</v>
      </c>
      <c r="P100" s="8">
        <v>36526</v>
      </c>
      <c r="Q100" s="6">
        <f t="shared" ca="1" si="23"/>
        <v>26</v>
      </c>
      <c r="R100" s="6" t="str">
        <f t="shared" ca="1" si="24"/>
        <v>25-34</v>
      </c>
      <c r="S100" s="6" t="s">
        <v>136</v>
      </c>
      <c r="T100" s="6"/>
      <c r="U100" s="6">
        <v>1</v>
      </c>
      <c r="V100" s="6">
        <v>1</v>
      </c>
      <c r="W100" s="6">
        <v>1</v>
      </c>
      <c r="X100" s="6">
        <v>1</v>
      </c>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f t="shared" si="18"/>
        <v>4</v>
      </c>
      <c r="BS100" s="6" t="str">
        <f t="shared" si="25"/>
        <v>Non prêté</v>
      </c>
      <c r="BT100" s="6" t="s">
        <v>106</v>
      </c>
      <c r="BU100" s="6" t="s">
        <v>125</v>
      </c>
      <c r="BV100" s="6" t="s">
        <v>137</v>
      </c>
      <c r="BW100" s="8" t="s">
        <v>103</v>
      </c>
      <c r="BX100" s="9" t="str">
        <f t="shared" ca="1" si="26"/>
        <v/>
      </c>
      <c r="BY100" s="10" t="str">
        <f t="shared" ca="1" si="27"/>
        <v/>
      </c>
      <c r="BZ100" s="7">
        <f t="shared" ca="1" si="28"/>
        <v>1034476</v>
      </c>
      <c r="CA100" s="7"/>
      <c r="CB100" s="7">
        <f t="shared" ca="1" si="29"/>
        <v>1034476</v>
      </c>
      <c r="CC100" s="7" t="s">
        <v>109</v>
      </c>
      <c r="CD100" s="7" t="s">
        <v>109</v>
      </c>
      <c r="CE100" s="7" t="str">
        <f t="shared" ca="1" si="30"/>
        <v/>
      </c>
      <c r="CF100" s="7" t="str">
        <f t="shared" ca="1" si="31"/>
        <v/>
      </c>
      <c r="CG100" s="11" t="str">
        <f t="shared" ca="1" si="32"/>
        <v/>
      </c>
      <c r="CH100" s="7" t="str">
        <f t="shared" ca="1" si="33"/>
        <v/>
      </c>
      <c r="CI100" s="7" t="s">
        <v>104</v>
      </c>
    </row>
    <row r="101" spans="1:87">
      <c r="A101">
        <v>11208</v>
      </c>
      <c r="B101" t="s">
        <v>101</v>
      </c>
      <c r="C101" s="17">
        <v>1</v>
      </c>
      <c r="D101" t="s">
        <v>103</v>
      </c>
      <c r="E101" t="s">
        <v>103</v>
      </c>
      <c r="G101" s="17" t="str">
        <f t="shared" si="17"/>
        <v>Oui</v>
      </c>
      <c r="H101" t="s">
        <v>104</v>
      </c>
      <c r="I101" s="12" t="s">
        <v>104</v>
      </c>
      <c r="J101" s="13">
        <v>41640</v>
      </c>
      <c r="K101">
        <f t="shared" ca="1" si="19"/>
        <v>12</v>
      </c>
      <c r="L101" t="str">
        <f t="shared" ca="1" si="20"/>
        <v>10-20 ans</v>
      </c>
      <c r="M101" s="13">
        <v>41640</v>
      </c>
      <c r="N101">
        <f t="shared" ca="1" si="21"/>
        <v>12</v>
      </c>
      <c r="O101" t="str">
        <f t="shared" ca="1" si="22"/>
        <v>10-20 ans</v>
      </c>
      <c r="P101" s="13">
        <v>34700</v>
      </c>
      <c r="Q101">
        <f t="shared" ca="1" si="23"/>
        <v>31</v>
      </c>
      <c r="R101" t="str">
        <f t="shared" ca="1" si="24"/>
        <v>25-34</v>
      </c>
      <c r="S101" t="s">
        <v>136</v>
      </c>
      <c r="T101">
        <v>1</v>
      </c>
      <c r="V101">
        <v>1</v>
      </c>
      <c r="X101">
        <v>1</v>
      </c>
      <c r="Z101">
        <v>1</v>
      </c>
      <c r="BR101">
        <f t="shared" si="18"/>
        <v>4</v>
      </c>
      <c r="BS101" t="str">
        <f t="shared" si="25"/>
        <v>Prêt</v>
      </c>
      <c r="BT101" t="s">
        <v>106</v>
      </c>
      <c r="BU101" t="s">
        <v>125</v>
      </c>
      <c r="BV101" t="s">
        <v>126</v>
      </c>
      <c r="BW101" s="13" t="s">
        <v>103</v>
      </c>
      <c r="BX101" s="14">
        <f t="shared" ca="1" si="26"/>
        <v>2786138</v>
      </c>
      <c r="BY101" s="15" t="str">
        <f t="shared" ca="1" si="27"/>
        <v>750k-5 mil</v>
      </c>
      <c r="BZ101" s="12">
        <f t="shared" ca="1" si="28"/>
        <v>545988</v>
      </c>
      <c r="CA101" s="12"/>
      <c r="CB101" s="12">
        <f t="shared" ca="1" si="29"/>
        <v>545988</v>
      </c>
      <c r="CC101" s="12" t="s">
        <v>113</v>
      </c>
      <c r="CD101" s="12" t="s">
        <v>114</v>
      </c>
      <c r="CE101" s="12">
        <f t="shared" ca="1" si="30"/>
        <v>2</v>
      </c>
      <c r="CF101" s="12">
        <f t="shared" ca="1" si="31"/>
        <v>1393069</v>
      </c>
      <c r="CG101" s="16">
        <f t="shared" ca="1" si="32"/>
        <v>5.1029290021026101</v>
      </c>
      <c r="CH101" s="12" t="str">
        <f t="shared" ca="1" si="33"/>
        <v>5-10x</v>
      </c>
      <c r="CI101" s="12" t="s">
        <v>115</v>
      </c>
    </row>
    <row r="102" spans="1:87">
      <c r="A102" s="6">
        <v>11209</v>
      </c>
      <c r="B102" s="6" t="s">
        <v>139</v>
      </c>
      <c r="C102" s="18">
        <v>0</v>
      </c>
      <c r="D102" s="6" t="s">
        <v>102</v>
      </c>
      <c r="E102" s="6" t="s">
        <v>102</v>
      </c>
      <c r="F102" s="18">
        <v>0.15</v>
      </c>
      <c r="G102" s="18" t="str">
        <f t="shared" si="17"/>
        <v>Non</v>
      </c>
      <c r="H102" s="6" t="s">
        <v>104</v>
      </c>
      <c r="I102" s="7" t="s">
        <v>120</v>
      </c>
      <c r="J102" s="8">
        <v>41275</v>
      </c>
      <c r="K102" s="6">
        <f t="shared" ca="1" si="19"/>
        <v>13</v>
      </c>
      <c r="L102" s="6" t="str">
        <f t="shared" ca="1" si="20"/>
        <v>10-20 ans</v>
      </c>
      <c r="M102" s="8">
        <v>41275</v>
      </c>
      <c r="N102" s="6">
        <f t="shared" ca="1" si="21"/>
        <v>13</v>
      </c>
      <c r="O102" s="6" t="str">
        <f t="shared" ca="1" si="22"/>
        <v>10-20 ans</v>
      </c>
      <c r="P102" s="8">
        <v>32874</v>
      </c>
      <c r="Q102" s="6">
        <f t="shared" ca="1" si="23"/>
        <v>36</v>
      </c>
      <c r="R102" s="6" t="str">
        <f t="shared" ca="1" si="24"/>
        <v>35-44</v>
      </c>
      <c r="S102" s="6" t="s">
        <v>136</v>
      </c>
      <c r="T102" s="6"/>
      <c r="U102" s="6">
        <v>1</v>
      </c>
      <c r="V102" s="6"/>
      <c r="W102" s="6">
        <v>1</v>
      </c>
      <c r="X102" s="6"/>
      <c r="Y102" s="6">
        <v>1</v>
      </c>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f t="shared" si="18"/>
        <v>3</v>
      </c>
      <c r="BS102" s="6" t="str">
        <f t="shared" si="25"/>
        <v>Non prêté</v>
      </c>
      <c r="BT102" s="6" t="s">
        <v>106</v>
      </c>
      <c r="BU102" s="6" t="s">
        <v>125</v>
      </c>
      <c r="BV102" s="6" t="s">
        <v>137</v>
      </c>
      <c r="BW102" s="8" t="s">
        <v>103</v>
      </c>
      <c r="BX102" s="9" t="str">
        <f t="shared" ca="1" si="26"/>
        <v/>
      </c>
      <c r="BY102" s="10" t="str">
        <f t="shared" ca="1" si="27"/>
        <v/>
      </c>
      <c r="BZ102" s="7">
        <f t="shared" ca="1" si="28"/>
        <v>1519517</v>
      </c>
      <c r="CA102" s="7"/>
      <c r="CB102" s="7">
        <f t="shared" ca="1" si="29"/>
        <v>1519517</v>
      </c>
      <c r="CC102" s="7" t="s">
        <v>109</v>
      </c>
      <c r="CD102" s="7" t="s">
        <v>109</v>
      </c>
      <c r="CE102" s="7" t="str">
        <f t="shared" ca="1" si="30"/>
        <v/>
      </c>
      <c r="CF102" s="7" t="str">
        <f t="shared" ca="1" si="31"/>
        <v/>
      </c>
      <c r="CG102" s="11" t="str">
        <f t="shared" ca="1" si="32"/>
        <v/>
      </c>
      <c r="CH102" s="7" t="str">
        <f t="shared" ca="1" si="33"/>
        <v/>
      </c>
      <c r="CI102" s="7" t="s">
        <v>104</v>
      </c>
    </row>
    <row r="103" spans="1:87">
      <c r="A103">
        <v>11210</v>
      </c>
      <c r="B103" t="s">
        <v>145</v>
      </c>
      <c r="C103" s="17">
        <v>0.4</v>
      </c>
      <c r="D103" t="s">
        <v>103</v>
      </c>
      <c r="E103" t="s">
        <v>102</v>
      </c>
      <c r="F103" s="17">
        <v>0.5</v>
      </c>
      <c r="G103" s="17" t="str">
        <f t="shared" si="17"/>
        <v>Non</v>
      </c>
      <c r="H103" t="s">
        <v>104</v>
      </c>
      <c r="I103" s="12" t="s">
        <v>104</v>
      </c>
      <c r="J103" s="13">
        <v>40909</v>
      </c>
      <c r="K103">
        <f t="shared" ca="1" si="19"/>
        <v>14</v>
      </c>
      <c r="L103" t="str">
        <f t="shared" ca="1" si="20"/>
        <v>10-20 ans</v>
      </c>
      <c r="M103" s="13">
        <v>40909</v>
      </c>
      <c r="N103">
        <f t="shared" ca="1" si="21"/>
        <v>14</v>
      </c>
      <c r="O103" t="str">
        <f t="shared" ca="1" si="22"/>
        <v>10-20 ans</v>
      </c>
      <c r="P103" s="13">
        <v>31048</v>
      </c>
      <c r="Q103">
        <f t="shared" ca="1" si="23"/>
        <v>41</v>
      </c>
      <c r="R103" t="str">
        <f t="shared" ca="1" si="24"/>
        <v>35-44</v>
      </c>
      <c r="S103" t="s">
        <v>105</v>
      </c>
      <c r="V103">
        <v>1</v>
      </c>
      <c r="X103">
        <v>1</v>
      </c>
      <c r="Z103">
        <v>1</v>
      </c>
      <c r="BR103">
        <f t="shared" si="18"/>
        <v>3</v>
      </c>
      <c r="BS103" t="str">
        <f t="shared" si="25"/>
        <v>Non prêté</v>
      </c>
      <c r="BT103" t="s">
        <v>106</v>
      </c>
      <c r="BU103" t="s">
        <v>107</v>
      </c>
      <c r="BV103" t="s">
        <v>108</v>
      </c>
      <c r="BW103" s="13" t="s">
        <v>103</v>
      </c>
      <c r="BX103" s="14" t="str">
        <f t="shared" ca="1" si="26"/>
        <v/>
      </c>
      <c r="BY103" s="15" t="str">
        <f t="shared" ca="1" si="27"/>
        <v/>
      </c>
      <c r="BZ103" s="12">
        <f t="shared" ca="1" si="28"/>
        <v>1833127</v>
      </c>
      <c r="CA103" s="12"/>
      <c r="CB103" s="12">
        <f t="shared" ca="1" si="29"/>
        <v>1833127</v>
      </c>
      <c r="CC103" s="12" t="s">
        <v>109</v>
      </c>
      <c r="CD103" s="12" t="s">
        <v>109</v>
      </c>
      <c r="CE103" s="12" t="str">
        <f t="shared" ca="1" si="30"/>
        <v/>
      </c>
      <c r="CF103" s="12" t="str">
        <f t="shared" ca="1" si="31"/>
        <v/>
      </c>
      <c r="CG103" s="16" t="str">
        <f t="shared" ca="1" si="32"/>
        <v/>
      </c>
      <c r="CH103" s="12" t="str">
        <f t="shared" ca="1" si="33"/>
        <v/>
      </c>
      <c r="CI103" s="12" t="s">
        <v>104</v>
      </c>
    </row>
    <row r="104" spans="1:87">
      <c r="A104" s="6">
        <v>11211</v>
      </c>
      <c r="B104" s="6" t="s">
        <v>101</v>
      </c>
      <c r="C104" s="18">
        <v>0.15</v>
      </c>
      <c r="D104" s="6" t="s">
        <v>102</v>
      </c>
      <c r="E104" s="6" t="s">
        <v>103</v>
      </c>
      <c r="F104" s="18"/>
      <c r="G104" s="18" t="str">
        <f t="shared" si="17"/>
        <v>Non</v>
      </c>
      <c r="H104" s="6" t="s">
        <v>104</v>
      </c>
      <c r="I104" s="7" t="s">
        <v>120</v>
      </c>
      <c r="J104" s="8">
        <v>40544</v>
      </c>
      <c r="K104" s="6">
        <f t="shared" ca="1" si="19"/>
        <v>15</v>
      </c>
      <c r="L104" s="6" t="str">
        <f t="shared" ca="1" si="20"/>
        <v>10-20 ans</v>
      </c>
      <c r="M104" s="8">
        <v>40544</v>
      </c>
      <c r="N104" s="6">
        <f t="shared" ca="1" si="21"/>
        <v>15</v>
      </c>
      <c r="O104" s="6" t="str">
        <f t="shared" ca="1" si="22"/>
        <v>10-20 ans</v>
      </c>
      <c r="P104" s="8">
        <v>29221</v>
      </c>
      <c r="Q104" s="6">
        <f t="shared" ca="1" si="23"/>
        <v>46</v>
      </c>
      <c r="R104" s="6" t="str">
        <f t="shared" ca="1" si="24"/>
        <v>45-54</v>
      </c>
      <c r="S104" s="6" t="s">
        <v>105</v>
      </c>
      <c r="T104" s="6"/>
      <c r="U104" s="6">
        <v>1</v>
      </c>
      <c r="V104" s="6">
        <v>1</v>
      </c>
      <c r="W104" s="6">
        <v>1</v>
      </c>
      <c r="X104" s="6">
        <v>1</v>
      </c>
      <c r="Y104" s="6">
        <v>1</v>
      </c>
      <c r="Z104" s="6">
        <v>1</v>
      </c>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f t="shared" si="18"/>
        <v>6</v>
      </c>
      <c r="BS104" s="6" t="str">
        <f t="shared" si="25"/>
        <v>Non prêté</v>
      </c>
      <c r="BT104" s="6" t="s">
        <v>106</v>
      </c>
      <c r="BU104" s="6" t="s">
        <v>125</v>
      </c>
      <c r="BV104" s="6" t="s">
        <v>126</v>
      </c>
      <c r="BW104" s="8" t="s">
        <v>103</v>
      </c>
      <c r="BX104" s="9" t="str">
        <f t="shared" ca="1" si="26"/>
        <v/>
      </c>
      <c r="BY104" s="10" t="str">
        <f t="shared" ca="1" si="27"/>
        <v/>
      </c>
      <c r="BZ104" s="7">
        <f t="shared" ca="1" si="28"/>
        <v>169559</v>
      </c>
      <c r="CA104" s="7"/>
      <c r="CB104" s="7">
        <f t="shared" ca="1" si="29"/>
        <v>169559</v>
      </c>
      <c r="CC104" s="7" t="s">
        <v>109</v>
      </c>
      <c r="CD104" s="7" t="s">
        <v>109</v>
      </c>
      <c r="CE104" s="7" t="str">
        <f t="shared" ca="1" si="30"/>
        <v/>
      </c>
      <c r="CF104" s="7" t="str">
        <f t="shared" ca="1" si="31"/>
        <v/>
      </c>
      <c r="CG104" s="11" t="str">
        <f t="shared" ca="1" si="32"/>
        <v/>
      </c>
      <c r="CH104" s="7" t="str">
        <f t="shared" ca="1" si="33"/>
        <v/>
      </c>
      <c r="CI104" s="7" t="s">
        <v>104</v>
      </c>
    </row>
    <row r="105" spans="1:87">
      <c r="A105">
        <v>11212</v>
      </c>
      <c r="B105" t="s">
        <v>101</v>
      </c>
      <c r="C105" s="17">
        <v>0.2</v>
      </c>
      <c r="D105" t="s">
        <v>103</v>
      </c>
      <c r="E105" t="s">
        <v>103</v>
      </c>
      <c r="G105" s="17" t="str">
        <f t="shared" si="17"/>
        <v>Non</v>
      </c>
      <c r="H105" t="s">
        <v>104</v>
      </c>
      <c r="I105" s="12" t="s">
        <v>104</v>
      </c>
      <c r="J105" s="13">
        <v>40179</v>
      </c>
      <c r="K105">
        <f t="shared" ca="1" si="19"/>
        <v>16</v>
      </c>
      <c r="L105" t="str">
        <f t="shared" ca="1" si="20"/>
        <v>10-20 ans</v>
      </c>
      <c r="M105" s="13">
        <v>40179</v>
      </c>
      <c r="N105">
        <f t="shared" ca="1" si="21"/>
        <v>16</v>
      </c>
      <c r="O105" t="str">
        <f t="shared" ca="1" si="22"/>
        <v>10-20 ans</v>
      </c>
      <c r="P105" s="13">
        <v>27395</v>
      </c>
      <c r="Q105">
        <f t="shared" ca="1" si="23"/>
        <v>51</v>
      </c>
      <c r="R105" t="str">
        <f t="shared" ca="1" si="24"/>
        <v>45-54</v>
      </c>
      <c r="S105" t="s">
        <v>144</v>
      </c>
      <c r="V105">
        <v>1</v>
      </c>
      <c r="X105">
        <v>1</v>
      </c>
      <c r="Z105">
        <v>1</v>
      </c>
      <c r="BR105">
        <f t="shared" si="18"/>
        <v>3</v>
      </c>
      <c r="BS105" t="str">
        <f t="shared" si="25"/>
        <v>Non prêté</v>
      </c>
      <c r="BT105" t="s">
        <v>106</v>
      </c>
      <c r="BU105" t="s">
        <v>107</v>
      </c>
      <c r="BV105" t="s">
        <v>108</v>
      </c>
      <c r="BW105" s="13" t="s">
        <v>103</v>
      </c>
      <c r="BX105" s="14" t="str">
        <f t="shared" ca="1" si="26"/>
        <v/>
      </c>
      <c r="BY105" s="15" t="str">
        <f t="shared" ca="1" si="27"/>
        <v/>
      </c>
      <c r="BZ105" s="12">
        <f t="shared" ca="1" si="28"/>
        <v>1580830</v>
      </c>
      <c r="CA105" s="12"/>
      <c r="CB105" s="12">
        <f t="shared" ca="1" si="29"/>
        <v>1580830</v>
      </c>
      <c r="CC105" s="12" t="s">
        <v>109</v>
      </c>
      <c r="CD105" s="12" t="s">
        <v>109</v>
      </c>
      <c r="CE105" s="12" t="str">
        <f t="shared" ca="1" si="30"/>
        <v/>
      </c>
      <c r="CF105" s="12" t="str">
        <f t="shared" ca="1" si="31"/>
        <v/>
      </c>
      <c r="CG105" s="16" t="str">
        <f t="shared" ca="1" si="32"/>
        <v/>
      </c>
      <c r="CH105" s="12" t="str">
        <f t="shared" ca="1" si="33"/>
        <v/>
      </c>
      <c r="CI105" s="12" t="s">
        <v>104</v>
      </c>
    </row>
    <row r="106" spans="1:87">
      <c r="A106" s="6">
        <v>11213</v>
      </c>
      <c r="B106" s="6" t="s">
        <v>101</v>
      </c>
      <c r="C106" s="18">
        <v>0.3</v>
      </c>
      <c r="D106" s="6" t="s">
        <v>102</v>
      </c>
      <c r="E106" s="6" t="s">
        <v>102</v>
      </c>
      <c r="F106" s="18">
        <v>0.15</v>
      </c>
      <c r="G106" s="18" t="str">
        <f t="shared" si="17"/>
        <v>Non</v>
      </c>
      <c r="H106" s="6" t="s">
        <v>104</v>
      </c>
      <c r="I106" s="7" t="s">
        <v>120</v>
      </c>
      <c r="J106" s="8">
        <v>39814</v>
      </c>
      <c r="K106" s="6">
        <f t="shared" ca="1" si="19"/>
        <v>17</v>
      </c>
      <c r="L106" s="6" t="str">
        <f t="shared" ca="1" si="20"/>
        <v>10-20 ans</v>
      </c>
      <c r="M106" s="8">
        <v>39814</v>
      </c>
      <c r="N106" s="6">
        <f t="shared" ca="1" si="21"/>
        <v>17</v>
      </c>
      <c r="O106" s="6" t="str">
        <f t="shared" ca="1" si="22"/>
        <v>10-20 ans</v>
      </c>
      <c r="P106" s="8">
        <v>25569</v>
      </c>
      <c r="Q106" s="6">
        <f t="shared" ca="1" si="23"/>
        <v>56</v>
      </c>
      <c r="R106" s="6" t="str">
        <f t="shared" ca="1" si="24"/>
        <v>55-64</v>
      </c>
      <c r="S106" s="6" t="s">
        <v>136</v>
      </c>
      <c r="T106" s="6"/>
      <c r="U106" s="6">
        <v>1</v>
      </c>
      <c r="V106" s="6">
        <v>1</v>
      </c>
      <c r="W106" s="6">
        <v>1</v>
      </c>
      <c r="X106" s="6">
        <v>1</v>
      </c>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f t="shared" si="18"/>
        <v>4</v>
      </c>
      <c r="BS106" s="6" t="str">
        <f t="shared" si="25"/>
        <v>Non prêté</v>
      </c>
      <c r="BT106" s="6" t="s">
        <v>106</v>
      </c>
      <c r="BU106" s="6" t="s">
        <v>112</v>
      </c>
      <c r="BV106" s="6" t="s">
        <v>137</v>
      </c>
      <c r="BW106" s="8" t="s">
        <v>103</v>
      </c>
      <c r="BX106" s="9" t="str">
        <f t="shared" ca="1" si="26"/>
        <v/>
      </c>
      <c r="BY106" s="10" t="str">
        <f t="shared" ca="1" si="27"/>
        <v/>
      </c>
      <c r="BZ106" s="7">
        <f t="shared" ca="1" si="28"/>
        <v>28636</v>
      </c>
      <c r="CA106" s="7"/>
      <c r="CB106" s="7">
        <f t="shared" ca="1" si="29"/>
        <v>28636</v>
      </c>
      <c r="CC106" s="7" t="s">
        <v>109</v>
      </c>
      <c r="CD106" s="7" t="s">
        <v>109</v>
      </c>
      <c r="CE106" s="7" t="str">
        <f t="shared" ca="1" si="30"/>
        <v/>
      </c>
      <c r="CF106" s="7" t="str">
        <f t="shared" ca="1" si="31"/>
        <v/>
      </c>
      <c r="CG106" s="11" t="str">
        <f t="shared" ca="1" si="32"/>
        <v/>
      </c>
      <c r="CH106" s="7" t="str">
        <f t="shared" ca="1" si="33"/>
        <v/>
      </c>
      <c r="CI106" s="7" t="s">
        <v>104</v>
      </c>
    </row>
    <row r="107" spans="1:87">
      <c r="A107">
        <v>11214</v>
      </c>
      <c r="B107" t="s">
        <v>146</v>
      </c>
      <c r="C107" s="17">
        <v>0.4</v>
      </c>
      <c r="D107" t="s">
        <v>103</v>
      </c>
      <c r="E107" t="s">
        <v>102</v>
      </c>
      <c r="F107" s="17">
        <v>0.3</v>
      </c>
      <c r="G107" s="17" t="str">
        <f t="shared" si="17"/>
        <v>Non</v>
      </c>
      <c r="H107" t="s">
        <v>104</v>
      </c>
      <c r="I107" s="12" t="s">
        <v>104</v>
      </c>
      <c r="J107" s="13">
        <v>39448</v>
      </c>
      <c r="K107">
        <f t="shared" ca="1" si="19"/>
        <v>18</v>
      </c>
      <c r="L107" t="str">
        <f t="shared" ca="1" si="20"/>
        <v>10-20 ans</v>
      </c>
      <c r="M107" s="13">
        <v>39448</v>
      </c>
      <c r="N107">
        <f t="shared" ca="1" si="21"/>
        <v>18</v>
      </c>
      <c r="O107" t="str">
        <f t="shared" ca="1" si="22"/>
        <v>10-20 ans</v>
      </c>
      <c r="P107" s="13">
        <v>23743</v>
      </c>
      <c r="Q107">
        <f t="shared" ca="1" si="23"/>
        <v>61</v>
      </c>
      <c r="R107" t="str">
        <f t="shared" ca="1" si="24"/>
        <v>55-64</v>
      </c>
      <c r="S107" t="s">
        <v>121</v>
      </c>
      <c r="V107">
        <v>1</v>
      </c>
      <c r="X107">
        <v>1</v>
      </c>
      <c r="Z107">
        <v>1</v>
      </c>
      <c r="BR107">
        <f t="shared" si="18"/>
        <v>3</v>
      </c>
      <c r="BS107" t="str">
        <f t="shared" si="25"/>
        <v>Non prêté</v>
      </c>
      <c r="BT107" t="s">
        <v>106</v>
      </c>
      <c r="BU107" t="s">
        <v>112</v>
      </c>
      <c r="BV107" t="s">
        <v>108</v>
      </c>
      <c r="BW107" s="13" t="s">
        <v>103</v>
      </c>
      <c r="BX107" s="14" t="str">
        <f t="shared" ca="1" si="26"/>
        <v/>
      </c>
      <c r="BY107" s="15" t="str">
        <f t="shared" ca="1" si="27"/>
        <v/>
      </c>
      <c r="BZ107" s="12">
        <f t="shared" ca="1" si="28"/>
        <v>52463</v>
      </c>
      <c r="CA107" s="12"/>
      <c r="CB107" s="12">
        <f t="shared" ca="1" si="29"/>
        <v>52463</v>
      </c>
      <c r="CC107" s="12" t="s">
        <v>109</v>
      </c>
      <c r="CD107" s="12" t="s">
        <v>109</v>
      </c>
      <c r="CE107" s="12" t="str">
        <f t="shared" ca="1" si="30"/>
        <v/>
      </c>
      <c r="CF107" s="12" t="str">
        <f t="shared" ca="1" si="31"/>
        <v/>
      </c>
      <c r="CG107" s="16" t="str">
        <f t="shared" ca="1" si="32"/>
        <v/>
      </c>
      <c r="CH107" s="12" t="str">
        <f t="shared" ca="1" si="33"/>
        <v/>
      </c>
      <c r="CI107" s="12" t="s">
        <v>104</v>
      </c>
    </row>
    <row r="108" spans="1:87">
      <c r="A108" s="6">
        <v>11215</v>
      </c>
      <c r="B108" s="6" t="s">
        <v>101</v>
      </c>
      <c r="C108" s="18">
        <v>0.5</v>
      </c>
      <c r="D108" s="6" t="s">
        <v>102</v>
      </c>
      <c r="E108" s="6" t="s">
        <v>103</v>
      </c>
      <c r="F108" s="18"/>
      <c r="G108" s="18" t="str">
        <f t="shared" si="17"/>
        <v>Oui</v>
      </c>
      <c r="H108" s="6" t="s">
        <v>104</v>
      </c>
      <c r="I108" s="7" t="s">
        <v>120</v>
      </c>
      <c r="J108" s="8">
        <v>39083</v>
      </c>
      <c r="K108" s="6">
        <f t="shared" ca="1" si="19"/>
        <v>19</v>
      </c>
      <c r="L108" s="6" t="str">
        <f t="shared" ca="1" si="20"/>
        <v>10-20 ans</v>
      </c>
      <c r="M108" s="8">
        <v>39083</v>
      </c>
      <c r="N108" s="6">
        <f t="shared" ca="1" si="21"/>
        <v>19</v>
      </c>
      <c r="O108" s="6" t="str">
        <f t="shared" ca="1" si="22"/>
        <v>10-20 ans</v>
      </c>
      <c r="P108" s="8">
        <v>36526</v>
      </c>
      <c r="Q108" s="6">
        <f t="shared" ca="1" si="23"/>
        <v>26</v>
      </c>
      <c r="R108" s="6" t="str">
        <f t="shared" ca="1" si="24"/>
        <v>25-34</v>
      </c>
      <c r="S108" s="6" t="s">
        <v>117</v>
      </c>
      <c r="T108" s="6"/>
      <c r="U108" s="6">
        <v>1</v>
      </c>
      <c r="V108" s="6"/>
      <c r="W108" s="6">
        <v>1</v>
      </c>
      <c r="X108" s="6"/>
      <c r="Y108" s="6">
        <v>1</v>
      </c>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f t="shared" si="18"/>
        <v>3</v>
      </c>
      <c r="BS108" s="6" t="str">
        <f t="shared" si="25"/>
        <v>Non prêté</v>
      </c>
      <c r="BT108" s="6" t="s">
        <v>106</v>
      </c>
      <c r="BU108" s="6" t="s">
        <v>125</v>
      </c>
      <c r="BV108" s="6" t="s">
        <v>126</v>
      </c>
      <c r="BW108" s="8" t="s">
        <v>103</v>
      </c>
      <c r="BX108" s="9" t="str">
        <f t="shared" ca="1" si="26"/>
        <v/>
      </c>
      <c r="BY108" s="10" t="str">
        <f t="shared" ca="1" si="27"/>
        <v/>
      </c>
      <c r="BZ108" s="7">
        <f t="shared" ca="1" si="28"/>
        <v>868242</v>
      </c>
      <c r="CA108" s="7"/>
      <c r="CB108" s="7">
        <f t="shared" ca="1" si="29"/>
        <v>868242</v>
      </c>
      <c r="CC108" s="7" t="s">
        <v>109</v>
      </c>
      <c r="CD108" s="7" t="s">
        <v>109</v>
      </c>
      <c r="CE108" s="7" t="str">
        <f t="shared" ca="1" si="30"/>
        <v/>
      </c>
      <c r="CF108" s="7" t="str">
        <f t="shared" ca="1" si="31"/>
        <v/>
      </c>
      <c r="CG108" s="11" t="str">
        <f t="shared" ca="1" si="32"/>
        <v/>
      </c>
      <c r="CH108" s="7" t="str">
        <f t="shared" ca="1" si="33"/>
        <v/>
      </c>
      <c r="CI108" s="7" t="s">
        <v>104</v>
      </c>
    </row>
    <row r="109" spans="1:87">
      <c r="A109">
        <v>11216</v>
      </c>
      <c r="B109" t="s">
        <v>101</v>
      </c>
      <c r="C109" s="17">
        <v>0.6</v>
      </c>
      <c r="D109" t="s">
        <v>103</v>
      </c>
      <c r="E109" t="s">
        <v>103</v>
      </c>
      <c r="G109" s="17" t="str">
        <f t="shared" si="17"/>
        <v>Oui</v>
      </c>
      <c r="H109" t="s">
        <v>104</v>
      </c>
      <c r="I109" s="12" t="s">
        <v>120</v>
      </c>
      <c r="J109" s="13">
        <v>38718</v>
      </c>
      <c r="K109">
        <f t="shared" ca="1" si="19"/>
        <v>20</v>
      </c>
      <c r="L109" t="str">
        <f t="shared" ca="1" si="20"/>
        <v>&gt;20 ans</v>
      </c>
      <c r="M109" s="13">
        <v>38718</v>
      </c>
      <c r="N109">
        <f t="shared" ca="1" si="21"/>
        <v>20</v>
      </c>
      <c r="O109" t="str">
        <f t="shared" ca="1" si="22"/>
        <v>&gt;20 ans</v>
      </c>
      <c r="P109" s="13">
        <v>34700</v>
      </c>
      <c r="Q109">
        <f t="shared" ca="1" si="23"/>
        <v>31</v>
      </c>
      <c r="R109" t="str">
        <f t="shared" ca="1" si="24"/>
        <v>25-34</v>
      </c>
      <c r="S109" t="s">
        <v>124</v>
      </c>
      <c r="V109">
        <v>1</v>
      </c>
      <c r="X109">
        <v>1</v>
      </c>
      <c r="Z109">
        <v>1</v>
      </c>
      <c r="BR109">
        <f t="shared" si="18"/>
        <v>3</v>
      </c>
      <c r="BS109" t="str">
        <f t="shared" si="25"/>
        <v>Non prêté</v>
      </c>
      <c r="BT109" t="s">
        <v>106</v>
      </c>
      <c r="BU109" t="s">
        <v>125</v>
      </c>
      <c r="BV109" t="s">
        <v>126</v>
      </c>
      <c r="BW109" s="13" t="s">
        <v>103</v>
      </c>
      <c r="BX109" s="14" t="str">
        <f t="shared" ca="1" si="26"/>
        <v/>
      </c>
      <c r="BY109" s="15" t="str">
        <f t="shared" ca="1" si="27"/>
        <v/>
      </c>
      <c r="BZ109" s="12">
        <f t="shared" ca="1" si="28"/>
        <v>997252</v>
      </c>
      <c r="CA109" s="12"/>
      <c r="CB109" s="12">
        <f t="shared" ca="1" si="29"/>
        <v>997252</v>
      </c>
      <c r="CC109" s="12" t="s">
        <v>109</v>
      </c>
      <c r="CD109" s="12" t="s">
        <v>109</v>
      </c>
      <c r="CE109" s="12" t="str">
        <f t="shared" ca="1" si="30"/>
        <v/>
      </c>
      <c r="CF109" s="12" t="str">
        <f t="shared" ca="1" si="31"/>
        <v/>
      </c>
      <c r="CG109" s="16" t="str">
        <f t="shared" ca="1" si="32"/>
        <v/>
      </c>
      <c r="CH109" s="12" t="str">
        <f t="shared" ca="1" si="33"/>
        <v/>
      </c>
      <c r="CI109" s="12" t="s">
        <v>104</v>
      </c>
    </row>
    <row r="110" spans="1:87">
      <c r="A110" s="6">
        <v>11217</v>
      </c>
      <c r="B110" s="6" t="s">
        <v>101</v>
      </c>
      <c r="C110" s="18">
        <v>0.7</v>
      </c>
      <c r="D110" s="6" t="s">
        <v>102</v>
      </c>
      <c r="E110" s="6" t="s">
        <v>102</v>
      </c>
      <c r="F110" s="18">
        <v>0.4</v>
      </c>
      <c r="G110" s="18" t="str">
        <f t="shared" si="17"/>
        <v>Oui</v>
      </c>
      <c r="H110" s="6" t="s">
        <v>110</v>
      </c>
      <c r="I110" s="7" t="s">
        <v>127</v>
      </c>
      <c r="J110" s="8">
        <v>38353</v>
      </c>
      <c r="K110" s="6">
        <f t="shared" ca="1" si="19"/>
        <v>21</v>
      </c>
      <c r="L110" s="6" t="str">
        <f t="shared" ca="1" si="20"/>
        <v>&gt;20 ans</v>
      </c>
      <c r="M110" s="8">
        <v>38353</v>
      </c>
      <c r="N110" s="6">
        <f t="shared" ca="1" si="21"/>
        <v>21</v>
      </c>
      <c r="O110" s="6" t="str">
        <f t="shared" ca="1" si="22"/>
        <v>&gt;20 ans</v>
      </c>
      <c r="P110" s="8">
        <v>32874</v>
      </c>
      <c r="Q110" s="6">
        <f t="shared" ca="1" si="23"/>
        <v>36</v>
      </c>
      <c r="R110" s="6" t="str">
        <f t="shared" ca="1" si="24"/>
        <v>35-44</v>
      </c>
      <c r="S110" s="6" t="s">
        <v>136</v>
      </c>
      <c r="T110" s="6">
        <v>1</v>
      </c>
      <c r="U110" s="6">
        <v>1</v>
      </c>
      <c r="V110" s="6">
        <v>1</v>
      </c>
      <c r="W110" s="6">
        <v>1</v>
      </c>
      <c r="X110" s="6">
        <v>1</v>
      </c>
      <c r="Y110" s="6">
        <v>1</v>
      </c>
      <c r="Z110" s="6">
        <v>1</v>
      </c>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f t="shared" si="18"/>
        <v>7</v>
      </c>
      <c r="BS110" s="6" t="str">
        <f t="shared" si="25"/>
        <v>Prêt</v>
      </c>
      <c r="BT110" s="6" t="s">
        <v>106</v>
      </c>
      <c r="BU110" s="6" t="s">
        <v>107</v>
      </c>
      <c r="BV110" s="6" t="s">
        <v>108</v>
      </c>
      <c r="BW110" s="8" t="s">
        <v>103</v>
      </c>
      <c r="BX110" s="9">
        <f t="shared" ca="1" si="26"/>
        <v>4279115</v>
      </c>
      <c r="BY110" s="10" t="str">
        <f t="shared" ca="1" si="27"/>
        <v>750k-5 mil</v>
      </c>
      <c r="BZ110" s="7">
        <f t="shared" ca="1" si="28"/>
        <v>240874</v>
      </c>
      <c r="CA110" s="7"/>
      <c r="CB110" s="7">
        <f t="shared" ca="1" si="29"/>
        <v>240874</v>
      </c>
      <c r="CC110" s="7" t="s">
        <v>122</v>
      </c>
      <c r="CD110" s="7" t="s">
        <v>128</v>
      </c>
      <c r="CE110" s="7">
        <f t="shared" ca="1" si="30"/>
        <v>6</v>
      </c>
      <c r="CF110" s="7">
        <f t="shared" ca="1" si="31"/>
        <v>713185.83333333337</v>
      </c>
      <c r="CG110" s="11">
        <f t="shared" ca="1" si="32"/>
        <v>17.764951800526415</v>
      </c>
      <c r="CH110" s="7" t="str">
        <f t="shared" ca="1" si="33"/>
        <v>10-20x</v>
      </c>
      <c r="CI110" s="7" t="s">
        <v>115</v>
      </c>
    </row>
    <row r="111" spans="1:87">
      <c r="A111">
        <v>11218</v>
      </c>
      <c r="B111" t="s">
        <v>139</v>
      </c>
      <c r="C111" s="17">
        <v>0.8</v>
      </c>
      <c r="D111" t="s">
        <v>103</v>
      </c>
      <c r="E111" t="s">
        <v>102</v>
      </c>
      <c r="F111" s="17">
        <v>0.75</v>
      </c>
      <c r="G111" s="17" t="str">
        <f t="shared" si="17"/>
        <v>Oui</v>
      </c>
      <c r="H111" t="s">
        <v>104</v>
      </c>
      <c r="I111" s="12" t="s">
        <v>104</v>
      </c>
      <c r="J111" s="13">
        <v>37987</v>
      </c>
      <c r="K111">
        <f t="shared" ca="1" si="19"/>
        <v>22</v>
      </c>
      <c r="L111" t="str">
        <f t="shared" ca="1" si="20"/>
        <v>&gt;20 ans</v>
      </c>
      <c r="M111" s="13">
        <v>37987</v>
      </c>
      <c r="N111">
        <f t="shared" ca="1" si="21"/>
        <v>22</v>
      </c>
      <c r="O111" t="str">
        <f t="shared" ca="1" si="22"/>
        <v>&gt;20 ans</v>
      </c>
      <c r="P111" s="13">
        <v>31048</v>
      </c>
      <c r="Q111">
        <f t="shared" ca="1" si="23"/>
        <v>41</v>
      </c>
      <c r="R111" t="str">
        <f t="shared" ca="1" si="24"/>
        <v>35-44</v>
      </c>
      <c r="S111" t="s">
        <v>129</v>
      </c>
      <c r="V111">
        <v>1</v>
      </c>
      <c r="X111">
        <v>1</v>
      </c>
      <c r="Z111">
        <v>1</v>
      </c>
      <c r="BR111">
        <f t="shared" si="18"/>
        <v>3</v>
      </c>
      <c r="BS111" t="str">
        <f t="shared" si="25"/>
        <v>Non prêté</v>
      </c>
      <c r="BT111" t="s">
        <v>106</v>
      </c>
      <c r="BU111" t="s">
        <v>125</v>
      </c>
      <c r="BV111" t="s">
        <v>137</v>
      </c>
      <c r="BW111" s="13" t="s">
        <v>103</v>
      </c>
      <c r="BX111" s="14" t="str">
        <f t="shared" ca="1" si="26"/>
        <v/>
      </c>
      <c r="BY111" s="15" t="str">
        <f t="shared" ca="1" si="27"/>
        <v/>
      </c>
      <c r="BZ111" s="12">
        <f t="shared" ca="1" si="28"/>
        <v>417102</v>
      </c>
      <c r="CA111" s="12"/>
      <c r="CB111" s="12">
        <f t="shared" ca="1" si="29"/>
        <v>417102</v>
      </c>
      <c r="CC111" s="12" t="s">
        <v>109</v>
      </c>
      <c r="CD111" s="12" t="s">
        <v>109</v>
      </c>
      <c r="CE111" s="12" t="str">
        <f t="shared" ca="1" si="30"/>
        <v/>
      </c>
      <c r="CF111" s="12" t="str">
        <f t="shared" ca="1" si="31"/>
        <v/>
      </c>
      <c r="CG111" s="16" t="str">
        <f t="shared" ca="1" si="32"/>
        <v/>
      </c>
      <c r="CH111" s="12" t="str">
        <f t="shared" ca="1" si="33"/>
        <v/>
      </c>
      <c r="CI111" s="12" t="s">
        <v>104</v>
      </c>
    </row>
    <row r="112" spans="1:87">
      <c r="A112" s="6">
        <v>11219</v>
      </c>
      <c r="B112" s="6" t="s">
        <v>139</v>
      </c>
      <c r="C112" s="18">
        <v>0.75</v>
      </c>
      <c r="D112" s="6" t="s">
        <v>102</v>
      </c>
      <c r="E112" s="6" t="s">
        <v>103</v>
      </c>
      <c r="F112" s="18"/>
      <c r="G112" s="18" t="str">
        <f t="shared" si="17"/>
        <v>Oui</v>
      </c>
      <c r="H112" s="6" t="s">
        <v>104</v>
      </c>
      <c r="I112" s="7" t="s">
        <v>120</v>
      </c>
      <c r="J112" s="8">
        <v>37622</v>
      </c>
      <c r="K112" s="6">
        <f t="shared" ca="1" si="19"/>
        <v>23</v>
      </c>
      <c r="L112" s="6" t="str">
        <f t="shared" ca="1" si="20"/>
        <v>&gt;20 ans</v>
      </c>
      <c r="M112" s="8">
        <v>37622</v>
      </c>
      <c r="N112" s="6">
        <f t="shared" ca="1" si="21"/>
        <v>23</v>
      </c>
      <c r="O112" s="6" t="str">
        <f t="shared" ca="1" si="22"/>
        <v>&gt;20 ans</v>
      </c>
      <c r="P112" s="8">
        <v>29221</v>
      </c>
      <c r="Q112" s="6">
        <f t="shared" ca="1" si="23"/>
        <v>46</v>
      </c>
      <c r="R112" s="6" t="str">
        <f t="shared" ca="1" si="24"/>
        <v>45-54</v>
      </c>
      <c r="S112" s="6" t="s">
        <v>105</v>
      </c>
      <c r="T112" s="6"/>
      <c r="U112" s="6">
        <v>1</v>
      </c>
      <c r="V112" s="6">
        <v>1</v>
      </c>
      <c r="W112" s="6">
        <v>1</v>
      </c>
      <c r="X112" s="6">
        <v>1</v>
      </c>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f t="shared" si="18"/>
        <v>4</v>
      </c>
      <c r="BS112" s="6" t="str">
        <f t="shared" si="25"/>
        <v>Non prêté</v>
      </c>
      <c r="BT112" s="6" t="s">
        <v>106</v>
      </c>
      <c r="BU112" s="6" t="s">
        <v>125</v>
      </c>
      <c r="BV112" s="6" t="s">
        <v>137</v>
      </c>
      <c r="BW112" s="8" t="s">
        <v>103</v>
      </c>
      <c r="BX112" s="9" t="str">
        <f t="shared" ca="1" si="26"/>
        <v/>
      </c>
      <c r="BY112" s="10" t="str">
        <f t="shared" ca="1" si="27"/>
        <v/>
      </c>
      <c r="BZ112" s="7">
        <f t="shared" ca="1" si="28"/>
        <v>1059363</v>
      </c>
      <c r="CA112" s="7"/>
      <c r="CB112" s="7">
        <f t="shared" ca="1" si="29"/>
        <v>1059363</v>
      </c>
      <c r="CC112" s="7" t="s">
        <v>109</v>
      </c>
      <c r="CD112" s="7" t="s">
        <v>109</v>
      </c>
      <c r="CE112" s="7" t="str">
        <f t="shared" ca="1" si="30"/>
        <v/>
      </c>
      <c r="CF112" s="7" t="str">
        <f t="shared" ca="1" si="31"/>
        <v/>
      </c>
      <c r="CG112" s="11" t="str">
        <f t="shared" ca="1" si="32"/>
        <v/>
      </c>
      <c r="CH112" s="7" t="str">
        <f t="shared" ca="1" si="33"/>
        <v/>
      </c>
      <c r="CI112" s="7" t="s">
        <v>104</v>
      </c>
    </row>
    <row r="113" spans="1:87">
      <c r="A113">
        <v>11220</v>
      </c>
      <c r="B113" t="s">
        <v>101</v>
      </c>
      <c r="C113" s="17">
        <v>1</v>
      </c>
      <c r="D113" t="s">
        <v>103</v>
      </c>
      <c r="E113" t="s">
        <v>103</v>
      </c>
      <c r="G113" s="17" t="str">
        <f t="shared" si="17"/>
        <v>Oui</v>
      </c>
      <c r="H113" t="s">
        <v>104</v>
      </c>
      <c r="I113" s="12" t="s">
        <v>120</v>
      </c>
      <c r="J113" s="13">
        <v>37257</v>
      </c>
      <c r="K113">
        <f t="shared" ca="1" si="19"/>
        <v>24</v>
      </c>
      <c r="L113" t="str">
        <f t="shared" ca="1" si="20"/>
        <v>&gt;20 ans</v>
      </c>
      <c r="M113" s="13">
        <v>37257</v>
      </c>
      <c r="N113">
        <f t="shared" ca="1" si="21"/>
        <v>24</v>
      </c>
      <c r="O113" t="str">
        <f t="shared" ca="1" si="22"/>
        <v>&gt;20 ans</v>
      </c>
      <c r="P113" s="13">
        <v>27395</v>
      </c>
      <c r="Q113">
        <f t="shared" ca="1" si="23"/>
        <v>51</v>
      </c>
      <c r="R113" t="str">
        <f t="shared" ca="1" si="24"/>
        <v>45-54</v>
      </c>
      <c r="S113" t="s">
        <v>105</v>
      </c>
      <c r="V113">
        <v>1</v>
      </c>
      <c r="X113">
        <v>1</v>
      </c>
      <c r="Z113">
        <v>1</v>
      </c>
      <c r="BR113">
        <f t="shared" si="18"/>
        <v>3</v>
      </c>
      <c r="BS113" t="str">
        <f t="shared" si="25"/>
        <v>Non prêté</v>
      </c>
      <c r="BT113" t="s">
        <v>106</v>
      </c>
      <c r="BU113" t="s">
        <v>125</v>
      </c>
      <c r="BV113" t="s">
        <v>126</v>
      </c>
      <c r="BW113" s="13" t="s">
        <v>103</v>
      </c>
      <c r="BX113" s="14" t="str">
        <f t="shared" ca="1" si="26"/>
        <v/>
      </c>
      <c r="BY113" s="15" t="str">
        <f t="shared" ca="1" si="27"/>
        <v/>
      </c>
      <c r="BZ113" s="12">
        <f t="shared" ca="1" si="28"/>
        <v>1330566</v>
      </c>
      <c r="CA113" s="12"/>
      <c r="CB113" s="12">
        <f t="shared" ca="1" si="29"/>
        <v>1330566</v>
      </c>
      <c r="CC113" s="12" t="s">
        <v>109</v>
      </c>
      <c r="CD113" s="12" t="s">
        <v>109</v>
      </c>
      <c r="CE113" s="12" t="str">
        <f t="shared" ca="1" si="30"/>
        <v/>
      </c>
      <c r="CF113" s="12" t="str">
        <f t="shared" ca="1" si="31"/>
        <v/>
      </c>
      <c r="CG113" s="16" t="str">
        <f t="shared" ca="1" si="32"/>
        <v/>
      </c>
      <c r="CH113" s="12" t="str">
        <f t="shared" ca="1" si="33"/>
        <v/>
      </c>
      <c r="CI113" s="12" t="s">
        <v>104</v>
      </c>
    </row>
    <row r="114" spans="1:87">
      <c r="A114" s="6">
        <v>11221</v>
      </c>
      <c r="B114" s="6" t="s">
        <v>101</v>
      </c>
      <c r="C114" s="18">
        <v>0</v>
      </c>
      <c r="D114" s="6" t="s">
        <v>102</v>
      </c>
      <c r="E114" s="6" t="s">
        <v>102</v>
      </c>
      <c r="F114" s="18">
        <v>0.15</v>
      </c>
      <c r="G114" s="18" t="str">
        <f t="shared" si="17"/>
        <v>Non</v>
      </c>
      <c r="H114" s="6" t="s">
        <v>104</v>
      </c>
      <c r="I114" s="7" t="s">
        <v>104</v>
      </c>
      <c r="J114" s="8">
        <v>36892</v>
      </c>
      <c r="K114" s="6">
        <f t="shared" ca="1" si="19"/>
        <v>25</v>
      </c>
      <c r="L114" s="6" t="str">
        <f t="shared" ca="1" si="20"/>
        <v>&gt;20 ans</v>
      </c>
      <c r="M114" s="8">
        <v>36892</v>
      </c>
      <c r="N114" s="6">
        <f t="shared" ca="1" si="21"/>
        <v>25</v>
      </c>
      <c r="O114" s="6" t="str">
        <f t="shared" ca="1" si="22"/>
        <v>&gt;20 ans</v>
      </c>
      <c r="P114" s="8">
        <v>25569</v>
      </c>
      <c r="Q114" s="6">
        <f t="shared" ca="1" si="23"/>
        <v>56</v>
      </c>
      <c r="R114" s="6" t="str">
        <f t="shared" ca="1" si="24"/>
        <v>55-64</v>
      </c>
      <c r="S114" s="6" t="s">
        <v>144</v>
      </c>
      <c r="T114" s="6">
        <v>1</v>
      </c>
      <c r="U114" s="6">
        <v>1</v>
      </c>
      <c r="V114" s="6"/>
      <c r="W114" s="6">
        <v>1</v>
      </c>
      <c r="X114" s="6"/>
      <c r="Y114" s="6">
        <v>1</v>
      </c>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f t="shared" si="18"/>
        <v>4</v>
      </c>
      <c r="BS114" s="6" t="str">
        <f t="shared" si="25"/>
        <v>Prêt</v>
      </c>
      <c r="BT114" s="6" t="s">
        <v>106</v>
      </c>
      <c r="BU114" s="6" t="s">
        <v>107</v>
      </c>
      <c r="BV114" s="6" t="s">
        <v>108</v>
      </c>
      <c r="BW114" s="8" t="s">
        <v>103</v>
      </c>
      <c r="BX114" s="9">
        <f t="shared" ca="1" si="26"/>
        <v>22964</v>
      </c>
      <c r="BY114" s="10" t="str">
        <f t="shared" ca="1" si="27"/>
        <v>&lt;=50k</v>
      </c>
      <c r="BZ114" s="7">
        <f t="shared" ca="1" si="28"/>
        <v>376123</v>
      </c>
      <c r="CA114" s="7"/>
      <c r="CB114" s="7">
        <f t="shared" ca="1" si="29"/>
        <v>376123</v>
      </c>
      <c r="CC114" s="7" t="s">
        <v>122</v>
      </c>
      <c r="CD114" s="7" t="s">
        <v>128</v>
      </c>
      <c r="CE114" s="7">
        <f t="shared" ca="1" si="30"/>
        <v>5</v>
      </c>
      <c r="CF114" s="7">
        <f t="shared" ca="1" si="31"/>
        <v>4592.8</v>
      </c>
      <c r="CG114" s="11">
        <f t="shared" ca="1" si="32"/>
        <v>6.1054495470896489E-2</v>
      </c>
      <c r="CH114" s="7" t="str">
        <f t="shared" ca="1" si="33"/>
        <v>1x</v>
      </c>
      <c r="CI114" s="7" t="s">
        <v>104</v>
      </c>
    </row>
    <row r="115" spans="1:87">
      <c r="A115">
        <v>11222</v>
      </c>
      <c r="B115" t="s">
        <v>131</v>
      </c>
      <c r="C115" s="17">
        <v>0.4</v>
      </c>
      <c r="D115" t="s">
        <v>103</v>
      </c>
      <c r="E115" t="s">
        <v>102</v>
      </c>
      <c r="F115" s="17">
        <v>0.5</v>
      </c>
      <c r="G115" s="17" t="str">
        <f t="shared" si="17"/>
        <v>Non</v>
      </c>
      <c r="H115" t="s">
        <v>110</v>
      </c>
      <c r="I115" s="12" t="s">
        <v>127</v>
      </c>
      <c r="J115" s="13">
        <v>36526</v>
      </c>
      <c r="K115">
        <f t="shared" ca="1" si="19"/>
        <v>26</v>
      </c>
      <c r="L115" t="str">
        <f t="shared" ca="1" si="20"/>
        <v>&gt;20 ans</v>
      </c>
      <c r="M115" s="13">
        <v>36526</v>
      </c>
      <c r="N115">
        <f t="shared" ca="1" si="21"/>
        <v>26</v>
      </c>
      <c r="O115" t="str">
        <f t="shared" ca="1" si="22"/>
        <v>&gt;20 ans</v>
      </c>
      <c r="P115" s="13">
        <v>23743</v>
      </c>
      <c r="Q115">
        <f t="shared" ca="1" si="23"/>
        <v>61</v>
      </c>
      <c r="R115" t="str">
        <f t="shared" ca="1" si="24"/>
        <v>55-64</v>
      </c>
      <c r="S115" t="s">
        <v>129</v>
      </c>
      <c r="T115">
        <v>1</v>
      </c>
      <c r="V115">
        <v>1</v>
      </c>
      <c r="X115">
        <v>1</v>
      </c>
      <c r="Z115">
        <v>1</v>
      </c>
      <c r="BR115">
        <f t="shared" si="18"/>
        <v>4</v>
      </c>
      <c r="BS115" t="str">
        <f t="shared" si="25"/>
        <v>Prêt</v>
      </c>
      <c r="BT115" t="s">
        <v>106</v>
      </c>
      <c r="BU115" t="s">
        <v>112</v>
      </c>
      <c r="BV115" t="s">
        <v>108</v>
      </c>
      <c r="BW115" s="13" t="s">
        <v>103</v>
      </c>
      <c r="BX115" s="14">
        <f t="shared" ca="1" si="26"/>
        <v>1633491</v>
      </c>
      <c r="BY115" s="15" t="str">
        <f t="shared" ca="1" si="27"/>
        <v>750k-5 mil</v>
      </c>
      <c r="BZ115" s="12">
        <f t="shared" ca="1" si="28"/>
        <v>40046</v>
      </c>
      <c r="CA115" s="12"/>
      <c r="CB115" s="12">
        <f t="shared" ca="1" si="29"/>
        <v>40046</v>
      </c>
      <c r="CC115" s="12" t="s">
        <v>122</v>
      </c>
      <c r="CD115" s="12" t="s">
        <v>114</v>
      </c>
      <c r="CE115" s="12">
        <f t="shared" ca="1" si="30"/>
        <v>9</v>
      </c>
      <c r="CF115" s="12">
        <f t="shared" ca="1" si="31"/>
        <v>181499</v>
      </c>
      <c r="CG115" s="16">
        <f t="shared" ca="1" si="32"/>
        <v>40.790366079009139</v>
      </c>
      <c r="CH115" s="12" t="str">
        <f t="shared" ca="1" si="33"/>
        <v>20-50x</v>
      </c>
      <c r="CI115" s="12" t="s">
        <v>115</v>
      </c>
    </row>
    <row r="116" spans="1:87">
      <c r="A116" s="6">
        <v>11223</v>
      </c>
      <c r="B116" s="6" t="s">
        <v>131</v>
      </c>
      <c r="C116" s="18">
        <v>0.15</v>
      </c>
      <c r="D116" s="6" t="s">
        <v>102</v>
      </c>
      <c r="E116" s="6" t="s">
        <v>103</v>
      </c>
      <c r="F116" s="18"/>
      <c r="G116" s="18" t="str">
        <f t="shared" si="17"/>
        <v>Non</v>
      </c>
      <c r="H116" s="6" t="s">
        <v>119</v>
      </c>
      <c r="I116" s="7" t="s">
        <v>127</v>
      </c>
      <c r="J116" s="8">
        <v>36161</v>
      </c>
      <c r="K116" s="6">
        <f t="shared" ca="1" si="19"/>
        <v>27</v>
      </c>
      <c r="L116" s="6" t="str">
        <f t="shared" ca="1" si="20"/>
        <v>&gt;20 ans</v>
      </c>
      <c r="M116" s="8">
        <v>36161</v>
      </c>
      <c r="N116" s="6">
        <f t="shared" ca="1" si="21"/>
        <v>27</v>
      </c>
      <c r="O116" s="6" t="str">
        <f t="shared" ca="1" si="22"/>
        <v>&gt;20 ans</v>
      </c>
      <c r="P116" s="8">
        <v>36526</v>
      </c>
      <c r="Q116" s="6">
        <f t="shared" ca="1" si="23"/>
        <v>26</v>
      </c>
      <c r="R116" s="6" t="str">
        <f t="shared" ca="1" si="24"/>
        <v>25-34</v>
      </c>
      <c r="S116" s="6" t="s">
        <v>129</v>
      </c>
      <c r="T116" s="6">
        <v>1</v>
      </c>
      <c r="U116" s="6">
        <v>1</v>
      </c>
      <c r="V116" s="6">
        <v>1</v>
      </c>
      <c r="W116" s="6">
        <v>1</v>
      </c>
      <c r="X116" s="6">
        <v>1</v>
      </c>
      <c r="Y116" s="6">
        <v>1</v>
      </c>
      <c r="Z116" s="6">
        <v>1</v>
      </c>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f t="shared" si="18"/>
        <v>7</v>
      </c>
      <c r="BS116" s="6" t="str">
        <f t="shared" si="25"/>
        <v>Prêt</v>
      </c>
      <c r="BT116" s="6" t="s">
        <v>106</v>
      </c>
      <c r="BU116" s="6" t="s">
        <v>112</v>
      </c>
      <c r="BV116" s="6" t="s">
        <v>108</v>
      </c>
      <c r="BW116" s="8" t="s">
        <v>103</v>
      </c>
      <c r="BX116" s="9">
        <f t="shared" ca="1" si="26"/>
        <v>1834251</v>
      </c>
      <c r="BY116" s="10" t="str">
        <f t="shared" ca="1" si="27"/>
        <v>750k-5 mil</v>
      </c>
      <c r="BZ116" s="7">
        <f t="shared" ca="1" si="28"/>
        <v>1416651</v>
      </c>
      <c r="CA116" s="7"/>
      <c r="CB116" s="7">
        <f t="shared" ca="1" si="29"/>
        <v>1416651</v>
      </c>
      <c r="CC116" s="7" t="s">
        <v>113</v>
      </c>
      <c r="CD116" s="7" t="s">
        <v>128</v>
      </c>
      <c r="CE116" s="7">
        <f t="shared" ca="1" si="30"/>
        <v>8</v>
      </c>
      <c r="CF116" s="7">
        <f t="shared" ca="1" si="31"/>
        <v>229281.375</v>
      </c>
      <c r="CG116" s="11">
        <f t="shared" ca="1" si="32"/>
        <v>1.2947797305052551</v>
      </c>
      <c r="CH116" s="7" t="str">
        <f t="shared" ca="1" si="33"/>
        <v>1-5x</v>
      </c>
      <c r="CI116" s="7" t="s">
        <v>115</v>
      </c>
    </row>
    <row r="117" spans="1:87">
      <c r="A117">
        <v>11224</v>
      </c>
      <c r="B117" t="s">
        <v>101</v>
      </c>
      <c r="C117" s="17">
        <v>0.2</v>
      </c>
      <c r="D117" t="s">
        <v>103</v>
      </c>
      <c r="E117" t="s">
        <v>103</v>
      </c>
      <c r="G117" s="17" t="str">
        <f t="shared" si="17"/>
        <v>Non</v>
      </c>
      <c r="H117" t="s">
        <v>104</v>
      </c>
      <c r="I117" s="12" t="s">
        <v>120</v>
      </c>
      <c r="J117" s="13">
        <v>45658</v>
      </c>
      <c r="K117">
        <f t="shared" ca="1" si="19"/>
        <v>1</v>
      </c>
      <c r="L117" t="str">
        <f t="shared" ca="1" si="20"/>
        <v>1 à 3 ans</v>
      </c>
      <c r="M117" s="13">
        <v>45658</v>
      </c>
      <c r="N117">
        <f t="shared" ca="1" si="21"/>
        <v>1</v>
      </c>
      <c r="O117" t="str">
        <f t="shared" ca="1" si="22"/>
        <v>1 à 3 ans</v>
      </c>
      <c r="P117" s="13">
        <v>34700</v>
      </c>
      <c r="Q117">
        <f t="shared" ca="1" si="23"/>
        <v>31</v>
      </c>
      <c r="R117" t="str">
        <f t="shared" ca="1" si="24"/>
        <v>25-34</v>
      </c>
      <c r="S117" t="s">
        <v>105</v>
      </c>
      <c r="V117">
        <v>1</v>
      </c>
      <c r="X117">
        <v>1</v>
      </c>
      <c r="Z117">
        <v>1</v>
      </c>
      <c r="BR117">
        <f t="shared" si="18"/>
        <v>3</v>
      </c>
      <c r="BS117" t="str">
        <f t="shared" si="25"/>
        <v>Non prêté</v>
      </c>
      <c r="BT117" t="s">
        <v>106</v>
      </c>
      <c r="BU117" t="s">
        <v>125</v>
      </c>
      <c r="BV117" t="s">
        <v>126</v>
      </c>
      <c r="BW117" s="13" t="s">
        <v>103</v>
      </c>
      <c r="BX117" s="14" t="str">
        <f t="shared" ca="1" si="26"/>
        <v/>
      </c>
      <c r="BY117" s="15" t="str">
        <f t="shared" ca="1" si="27"/>
        <v/>
      </c>
      <c r="BZ117" s="12">
        <f t="shared" ca="1" si="28"/>
        <v>1507566</v>
      </c>
      <c r="CA117" s="12"/>
      <c r="CB117" s="12">
        <f t="shared" ca="1" si="29"/>
        <v>1507566</v>
      </c>
      <c r="CC117" s="12" t="s">
        <v>109</v>
      </c>
      <c r="CD117" s="12" t="s">
        <v>109</v>
      </c>
      <c r="CE117" s="12" t="str">
        <f t="shared" ca="1" si="30"/>
        <v/>
      </c>
      <c r="CF117" s="12" t="str">
        <f t="shared" ca="1" si="31"/>
        <v/>
      </c>
      <c r="CG117" s="16" t="str">
        <f t="shared" ca="1" si="32"/>
        <v/>
      </c>
      <c r="CH117" s="12" t="str">
        <f t="shared" ca="1" si="33"/>
        <v/>
      </c>
      <c r="CI117" s="12" t="s">
        <v>104</v>
      </c>
    </row>
    <row r="118" spans="1:87">
      <c r="A118" s="6">
        <v>11225</v>
      </c>
      <c r="B118" s="6" t="s">
        <v>101</v>
      </c>
      <c r="C118" s="18">
        <v>0.3</v>
      </c>
      <c r="D118" s="6" t="s">
        <v>102</v>
      </c>
      <c r="E118" s="6" t="s">
        <v>102</v>
      </c>
      <c r="F118" s="18">
        <v>0.15</v>
      </c>
      <c r="G118" s="18" t="str">
        <f t="shared" si="17"/>
        <v>Non</v>
      </c>
      <c r="H118" s="6" t="s">
        <v>104</v>
      </c>
      <c r="I118" s="7" t="s">
        <v>120</v>
      </c>
      <c r="J118" s="8">
        <v>45658</v>
      </c>
      <c r="K118" s="6">
        <f t="shared" ca="1" si="19"/>
        <v>1</v>
      </c>
      <c r="L118" s="6" t="str">
        <f t="shared" ca="1" si="20"/>
        <v>1 à 3 ans</v>
      </c>
      <c r="M118" s="8">
        <v>45658</v>
      </c>
      <c r="N118" s="6">
        <f t="shared" ca="1" si="21"/>
        <v>1</v>
      </c>
      <c r="O118" s="6" t="str">
        <f t="shared" ca="1" si="22"/>
        <v>1 à 3 ans</v>
      </c>
      <c r="P118" s="8">
        <v>32874</v>
      </c>
      <c r="Q118" s="6">
        <f t="shared" ca="1" si="23"/>
        <v>36</v>
      </c>
      <c r="R118" s="6" t="str">
        <f t="shared" ca="1" si="24"/>
        <v>35-44</v>
      </c>
      <c r="S118" s="6" t="s">
        <v>136</v>
      </c>
      <c r="T118" s="6"/>
      <c r="U118" s="6">
        <v>1</v>
      </c>
      <c r="V118" s="6">
        <v>1</v>
      </c>
      <c r="W118" s="6">
        <v>1</v>
      </c>
      <c r="X118" s="6">
        <v>1</v>
      </c>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f t="shared" si="18"/>
        <v>4</v>
      </c>
      <c r="BS118" s="6" t="str">
        <f t="shared" si="25"/>
        <v>Non prêté</v>
      </c>
      <c r="BT118" s="6" t="s">
        <v>106</v>
      </c>
      <c r="BU118" s="6" t="s">
        <v>125</v>
      </c>
      <c r="BV118" s="6" t="s">
        <v>126</v>
      </c>
      <c r="BW118" s="8" t="s">
        <v>103</v>
      </c>
      <c r="BX118" s="9" t="str">
        <f t="shared" ca="1" si="26"/>
        <v/>
      </c>
      <c r="BY118" s="10" t="str">
        <f t="shared" ca="1" si="27"/>
        <v/>
      </c>
      <c r="BZ118" s="7">
        <f t="shared" ca="1" si="28"/>
        <v>866790</v>
      </c>
      <c r="CA118" s="7"/>
      <c r="CB118" s="7">
        <f t="shared" ca="1" si="29"/>
        <v>866790</v>
      </c>
      <c r="CC118" s="7" t="s">
        <v>109</v>
      </c>
      <c r="CD118" s="7" t="s">
        <v>109</v>
      </c>
      <c r="CE118" s="7" t="str">
        <f t="shared" ca="1" si="30"/>
        <v/>
      </c>
      <c r="CF118" s="7" t="str">
        <f t="shared" ca="1" si="31"/>
        <v/>
      </c>
      <c r="CG118" s="11" t="str">
        <f t="shared" ca="1" si="32"/>
        <v/>
      </c>
      <c r="CH118" s="7" t="str">
        <f t="shared" ca="1" si="33"/>
        <v/>
      </c>
      <c r="CI118" s="7" t="s">
        <v>104</v>
      </c>
    </row>
    <row r="119" spans="1:87">
      <c r="A119">
        <v>11226</v>
      </c>
      <c r="B119" t="s">
        <v>101</v>
      </c>
      <c r="C119" s="17">
        <v>0.4</v>
      </c>
      <c r="D119" t="s">
        <v>103</v>
      </c>
      <c r="E119" t="s">
        <v>102</v>
      </c>
      <c r="F119" s="17">
        <v>0.3</v>
      </c>
      <c r="G119" s="17" t="str">
        <f t="shared" si="17"/>
        <v>Non</v>
      </c>
      <c r="H119" t="s">
        <v>119</v>
      </c>
      <c r="I119" s="12" t="s">
        <v>127</v>
      </c>
      <c r="J119" s="13">
        <v>45473</v>
      </c>
      <c r="K119">
        <f t="shared" ca="1" si="19"/>
        <v>1</v>
      </c>
      <c r="L119" t="str">
        <f t="shared" ca="1" si="20"/>
        <v>1 à 3 ans</v>
      </c>
      <c r="M119" s="13">
        <v>45473</v>
      </c>
      <c r="N119">
        <f t="shared" ca="1" si="21"/>
        <v>1</v>
      </c>
      <c r="O119" t="str">
        <f t="shared" ca="1" si="22"/>
        <v>1 à 3 ans</v>
      </c>
      <c r="P119" s="13">
        <v>31048</v>
      </c>
      <c r="Q119">
        <f t="shared" ca="1" si="23"/>
        <v>41</v>
      </c>
      <c r="R119" t="str">
        <f t="shared" ca="1" si="24"/>
        <v>35-44</v>
      </c>
      <c r="S119" t="s">
        <v>105</v>
      </c>
      <c r="T119">
        <v>1</v>
      </c>
      <c r="V119">
        <v>1</v>
      </c>
      <c r="X119">
        <v>1</v>
      </c>
      <c r="Z119">
        <v>1</v>
      </c>
      <c r="BR119">
        <f t="shared" si="18"/>
        <v>4</v>
      </c>
      <c r="BS119" t="str">
        <f t="shared" si="25"/>
        <v>Prêt</v>
      </c>
      <c r="BT119" t="s">
        <v>106</v>
      </c>
      <c r="BU119" t="s">
        <v>107</v>
      </c>
      <c r="BV119" t="s">
        <v>108</v>
      </c>
      <c r="BW119" s="13" t="s">
        <v>103</v>
      </c>
      <c r="BX119" s="14">
        <f t="shared" ca="1" si="26"/>
        <v>2865808</v>
      </c>
      <c r="BY119" s="15" t="str">
        <f t="shared" ca="1" si="27"/>
        <v>750k-5 mil</v>
      </c>
      <c r="BZ119" s="12">
        <f t="shared" ca="1" si="28"/>
        <v>44651</v>
      </c>
      <c r="CA119" s="12"/>
      <c r="CB119" s="12">
        <f t="shared" ca="1" si="29"/>
        <v>44651</v>
      </c>
      <c r="CC119" s="12" t="s">
        <v>122</v>
      </c>
      <c r="CD119" s="12" t="s">
        <v>114</v>
      </c>
      <c r="CE119" s="12">
        <f t="shared" ca="1" si="30"/>
        <v>2</v>
      </c>
      <c r="CF119" s="12">
        <f t="shared" ca="1" si="31"/>
        <v>1432904</v>
      </c>
      <c r="CG119" s="16">
        <f t="shared" ca="1" si="32"/>
        <v>64.182392331638709</v>
      </c>
      <c r="CH119" s="12" t="str">
        <f t="shared" ca="1" si="33"/>
        <v>50-100x</v>
      </c>
      <c r="CI119" s="12" t="s">
        <v>115</v>
      </c>
    </row>
    <row r="120" spans="1:87">
      <c r="A120" s="6">
        <v>11227</v>
      </c>
      <c r="B120" s="6" t="s">
        <v>101</v>
      </c>
      <c r="C120" s="18">
        <v>0.5</v>
      </c>
      <c r="D120" s="6" t="s">
        <v>102</v>
      </c>
      <c r="E120" s="6" t="s">
        <v>103</v>
      </c>
      <c r="F120" s="18"/>
      <c r="G120" s="18" t="str">
        <f t="shared" si="17"/>
        <v>Oui</v>
      </c>
      <c r="H120" s="6" t="s">
        <v>104</v>
      </c>
      <c r="I120" s="7" t="s">
        <v>104</v>
      </c>
      <c r="J120" s="8">
        <v>45292</v>
      </c>
      <c r="K120" s="6">
        <f t="shared" ca="1" si="19"/>
        <v>2</v>
      </c>
      <c r="L120" s="6" t="str">
        <f t="shared" ca="1" si="20"/>
        <v>1 à 3 ans</v>
      </c>
      <c r="M120" s="8">
        <v>45292</v>
      </c>
      <c r="N120" s="6">
        <f t="shared" ca="1" si="21"/>
        <v>2</v>
      </c>
      <c r="O120" s="6" t="str">
        <f t="shared" ca="1" si="22"/>
        <v>1 à 3 ans</v>
      </c>
      <c r="P120" s="8">
        <v>29221</v>
      </c>
      <c r="Q120" s="6">
        <f t="shared" ca="1" si="23"/>
        <v>46</v>
      </c>
      <c r="R120" s="6" t="str">
        <f t="shared" ca="1" si="24"/>
        <v>45-54</v>
      </c>
      <c r="S120" s="6" t="s">
        <v>135</v>
      </c>
      <c r="T120" s="6"/>
      <c r="U120" s="6">
        <v>1</v>
      </c>
      <c r="V120" s="6"/>
      <c r="W120" s="6">
        <v>1</v>
      </c>
      <c r="X120" s="6"/>
      <c r="Y120" s="6">
        <v>1</v>
      </c>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f t="shared" si="18"/>
        <v>3</v>
      </c>
      <c r="BS120" s="6" t="str">
        <f t="shared" si="25"/>
        <v>Non prêté</v>
      </c>
      <c r="BT120" s="6" t="s">
        <v>106</v>
      </c>
      <c r="BU120" s="6" t="s">
        <v>107</v>
      </c>
      <c r="BV120" s="6" t="s">
        <v>108</v>
      </c>
      <c r="BW120" s="8" t="s">
        <v>103</v>
      </c>
      <c r="BX120" s="9" t="str">
        <f t="shared" ca="1" si="26"/>
        <v/>
      </c>
      <c r="BY120" s="10" t="str">
        <f t="shared" ca="1" si="27"/>
        <v/>
      </c>
      <c r="BZ120" s="7">
        <f t="shared" ca="1" si="28"/>
        <v>343180</v>
      </c>
      <c r="CA120" s="7"/>
      <c r="CB120" s="7">
        <f t="shared" ca="1" si="29"/>
        <v>343180</v>
      </c>
      <c r="CC120" s="7" t="s">
        <v>109</v>
      </c>
      <c r="CD120" s="7" t="s">
        <v>109</v>
      </c>
      <c r="CE120" s="7" t="str">
        <f t="shared" ca="1" si="30"/>
        <v/>
      </c>
      <c r="CF120" s="7" t="str">
        <f t="shared" ca="1" si="31"/>
        <v/>
      </c>
      <c r="CG120" s="11" t="str">
        <f t="shared" ca="1" si="32"/>
        <v/>
      </c>
      <c r="CH120" s="7" t="str">
        <f t="shared" ca="1" si="33"/>
        <v/>
      </c>
      <c r="CI120" s="7" t="s">
        <v>104</v>
      </c>
    </row>
    <row r="121" spans="1:87">
      <c r="A121">
        <v>11228</v>
      </c>
      <c r="B121" t="s">
        <v>101</v>
      </c>
      <c r="C121" s="17">
        <v>0.6</v>
      </c>
      <c r="D121" t="s">
        <v>103</v>
      </c>
      <c r="E121" t="s">
        <v>103</v>
      </c>
      <c r="G121" s="17" t="str">
        <f t="shared" si="17"/>
        <v>Oui</v>
      </c>
      <c r="H121" t="s">
        <v>119</v>
      </c>
      <c r="I121" s="12" t="s">
        <v>120</v>
      </c>
      <c r="J121" s="13">
        <v>45107</v>
      </c>
      <c r="K121">
        <f t="shared" ca="1" si="19"/>
        <v>2</v>
      </c>
      <c r="L121" t="str">
        <f t="shared" ca="1" si="20"/>
        <v>1 à 3 ans</v>
      </c>
      <c r="M121" s="13">
        <v>45107</v>
      </c>
      <c r="N121">
        <f t="shared" ca="1" si="21"/>
        <v>2</v>
      </c>
      <c r="O121" t="str">
        <f t="shared" ca="1" si="22"/>
        <v>1 à 3 ans</v>
      </c>
      <c r="P121" s="13">
        <v>27395</v>
      </c>
      <c r="Q121">
        <f t="shared" ca="1" si="23"/>
        <v>51</v>
      </c>
      <c r="R121" t="str">
        <f t="shared" ca="1" si="24"/>
        <v>45-54</v>
      </c>
      <c r="S121" t="s">
        <v>105</v>
      </c>
      <c r="T121">
        <v>1</v>
      </c>
      <c r="V121">
        <v>1</v>
      </c>
      <c r="X121">
        <v>1</v>
      </c>
      <c r="Z121">
        <v>1</v>
      </c>
      <c r="BR121">
        <f t="shared" si="18"/>
        <v>4</v>
      </c>
      <c r="BS121" t="str">
        <f t="shared" si="25"/>
        <v>Prêt</v>
      </c>
      <c r="BT121" t="s">
        <v>106</v>
      </c>
      <c r="BU121" t="s">
        <v>107</v>
      </c>
      <c r="BV121" t="s">
        <v>108</v>
      </c>
      <c r="BW121" s="13" t="s">
        <v>103</v>
      </c>
      <c r="BX121" s="14">
        <f t="shared" ca="1" si="26"/>
        <v>4768289</v>
      </c>
      <c r="BY121" s="15" t="str">
        <f t="shared" ca="1" si="27"/>
        <v>750k-5 mil</v>
      </c>
      <c r="BZ121" s="12">
        <f t="shared" ca="1" si="28"/>
        <v>933673</v>
      </c>
      <c r="CA121" s="12"/>
      <c r="CB121" s="12">
        <f t="shared" ca="1" si="29"/>
        <v>933673</v>
      </c>
      <c r="CC121" s="12" t="s">
        <v>113</v>
      </c>
      <c r="CD121" s="12" t="s">
        <v>114</v>
      </c>
      <c r="CE121" s="12">
        <f t="shared" ca="1" si="30"/>
        <v>10</v>
      </c>
      <c r="CF121" s="12">
        <f t="shared" ca="1" si="31"/>
        <v>476828.9</v>
      </c>
      <c r="CG121" s="16">
        <f t="shared" ca="1" si="32"/>
        <v>5.1070224800331596</v>
      </c>
      <c r="CH121" s="12" t="str">
        <f t="shared" ca="1" si="33"/>
        <v>5-10x</v>
      </c>
      <c r="CI121" s="12" t="s">
        <v>115</v>
      </c>
    </row>
    <row r="122" spans="1:87">
      <c r="A122" s="6">
        <v>11229</v>
      </c>
      <c r="B122" s="6" t="s">
        <v>118</v>
      </c>
      <c r="C122" s="18">
        <v>0.7</v>
      </c>
      <c r="D122" s="6" t="s">
        <v>102</v>
      </c>
      <c r="E122" s="6" t="s">
        <v>102</v>
      </c>
      <c r="F122" s="18">
        <v>0.4</v>
      </c>
      <c r="G122" s="18" t="str">
        <f t="shared" si="17"/>
        <v>Oui</v>
      </c>
      <c r="H122" s="6" t="s">
        <v>110</v>
      </c>
      <c r="I122" s="7" t="s">
        <v>111</v>
      </c>
      <c r="J122" s="8">
        <v>44927</v>
      </c>
      <c r="K122" s="6">
        <f t="shared" ca="1" si="19"/>
        <v>3</v>
      </c>
      <c r="L122" s="6" t="str">
        <f t="shared" ca="1" si="20"/>
        <v>3-5 ans</v>
      </c>
      <c r="M122" s="8">
        <v>44927</v>
      </c>
      <c r="N122" s="6">
        <f t="shared" ca="1" si="21"/>
        <v>3</v>
      </c>
      <c r="O122" s="6" t="str">
        <f t="shared" ca="1" si="22"/>
        <v>3-5 ans</v>
      </c>
      <c r="P122" s="8">
        <v>25569</v>
      </c>
      <c r="Q122" s="6">
        <f t="shared" ca="1" si="23"/>
        <v>56</v>
      </c>
      <c r="R122" s="6" t="str">
        <f t="shared" ca="1" si="24"/>
        <v>55-64</v>
      </c>
      <c r="S122" s="6" t="s">
        <v>105</v>
      </c>
      <c r="T122" s="6">
        <v>1</v>
      </c>
      <c r="U122" s="6">
        <v>1</v>
      </c>
      <c r="V122" s="6">
        <v>1</v>
      </c>
      <c r="W122" s="6">
        <v>1</v>
      </c>
      <c r="X122" s="6">
        <v>1</v>
      </c>
      <c r="Y122" s="6">
        <v>1</v>
      </c>
      <c r="Z122" s="6">
        <v>1</v>
      </c>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f t="shared" si="18"/>
        <v>7</v>
      </c>
      <c r="BS122" s="6" t="str">
        <f t="shared" si="25"/>
        <v>Prêt</v>
      </c>
      <c r="BT122" s="6" t="s">
        <v>106</v>
      </c>
      <c r="BU122" s="6" t="s">
        <v>112</v>
      </c>
      <c r="BV122" s="6" t="s">
        <v>108</v>
      </c>
      <c r="BW122" s="8" t="s">
        <v>103</v>
      </c>
      <c r="BX122" s="9">
        <f t="shared" ca="1" si="26"/>
        <v>341995</v>
      </c>
      <c r="BY122" s="10" t="str">
        <f t="shared" ca="1" si="27"/>
        <v>250k-750k</v>
      </c>
      <c r="BZ122" s="7">
        <f t="shared" ca="1" si="28"/>
        <v>1851350</v>
      </c>
      <c r="CA122" s="7"/>
      <c r="CB122" s="7">
        <f t="shared" ca="1" si="29"/>
        <v>1851350</v>
      </c>
      <c r="CC122" s="7" t="s">
        <v>122</v>
      </c>
      <c r="CD122" s="7" t="s">
        <v>128</v>
      </c>
      <c r="CE122" s="7">
        <f t="shared" ca="1" si="30"/>
        <v>3</v>
      </c>
      <c r="CF122" s="7">
        <f t="shared" ca="1" si="31"/>
        <v>113998.33333333333</v>
      </c>
      <c r="CG122" s="11">
        <f t="shared" ca="1" si="32"/>
        <v>0.18472736111486213</v>
      </c>
      <c r="CH122" s="7" t="str">
        <f t="shared" ca="1" si="33"/>
        <v>1x</v>
      </c>
      <c r="CI122" s="7" t="s">
        <v>115</v>
      </c>
    </row>
    <row r="123" spans="1:87">
      <c r="A123">
        <v>11230</v>
      </c>
      <c r="B123" t="s">
        <v>101</v>
      </c>
      <c r="C123" s="17">
        <v>0.8</v>
      </c>
      <c r="D123" t="s">
        <v>103</v>
      </c>
      <c r="E123" t="s">
        <v>102</v>
      </c>
      <c r="F123" s="17">
        <v>0.75</v>
      </c>
      <c r="G123" s="17" t="str">
        <f t="shared" si="17"/>
        <v>Oui</v>
      </c>
      <c r="H123" t="s">
        <v>104</v>
      </c>
      <c r="I123" s="12" t="s">
        <v>120</v>
      </c>
      <c r="J123" s="13">
        <v>44742</v>
      </c>
      <c r="K123">
        <f t="shared" ca="1" si="19"/>
        <v>3</v>
      </c>
      <c r="L123" t="str">
        <f t="shared" ca="1" si="20"/>
        <v>3-5 ans</v>
      </c>
      <c r="M123" s="13">
        <v>44742</v>
      </c>
      <c r="N123">
        <f t="shared" ca="1" si="21"/>
        <v>3</v>
      </c>
      <c r="O123" t="str">
        <f t="shared" ca="1" si="22"/>
        <v>3-5 ans</v>
      </c>
      <c r="P123" s="13">
        <v>23743</v>
      </c>
      <c r="Q123">
        <f t="shared" ca="1" si="23"/>
        <v>61</v>
      </c>
      <c r="R123" t="str">
        <f t="shared" ca="1" si="24"/>
        <v>55-64</v>
      </c>
      <c r="S123" t="s">
        <v>150</v>
      </c>
      <c r="V123">
        <v>1</v>
      </c>
      <c r="X123">
        <v>1</v>
      </c>
      <c r="Z123">
        <v>1</v>
      </c>
      <c r="BR123">
        <f t="shared" si="18"/>
        <v>3</v>
      </c>
      <c r="BS123" t="str">
        <f t="shared" si="25"/>
        <v>Non prêté</v>
      </c>
      <c r="BT123" t="s">
        <v>106</v>
      </c>
      <c r="BU123" t="s">
        <v>125</v>
      </c>
      <c r="BV123" t="s">
        <v>126</v>
      </c>
      <c r="BW123" s="13" t="s">
        <v>103</v>
      </c>
      <c r="BX123" s="14" t="str">
        <f t="shared" ca="1" si="26"/>
        <v/>
      </c>
      <c r="BY123" s="15" t="str">
        <f t="shared" ca="1" si="27"/>
        <v/>
      </c>
      <c r="BZ123" s="12">
        <f t="shared" ca="1" si="28"/>
        <v>880819</v>
      </c>
      <c r="CA123" s="12"/>
      <c r="CB123" s="12">
        <f t="shared" ca="1" si="29"/>
        <v>880819</v>
      </c>
      <c r="CC123" s="12" t="s">
        <v>109</v>
      </c>
      <c r="CD123" s="12" t="s">
        <v>109</v>
      </c>
      <c r="CE123" s="12" t="str">
        <f t="shared" ca="1" si="30"/>
        <v/>
      </c>
      <c r="CF123" s="12" t="str">
        <f t="shared" ca="1" si="31"/>
        <v/>
      </c>
      <c r="CG123" s="16" t="str">
        <f t="shared" ca="1" si="32"/>
        <v/>
      </c>
      <c r="CH123" s="12" t="str">
        <f t="shared" ca="1" si="33"/>
        <v/>
      </c>
      <c r="CI123" s="12" t="s">
        <v>104</v>
      </c>
    </row>
    <row r="124" spans="1:87">
      <c r="A124" s="6">
        <v>11231</v>
      </c>
      <c r="B124" s="6" t="s">
        <v>142</v>
      </c>
      <c r="C124" s="18">
        <v>0.75</v>
      </c>
      <c r="D124" s="6" t="s">
        <v>102</v>
      </c>
      <c r="E124" s="6" t="s">
        <v>103</v>
      </c>
      <c r="F124" s="18"/>
      <c r="G124" s="18" t="str">
        <f t="shared" si="17"/>
        <v>Oui</v>
      </c>
      <c r="H124" s="6" t="s">
        <v>104</v>
      </c>
      <c r="I124" s="7" t="s">
        <v>120</v>
      </c>
      <c r="J124" s="8">
        <v>44562</v>
      </c>
      <c r="K124" s="6">
        <f t="shared" ca="1" si="19"/>
        <v>4</v>
      </c>
      <c r="L124" s="6" t="str">
        <f t="shared" ca="1" si="20"/>
        <v>3-5 ans</v>
      </c>
      <c r="M124" s="8">
        <v>44562</v>
      </c>
      <c r="N124" s="6">
        <f t="shared" ca="1" si="21"/>
        <v>4</v>
      </c>
      <c r="O124" s="6" t="str">
        <f t="shared" ca="1" si="22"/>
        <v>3-5 ans</v>
      </c>
      <c r="P124" s="8">
        <v>36526</v>
      </c>
      <c r="Q124" s="6">
        <f t="shared" ca="1" si="23"/>
        <v>26</v>
      </c>
      <c r="R124" s="6" t="str">
        <f t="shared" ca="1" si="24"/>
        <v>25-34</v>
      </c>
      <c r="S124" s="6" t="s">
        <v>105</v>
      </c>
      <c r="T124" s="6"/>
      <c r="U124" s="6">
        <v>1</v>
      </c>
      <c r="V124" s="6">
        <v>1</v>
      </c>
      <c r="W124" s="6">
        <v>1</v>
      </c>
      <c r="X124" s="6">
        <v>1</v>
      </c>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f t="shared" si="18"/>
        <v>4</v>
      </c>
      <c r="BS124" s="6" t="str">
        <f t="shared" si="25"/>
        <v>Non prêté</v>
      </c>
      <c r="BT124" s="6" t="s">
        <v>106</v>
      </c>
      <c r="BU124" s="6" t="s">
        <v>125</v>
      </c>
      <c r="BV124" s="6" t="s">
        <v>126</v>
      </c>
      <c r="BW124" s="8" t="s">
        <v>103</v>
      </c>
      <c r="BX124" s="9" t="str">
        <f t="shared" ca="1" si="26"/>
        <v/>
      </c>
      <c r="BY124" s="10" t="str">
        <f t="shared" ca="1" si="27"/>
        <v/>
      </c>
      <c r="BZ124" s="7">
        <f t="shared" ca="1" si="28"/>
        <v>118781</v>
      </c>
      <c r="CA124" s="7"/>
      <c r="CB124" s="7">
        <f t="shared" ca="1" si="29"/>
        <v>118781</v>
      </c>
      <c r="CC124" s="7" t="s">
        <v>109</v>
      </c>
      <c r="CD124" s="7" t="s">
        <v>109</v>
      </c>
      <c r="CE124" s="7" t="str">
        <f t="shared" ca="1" si="30"/>
        <v/>
      </c>
      <c r="CF124" s="7" t="str">
        <f t="shared" ca="1" si="31"/>
        <v/>
      </c>
      <c r="CG124" s="11" t="str">
        <f t="shared" ca="1" si="32"/>
        <v/>
      </c>
      <c r="CH124" s="7" t="str">
        <f t="shared" ca="1" si="33"/>
        <v/>
      </c>
      <c r="CI124" s="7" t="s">
        <v>104</v>
      </c>
    </row>
    <row r="125" spans="1:87">
      <c r="A125">
        <v>11232</v>
      </c>
      <c r="B125" t="s">
        <v>101</v>
      </c>
      <c r="C125" s="17">
        <v>1</v>
      </c>
      <c r="D125" t="s">
        <v>103</v>
      </c>
      <c r="E125" t="s">
        <v>103</v>
      </c>
      <c r="G125" s="17" t="str">
        <f t="shared" si="17"/>
        <v>Oui</v>
      </c>
      <c r="H125" t="s">
        <v>104</v>
      </c>
      <c r="I125" s="12" t="s">
        <v>120</v>
      </c>
      <c r="J125" s="13">
        <v>44377</v>
      </c>
      <c r="K125">
        <f t="shared" ca="1" si="19"/>
        <v>4</v>
      </c>
      <c r="L125" t="str">
        <f t="shared" ca="1" si="20"/>
        <v>3-5 ans</v>
      </c>
      <c r="M125" s="13">
        <v>44377</v>
      </c>
      <c r="N125">
        <f t="shared" ca="1" si="21"/>
        <v>4</v>
      </c>
      <c r="O125" t="str">
        <f t="shared" ca="1" si="22"/>
        <v>3-5 ans</v>
      </c>
      <c r="P125" s="13">
        <v>34700</v>
      </c>
      <c r="Q125">
        <f t="shared" ca="1" si="23"/>
        <v>31</v>
      </c>
      <c r="R125" t="str">
        <f t="shared" ca="1" si="24"/>
        <v>25-34</v>
      </c>
      <c r="S125" t="s">
        <v>121</v>
      </c>
      <c r="T125">
        <v>1</v>
      </c>
      <c r="V125">
        <v>1</v>
      </c>
      <c r="X125">
        <v>1</v>
      </c>
      <c r="Z125">
        <v>1</v>
      </c>
      <c r="BR125">
        <f t="shared" si="18"/>
        <v>4</v>
      </c>
      <c r="BS125" t="str">
        <f t="shared" si="25"/>
        <v>Prêt</v>
      </c>
      <c r="BT125" t="s">
        <v>106</v>
      </c>
      <c r="BU125" t="s">
        <v>125</v>
      </c>
      <c r="BV125" t="s">
        <v>126</v>
      </c>
      <c r="BW125" s="13" t="s">
        <v>103</v>
      </c>
      <c r="BX125" s="14">
        <f t="shared" ca="1" si="26"/>
        <v>2923331</v>
      </c>
      <c r="BY125" s="15" t="str">
        <f t="shared" ca="1" si="27"/>
        <v>750k-5 mil</v>
      </c>
      <c r="BZ125" s="12">
        <f t="shared" ca="1" si="28"/>
        <v>725331</v>
      </c>
      <c r="CA125" s="12"/>
      <c r="CB125" s="12">
        <f t="shared" ca="1" si="29"/>
        <v>725331</v>
      </c>
      <c r="CC125" s="12" t="s">
        <v>113</v>
      </c>
      <c r="CD125" s="12" t="s">
        <v>114</v>
      </c>
      <c r="CE125" s="12">
        <f t="shared" ca="1" si="30"/>
        <v>10</v>
      </c>
      <c r="CF125" s="12">
        <f t="shared" ca="1" si="31"/>
        <v>292333.09999999998</v>
      </c>
      <c r="CG125" s="16">
        <f t="shared" ca="1" si="32"/>
        <v>4.0303406306913674</v>
      </c>
      <c r="CH125" s="12" t="str">
        <f t="shared" ca="1" si="33"/>
        <v>1-5x</v>
      </c>
      <c r="CI125" s="12" t="s">
        <v>115</v>
      </c>
    </row>
    <row r="126" spans="1:87">
      <c r="A126" s="6">
        <v>11233</v>
      </c>
      <c r="B126" s="6" t="s">
        <v>101</v>
      </c>
      <c r="C126" s="18">
        <v>0</v>
      </c>
      <c r="D126" s="6" t="s">
        <v>102</v>
      </c>
      <c r="E126" s="6" t="s">
        <v>102</v>
      </c>
      <c r="F126" s="18">
        <v>0.15</v>
      </c>
      <c r="G126" s="18" t="str">
        <f t="shared" si="17"/>
        <v>Non</v>
      </c>
      <c r="H126" s="6" t="s">
        <v>110</v>
      </c>
      <c r="I126" s="7" t="s">
        <v>127</v>
      </c>
      <c r="J126" s="8">
        <v>44197</v>
      </c>
      <c r="K126" s="6">
        <f t="shared" ca="1" si="19"/>
        <v>5</v>
      </c>
      <c r="L126" s="6" t="str">
        <f t="shared" ca="1" si="20"/>
        <v>5 à 10 ans</v>
      </c>
      <c r="M126" s="8">
        <v>44197</v>
      </c>
      <c r="N126" s="6">
        <f t="shared" ca="1" si="21"/>
        <v>5</v>
      </c>
      <c r="O126" s="6" t="str">
        <f t="shared" ca="1" si="22"/>
        <v>5 à 10 ans</v>
      </c>
      <c r="P126" s="8">
        <v>32874</v>
      </c>
      <c r="Q126" s="6">
        <f t="shared" ca="1" si="23"/>
        <v>36</v>
      </c>
      <c r="R126" s="6" t="str">
        <f t="shared" ca="1" si="24"/>
        <v>35-44</v>
      </c>
      <c r="S126" s="6" t="s">
        <v>148</v>
      </c>
      <c r="T126" s="6">
        <v>1</v>
      </c>
      <c r="U126" s="6">
        <v>1</v>
      </c>
      <c r="V126" s="6"/>
      <c r="W126" s="6">
        <v>1</v>
      </c>
      <c r="X126" s="6"/>
      <c r="Y126" s="6">
        <v>1</v>
      </c>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f t="shared" si="18"/>
        <v>4</v>
      </c>
      <c r="BS126" s="6" t="str">
        <f t="shared" si="25"/>
        <v>Prêt</v>
      </c>
      <c r="BT126" s="6" t="s">
        <v>106</v>
      </c>
      <c r="BU126" s="6" t="s">
        <v>125</v>
      </c>
      <c r="BV126" s="6" t="s">
        <v>126</v>
      </c>
      <c r="BW126" s="8" t="s">
        <v>103</v>
      </c>
      <c r="BX126" s="9">
        <f t="shared" ca="1" si="26"/>
        <v>4290098</v>
      </c>
      <c r="BY126" s="10" t="str">
        <f t="shared" ca="1" si="27"/>
        <v>750k-5 mil</v>
      </c>
      <c r="BZ126" s="7">
        <f t="shared" ca="1" si="28"/>
        <v>1798974</v>
      </c>
      <c r="CA126" s="7"/>
      <c r="CB126" s="7">
        <f t="shared" ca="1" si="29"/>
        <v>1798974</v>
      </c>
      <c r="CC126" s="7" t="s">
        <v>122</v>
      </c>
      <c r="CD126" s="7" t="s">
        <v>128</v>
      </c>
      <c r="CE126" s="7">
        <f t="shared" ca="1" si="30"/>
        <v>1</v>
      </c>
      <c r="CF126" s="7">
        <f t="shared" ca="1" si="31"/>
        <v>4290098</v>
      </c>
      <c r="CG126" s="11">
        <f t="shared" ca="1" si="32"/>
        <v>2.3847470836154385</v>
      </c>
      <c r="CH126" s="7" t="str">
        <f t="shared" ca="1" si="33"/>
        <v>1-5x</v>
      </c>
      <c r="CI126" s="7" t="s">
        <v>115</v>
      </c>
    </row>
    <row r="127" spans="1:87">
      <c r="A127">
        <v>11234</v>
      </c>
      <c r="B127" t="s">
        <v>139</v>
      </c>
      <c r="C127" s="17">
        <v>0.4</v>
      </c>
      <c r="D127" t="s">
        <v>103</v>
      </c>
      <c r="E127" t="s">
        <v>102</v>
      </c>
      <c r="F127" s="17">
        <v>0.5</v>
      </c>
      <c r="G127" s="17" t="str">
        <f t="shared" si="17"/>
        <v>Non</v>
      </c>
      <c r="H127" t="s">
        <v>119</v>
      </c>
      <c r="I127" s="12" t="s">
        <v>120</v>
      </c>
      <c r="J127" s="13">
        <v>44012</v>
      </c>
      <c r="K127">
        <f t="shared" ca="1" si="19"/>
        <v>5</v>
      </c>
      <c r="L127" t="str">
        <f t="shared" ca="1" si="20"/>
        <v>5 à 10 ans</v>
      </c>
      <c r="M127" s="13">
        <v>44012</v>
      </c>
      <c r="N127">
        <f t="shared" ca="1" si="21"/>
        <v>5</v>
      </c>
      <c r="O127" t="str">
        <f t="shared" ca="1" si="22"/>
        <v>5 à 10 ans</v>
      </c>
      <c r="P127" s="13">
        <v>31048</v>
      </c>
      <c r="Q127">
        <f t="shared" ca="1" si="23"/>
        <v>41</v>
      </c>
      <c r="R127" t="str">
        <f t="shared" ca="1" si="24"/>
        <v>35-44</v>
      </c>
      <c r="S127" t="s">
        <v>105</v>
      </c>
      <c r="T127">
        <v>1</v>
      </c>
      <c r="V127">
        <v>1</v>
      </c>
      <c r="X127">
        <v>1</v>
      </c>
      <c r="Z127">
        <v>1</v>
      </c>
      <c r="BR127">
        <f t="shared" si="18"/>
        <v>4</v>
      </c>
      <c r="BS127" t="str">
        <f t="shared" si="25"/>
        <v>Prêt</v>
      </c>
      <c r="BT127" t="s">
        <v>106</v>
      </c>
      <c r="BU127" t="s">
        <v>125</v>
      </c>
      <c r="BV127" t="s">
        <v>126</v>
      </c>
      <c r="BW127" s="13" t="s">
        <v>103</v>
      </c>
      <c r="BX127" s="14">
        <f t="shared" ca="1" si="26"/>
        <v>4195666</v>
      </c>
      <c r="BY127" s="15" t="str">
        <f t="shared" ca="1" si="27"/>
        <v>750k-5 mil</v>
      </c>
      <c r="BZ127" s="12">
        <f t="shared" ca="1" si="28"/>
        <v>436006</v>
      </c>
      <c r="CA127" s="12"/>
      <c r="CB127" s="12">
        <f t="shared" ca="1" si="29"/>
        <v>436006</v>
      </c>
      <c r="CC127" s="12" t="s">
        <v>122</v>
      </c>
      <c r="CD127" s="12" t="s">
        <v>114</v>
      </c>
      <c r="CE127" s="12">
        <f t="shared" ca="1" si="30"/>
        <v>8</v>
      </c>
      <c r="CF127" s="12">
        <f t="shared" ca="1" si="31"/>
        <v>524458.25</v>
      </c>
      <c r="CG127" s="16">
        <f t="shared" ca="1" si="32"/>
        <v>9.6229547299807798</v>
      </c>
      <c r="CH127" s="12" t="str">
        <f t="shared" ca="1" si="33"/>
        <v>5-10x</v>
      </c>
      <c r="CI127" s="12" t="s">
        <v>115</v>
      </c>
    </row>
    <row r="128" spans="1:87">
      <c r="A128" s="6">
        <v>11235</v>
      </c>
      <c r="B128" s="6" t="s">
        <v>101</v>
      </c>
      <c r="C128" s="18">
        <v>0.15</v>
      </c>
      <c r="D128" s="6" t="s">
        <v>102</v>
      </c>
      <c r="E128" s="6" t="s">
        <v>103</v>
      </c>
      <c r="F128" s="18"/>
      <c r="G128" s="18" t="str">
        <f t="shared" si="17"/>
        <v>Non</v>
      </c>
      <c r="H128" s="6" t="s">
        <v>104</v>
      </c>
      <c r="I128" s="7" t="s">
        <v>104</v>
      </c>
      <c r="J128" s="8">
        <v>43831</v>
      </c>
      <c r="K128" s="6">
        <f t="shared" ca="1" si="19"/>
        <v>6</v>
      </c>
      <c r="L128" s="6" t="str">
        <f t="shared" ca="1" si="20"/>
        <v>5 à 10 ans</v>
      </c>
      <c r="M128" s="8">
        <v>43831</v>
      </c>
      <c r="N128" s="6">
        <f t="shared" ca="1" si="21"/>
        <v>6</v>
      </c>
      <c r="O128" s="6" t="str">
        <f t="shared" ca="1" si="22"/>
        <v>5 à 10 ans</v>
      </c>
      <c r="P128" s="8">
        <v>29221</v>
      </c>
      <c r="Q128" s="6">
        <f t="shared" ca="1" si="23"/>
        <v>46</v>
      </c>
      <c r="R128" s="6" t="str">
        <f t="shared" ca="1" si="24"/>
        <v>45-54</v>
      </c>
      <c r="S128" s="6" t="s">
        <v>129</v>
      </c>
      <c r="T128" s="6"/>
      <c r="U128" s="6">
        <v>1</v>
      </c>
      <c r="V128" s="6">
        <v>1</v>
      </c>
      <c r="W128" s="6">
        <v>1</v>
      </c>
      <c r="X128" s="6">
        <v>1</v>
      </c>
      <c r="Y128" s="6">
        <v>1</v>
      </c>
      <c r="Z128" s="6">
        <v>1</v>
      </c>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f t="shared" si="18"/>
        <v>6</v>
      </c>
      <c r="BS128" s="6" t="str">
        <f t="shared" si="25"/>
        <v>Non prêté</v>
      </c>
      <c r="BT128" s="6" t="s">
        <v>106</v>
      </c>
      <c r="BU128" s="6" t="s">
        <v>112</v>
      </c>
      <c r="BV128" s="6" t="s">
        <v>108</v>
      </c>
      <c r="BW128" s="8" t="s">
        <v>103</v>
      </c>
      <c r="BX128" s="9" t="str">
        <f t="shared" ca="1" si="26"/>
        <v/>
      </c>
      <c r="BY128" s="10" t="str">
        <f t="shared" ca="1" si="27"/>
        <v/>
      </c>
      <c r="BZ128" s="7">
        <f t="shared" ca="1" si="28"/>
        <v>530640</v>
      </c>
      <c r="CA128" s="7"/>
      <c r="CB128" s="7">
        <f t="shared" ca="1" si="29"/>
        <v>530640</v>
      </c>
      <c r="CC128" s="7" t="s">
        <v>109</v>
      </c>
      <c r="CD128" s="7" t="s">
        <v>109</v>
      </c>
      <c r="CE128" s="7" t="str">
        <f t="shared" ca="1" si="30"/>
        <v/>
      </c>
      <c r="CF128" s="7" t="str">
        <f t="shared" ca="1" si="31"/>
        <v/>
      </c>
      <c r="CG128" s="11" t="str">
        <f t="shared" ca="1" si="32"/>
        <v/>
      </c>
      <c r="CH128" s="7" t="str">
        <f t="shared" ca="1" si="33"/>
        <v/>
      </c>
      <c r="CI128" s="7" t="s">
        <v>104</v>
      </c>
    </row>
    <row r="129" spans="1:87">
      <c r="A129">
        <v>11236</v>
      </c>
      <c r="B129" t="s">
        <v>101</v>
      </c>
      <c r="C129" s="17">
        <v>0.2</v>
      </c>
      <c r="D129" t="s">
        <v>103</v>
      </c>
      <c r="E129" t="s">
        <v>103</v>
      </c>
      <c r="G129" s="17" t="str">
        <f t="shared" si="17"/>
        <v>Non</v>
      </c>
      <c r="H129" t="s">
        <v>110</v>
      </c>
      <c r="I129" s="12" t="s">
        <v>127</v>
      </c>
      <c r="J129" s="13">
        <v>43646</v>
      </c>
      <c r="K129">
        <f t="shared" ca="1" si="19"/>
        <v>6</v>
      </c>
      <c r="L129" t="str">
        <f t="shared" ca="1" si="20"/>
        <v>5 à 10 ans</v>
      </c>
      <c r="M129" s="13">
        <v>43646</v>
      </c>
      <c r="N129">
        <f t="shared" ca="1" si="21"/>
        <v>6</v>
      </c>
      <c r="O129" t="str">
        <f t="shared" ca="1" si="22"/>
        <v>5 à 10 ans</v>
      </c>
      <c r="P129" s="13">
        <v>27395</v>
      </c>
      <c r="Q129">
        <f t="shared" ca="1" si="23"/>
        <v>51</v>
      </c>
      <c r="R129" t="str">
        <f t="shared" ca="1" si="24"/>
        <v>45-54</v>
      </c>
      <c r="S129" t="s">
        <v>117</v>
      </c>
      <c r="T129">
        <v>1</v>
      </c>
      <c r="V129">
        <v>1</v>
      </c>
      <c r="X129">
        <v>1</v>
      </c>
      <c r="Z129">
        <v>1</v>
      </c>
      <c r="BR129">
        <f t="shared" si="18"/>
        <v>4</v>
      </c>
      <c r="BS129" t="str">
        <f t="shared" si="25"/>
        <v>Prêt</v>
      </c>
      <c r="BT129" t="s">
        <v>106</v>
      </c>
      <c r="BU129" t="s">
        <v>112</v>
      </c>
      <c r="BV129" t="s">
        <v>108</v>
      </c>
      <c r="BW129" s="13" t="s">
        <v>103</v>
      </c>
      <c r="BX129" s="14">
        <f t="shared" ca="1" si="26"/>
        <v>4908384</v>
      </c>
      <c r="BY129" s="15" t="str">
        <f t="shared" ca="1" si="27"/>
        <v>750k-5 mil</v>
      </c>
      <c r="BZ129" s="12">
        <f t="shared" ca="1" si="28"/>
        <v>631504</v>
      </c>
      <c r="CA129" s="12"/>
      <c r="CB129" s="12">
        <f t="shared" ca="1" si="29"/>
        <v>631504</v>
      </c>
      <c r="CC129" s="12" t="s">
        <v>113</v>
      </c>
      <c r="CD129" s="12" t="s">
        <v>114</v>
      </c>
      <c r="CE129" s="12">
        <f t="shared" ca="1" si="30"/>
        <v>3</v>
      </c>
      <c r="CF129" s="12">
        <f t="shared" ca="1" si="31"/>
        <v>1636128</v>
      </c>
      <c r="CG129" s="16">
        <f t="shared" ca="1" si="32"/>
        <v>7.7725303402670454</v>
      </c>
      <c r="CH129" s="12" t="str">
        <f t="shared" ca="1" si="33"/>
        <v>5-10x</v>
      </c>
      <c r="CI129" s="12" t="s">
        <v>115</v>
      </c>
    </row>
    <row r="130" spans="1:87">
      <c r="A130" s="6">
        <v>11237</v>
      </c>
      <c r="B130" s="6" t="s">
        <v>101</v>
      </c>
      <c r="C130" s="18">
        <v>0.3</v>
      </c>
      <c r="D130" s="6" t="s">
        <v>102</v>
      </c>
      <c r="E130" s="6" t="s">
        <v>102</v>
      </c>
      <c r="F130" s="18">
        <v>0.15</v>
      </c>
      <c r="G130" s="18" t="str">
        <f t="shared" si="17"/>
        <v>Non</v>
      </c>
      <c r="H130" s="6" t="s">
        <v>104</v>
      </c>
      <c r="I130" s="7" t="s">
        <v>120</v>
      </c>
      <c r="J130" s="8">
        <v>43466</v>
      </c>
      <c r="K130" s="6">
        <f t="shared" ca="1" si="19"/>
        <v>7</v>
      </c>
      <c r="L130" s="6" t="str">
        <f t="shared" ca="1" si="20"/>
        <v>5 à 10 ans</v>
      </c>
      <c r="M130" s="8">
        <v>43466</v>
      </c>
      <c r="N130" s="6">
        <f t="shared" ca="1" si="21"/>
        <v>7</v>
      </c>
      <c r="O130" s="6" t="str">
        <f t="shared" ca="1" si="22"/>
        <v>5 à 10 ans</v>
      </c>
      <c r="P130" s="8">
        <v>25569</v>
      </c>
      <c r="Q130" s="6">
        <f t="shared" ca="1" si="23"/>
        <v>56</v>
      </c>
      <c r="R130" s="6" t="str">
        <f t="shared" ca="1" si="24"/>
        <v>55-64</v>
      </c>
      <c r="S130" s="6" t="s">
        <v>136</v>
      </c>
      <c r="T130" s="6">
        <v>1</v>
      </c>
      <c r="U130" s="6">
        <v>1</v>
      </c>
      <c r="V130" s="6">
        <v>1</v>
      </c>
      <c r="W130" s="6">
        <v>1</v>
      </c>
      <c r="X130" s="6">
        <v>1</v>
      </c>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f t="shared" si="18"/>
        <v>5</v>
      </c>
      <c r="BS130" s="6" t="str">
        <f t="shared" si="25"/>
        <v>Prêt</v>
      </c>
      <c r="BT130" s="6" t="s">
        <v>106</v>
      </c>
      <c r="BU130" s="6" t="s">
        <v>125</v>
      </c>
      <c r="BV130" s="6" t="s">
        <v>126</v>
      </c>
      <c r="BW130" s="8" t="s">
        <v>103</v>
      </c>
      <c r="BX130" s="9">
        <f t="shared" ca="1" si="26"/>
        <v>361126</v>
      </c>
      <c r="BY130" s="10" t="str">
        <f t="shared" ca="1" si="27"/>
        <v>250k-750k</v>
      </c>
      <c r="BZ130" s="7">
        <f t="shared" ca="1" si="28"/>
        <v>1530562</v>
      </c>
      <c r="CA130" s="7"/>
      <c r="CB130" s="7">
        <f t="shared" ca="1" si="29"/>
        <v>1530562</v>
      </c>
      <c r="CC130" s="7" t="s">
        <v>122</v>
      </c>
      <c r="CD130" s="7" t="s">
        <v>128</v>
      </c>
      <c r="CE130" s="7">
        <f t="shared" ca="1" si="30"/>
        <v>2</v>
      </c>
      <c r="CF130" s="7">
        <f t="shared" ca="1" si="31"/>
        <v>180563</v>
      </c>
      <c r="CG130" s="11">
        <f t="shared" ca="1" si="32"/>
        <v>0.23594339856863034</v>
      </c>
      <c r="CH130" s="7" t="str">
        <f t="shared" ca="1" si="33"/>
        <v>1x</v>
      </c>
      <c r="CI130" s="7" t="s">
        <v>115</v>
      </c>
    </row>
    <row r="131" spans="1:87">
      <c r="A131">
        <v>11238</v>
      </c>
      <c r="B131" t="s">
        <v>101</v>
      </c>
      <c r="C131" s="17">
        <v>0.4</v>
      </c>
      <c r="D131" t="s">
        <v>103</v>
      </c>
      <c r="E131" t="s">
        <v>102</v>
      </c>
      <c r="F131" s="17">
        <v>0.3</v>
      </c>
      <c r="G131" s="17" t="str">
        <f t="shared" si="17"/>
        <v>Non</v>
      </c>
      <c r="H131" t="s">
        <v>104</v>
      </c>
      <c r="I131" s="12" t="s">
        <v>127</v>
      </c>
      <c r="J131" s="13">
        <v>43281</v>
      </c>
      <c r="K131">
        <f t="shared" ca="1" si="19"/>
        <v>7</v>
      </c>
      <c r="L131" t="str">
        <f t="shared" ca="1" si="20"/>
        <v>5 à 10 ans</v>
      </c>
      <c r="M131" s="13">
        <v>43281</v>
      </c>
      <c r="N131">
        <f t="shared" ca="1" si="21"/>
        <v>7</v>
      </c>
      <c r="O131" t="str">
        <f t="shared" ca="1" si="22"/>
        <v>5 à 10 ans</v>
      </c>
      <c r="P131" s="13">
        <v>23743</v>
      </c>
      <c r="Q131">
        <f t="shared" ca="1" si="23"/>
        <v>61</v>
      </c>
      <c r="R131" t="str">
        <f t="shared" ca="1" si="24"/>
        <v>55-64</v>
      </c>
      <c r="S131" t="s">
        <v>105</v>
      </c>
      <c r="T131">
        <v>1</v>
      </c>
      <c r="V131">
        <v>1</v>
      </c>
      <c r="X131">
        <v>1</v>
      </c>
      <c r="Z131">
        <v>1</v>
      </c>
      <c r="BR131">
        <f t="shared" si="18"/>
        <v>4</v>
      </c>
      <c r="BS131" t="str">
        <f t="shared" si="25"/>
        <v>Prêt</v>
      </c>
      <c r="BT131" t="s">
        <v>106</v>
      </c>
      <c r="BU131" t="s">
        <v>107</v>
      </c>
      <c r="BV131" t="s">
        <v>108</v>
      </c>
      <c r="BW131" s="13" t="s">
        <v>103</v>
      </c>
      <c r="BX131" s="14">
        <f t="shared" ca="1" si="26"/>
        <v>2476230</v>
      </c>
      <c r="BY131" s="15" t="str">
        <f t="shared" ca="1" si="27"/>
        <v>750k-5 mil</v>
      </c>
      <c r="BZ131" s="12">
        <f t="shared" ca="1" si="28"/>
        <v>391953</v>
      </c>
      <c r="CA131" s="12"/>
      <c r="CB131" s="12">
        <f t="shared" ca="1" si="29"/>
        <v>391953</v>
      </c>
      <c r="CC131" s="12" t="s">
        <v>122</v>
      </c>
      <c r="CD131" s="12" t="s">
        <v>114</v>
      </c>
      <c r="CE131" s="12">
        <f t="shared" ca="1" si="30"/>
        <v>8</v>
      </c>
      <c r="CF131" s="12">
        <f t="shared" ca="1" si="31"/>
        <v>309528.75</v>
      </c>
      <c r="CG131" s="16">
        <f t="shared" ca="1" si="32"/>
        <v>6.317670741134779</v>
      </c>
      <c r="CH131" s="12" t="str">
        <f t="shared" ca="1" si="33"/>
        <v>5-10x</v>
      </c>
      <c r="CI131" s="12" t="s">
        <v>115</v>
      </c>
    </row>
    <row r="132" spans="1:87">
      <c r="A132" s="6">
        <v>11239</v>
      </c>
      <c r="B132" s="6" t="s">
        <v>145</v>
      </c>
      <c r="C132" s="18">
        <v>0.5</v>
      </c>
      <c r="D132" s="6" t="s">
        <v>102</v>
      </c>
      <c r="E132" s="6" t="s">
        <v>103</v>
      </c>
      <c r="F132" s="18"/>
      <c r="G132" s="18" t="str">
        <f t="shared" ref="G132:G195" si="34">IF(OR(C132&gt;=51%, AND(C132&gt;=20%, D132="Oui", E132="Non"), AND(C132&gt;=20%, D132="Oui", E132="Oui", F132&gt;=30%)), "Oui", "Non")</f>
        <v>Oui</v>
      </c>
      <c r="H132" s="6" t="s">
        <v>104</v>
      </c>
      <c r="I132" s="7" t="s">
        <v>120</v>
      </c>
      <c r="J132" s="8">
        <v>43101</v>
      </c>
      <c r="K132" s="6">
        <f t="shared" ca="1" si="19"/>
        <v>8</v>
      </c>
      <c r="L132" s="6" t="str">
        <f t="shared" ca="1" si="20"/>
        <v>5 à 10 ans</v>
      </c>
      <c r="M132" s="8">
        <v>43101</v>
      </c>
      <c r="N132" s="6">
        <f t="shared" ca="1" si="21"/>
        <v>8</v>
      </c>
      <c r="O132" s="6" t="str">
        <f t="shared" ca="1" si="22"/>
        <v>5 à 10 ans</v>
      </c>
      <c r="P132" s="8">
        <v>36526</v>
      </c>
      <c r="Q132" s="6">
        <f t="shared" ca="1" si="23"/>
        <v>26</v>
      </c>
      <c r="R132" s="6" t="str">
        <f t="shared" ca="1" si="24"/>
        <v>25-34</v>
      </c>
      <c r="S132" s="6" t="s">
        <v>141</v>
      </c>
      <c r="T132" s="6">
        <v>1</v>
      </c>
      <c r="U132" s="6">
        <v>1</v>
      </c>
      <c r="V132" s="6"/>
      <c r="W132" s="6">
        <v>1</v>
      </c>
      <c r="X132" s="6"/>
      <c r="Y132" s="6">
        <v>1</v>
      </c>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f t="shared" ref="BR132:BR195" si="35">SUM(T132:BQ132)</f>
        <v>4</v>
      </c>
      <c r="BS132" s="6" t="str">
        <f t="shared" si="25"/>
        <v>Prêt</v>
      </c>
      <c r="BT132" s="6" t="s">
        <v>106</v>
      </c>
      <c r="BU132" s="6" t="s">
        <v>125</v>
      </c>
      <c r="BV132" s="6" t="s">
        <v>126</v>
      </c>
      <c r="BW132" s="8" t="s">
        <v>103</v>
      </c>
      <c r="BX132" s="9">
        <f t="shared" ca="1" si="26"/>
        <v>3484483</v>
      </c>
      <c r="BY132" s="10" t="str">
        <f t="shared" ca="1" si="27"/>
        <v>750k-5 mil</v>
      </c>
      <c r="BZ132" s="7">
        <f t="shared" ca="1" si="28"/>
        <v>691987</v>
      </c>
      <c r="CA132" s="7"/>
      <c r="CB132" s="7">
        <f t="shared" ca="1" si="29"/>
        <v>691987</v>
      </c>
      <c r="CC132" s="7" t="s">
        <v>113</v>
      </c>
      <c r="CD132" s="7" t="s">
        <v>128</v>
      </c>
      <c r="CE132" s="7">
        <f t="shared" ca="1" si="30"/>
        <v>9</v>
      </c>
      <c r="CF132" s="7">
        <f t="shared" ca="1" si="31"/>
        <v>387164.77777777775</v>
      </c>
      <c r="CG132" s="11">
        <f t="shared" ca="1" si="32"/>
        <v>5.0354746548706837</v>
      </c>
      <c r="CH132" s="7" t="str">
        <f t="shared" ca="1" si="33"/>
        <v>5-10x</v>
      </c>
      <c r="CI132" s="7" t="s">
        <v>104</v>
      </c>
    </row>
    <row r="133" spans="1:87">
      <c r="A133">
        <v>11240</v>
      </c>
      <c r="B133" t="s">
        <v>101</v>
      </c>
      <c r="C133" s="17">
        <v>0.6</v>
      </c>
      <c r="D133" t="s">
        <v>103</v>
      </c>
      <c r="E133" t="s">
        <v>103</v>
      </c>
      <c r="G133" s="17" t="str">
        <f t="shared" si="34"/>
        <v>Oui</v>
      </c>
      <c r="H133" t="s">
        <v>104</v>
      </c>
      <c r="I133" s="12" t="s">
        <v>120</v>
      </c>
      <c r="J133" s="13">
        <v>42916</v>
      </c>
      <c r="K133">
        <f t="shared" ref="K133:K196" ca="1" si="36">ROUNDDOWN(((TODAY()-J133)/365),0)</f>
        <v>8</v>
      </c>
      <c r="L133" t="str">
        <f t="shared" ref="L133:L196" ca="1" si="37">IF(ISBLANK(J133),"",IF(DATEDIF(J133,TODAY(),"Y")&lt;1,"&lt;12 mois",
IF(DATEDIF(J133,TODAY(),"Y")&lt;3,"1 à 3 ans",IF(DATEDIF(J133,TODAY(),"Y")&lt;5,"3-5 ans",IF(DATEDIF(J133,TODAY(),"Y")&lt;10,"5 à 10 ans",IF(DATEDIF(J133,TODAY(),"Y")&lt;20,"10-20 ans","&gt;20 ans"))))))</f>
        <v>5 à 10 ans</v>
      </c>
      <c r="M133" s="13">
        <v>42916</v>
      </c>
      <c r="N133">
        <f t="shared" ref="N133:N196" ca="1" si="38">ROUNDDOWN(((TODAY()-M133)/365),0)</f>
        <v>8</v>
      </c>
      <c r="O133" t="str">
        <f t="shared" ref="O133:O196" ca="1" si="39">IF(ISBLANK(M133),"",IF(DATEDIF(M133,TODAY(),"Y")&lt;1,"&lt;12 mois",
IF(DATEDIF(M133,TODAY(),"Y")&lt;3,"1 à 3 ans",IF(DATEDIF(M133,TODAY(),"Y")&lt;5,"3-5 ans",IF(DATEDIF(M133,TODAY(),"Y")&lt;10,"5 à 10 ans",IF(DATEDIF(M133,TODAY(),"Y")&lt;20,"10-20 ans","&gt;20 ans"))))))</f>
        <v>5 à 10 ans</v>
      </c>
      <c r="P133" s="13">
        <v>34700</v>
      </c>
      <c r="Q133">
        <f t="shared" ref="Q133:Q196" ca="1" si="40">ROUNDDOWN(((TODAY()-P133)/365),0)</f>
        <v>31</v>
      </c>
      <c r="R133" t="str">
        <f t="shared" ref="R133:R196" ca="1" si="41">IF(Q133="","",IF(Q133&lt;18,"&lt;18",IF(Q133&lt;=24,"18-24",IF(Q133&lt;=34,"25-34",IF(Q133&lt;=44,"35-44",IF(Q133&lt;=54,"45-54",IF(Q133&lt;=64,"55-64","64+")))))))</f>
        <v>25-34</v>
      </c>
      <c r="S133" t="s">
        <v>151</v>
      </c>
      <c r="V133">
        <v>1</v>
      </c>
      <c r="X133">
        <v>1</v>
      </c>
      <c r="Z133">
        <v>1</v>
      </c>
      <c r="BR133">
        <f t="shared" si="35"/>
        <v>3</v>
      </c>
      <c r="BS133" t="str">
        <f t="shared" ref="BS133:BS196" si="42">IF(T133=1,"Prêt","Non prêté")</f>
        <v>Non prêté</v>
      </c>
      <c r="BT133" t="s">
        <v>106</v>
      </c>
      <c r="BU133" t="s">
        <v>125</v>
      </c>
      <c r="BV133" t="s">
        <v>126</v>
      </c>
      <c r="BW133" s="13" t="s">
        <v>103</v>
      </c>
      <c r="BX133" s="14" t="str">
        <f t="shared" ref="BX133:BX196" ca="1" si="43">IF(T133=1,RANDBETWEEN(0,5000000),"")</f>
        <v/>
      </c>
      <c r="BY133" s="15" t="str">
        <f t="shared" ref="BY133:BY196" ca="1" si="44">IF(OR(BX133="",ISBLANK(BX133)),"",IF(BX133&gt;5000000,"&gt;5 mil",
IF(BX133&lt;=50000,"&lt;=50k",
IF(AND(BX133&gt;50000,BX133&lt;=100000),"50k-100k",
IF(AND(BX133&gt;100000,BX133&lt;=250000),"100k-250k",
IF(AND(BX133&gt;250000,BX133&lt;=750000),"250k-750k",
IF(AND(BX133&gt;750000,BX133&lt;=5000000),"750k-5 mil","Unknown")))))))</f>
        <v/>
      </c>
      <c r="BZ133" s="12">
        <f t="shared" ref="BZ133:BZ196" ca="1" si="45">RANDBETWEEN(0,2000000)</f>
        <v>793359</v>
      </c>
      <c r="CA133" s="12"/>
      <c r="CB133" s="12">
        <f t="shared" ref="CB133:CB196" ca="1" si="46">BZ133+CA133</f>
        <v>793359</v>
      </c>
      <c r="CC133" s="12" t="s">
        <v>109</v>
      </c>
      <c r="CD133" s="12" t="s">
        <v>109</v>
      </c>
      <c r="CE133" s="12" t="str">
        <f t="shared" ref="CE133:CE196" ca="1" si="47">IF(T133=1,RANDBETWEEN(1,10),"")</f>
        <v/>
      </c>
      <c r="CF133" s="12" t="str">
        <f t="shared" ref="CF133:CF196" ca="1" si="48">IF(OR(BX133="", ISBLANK(BX133)), "", BX133/CE133)</f>
        <v/>
      </c>
      <c r="CG133" s="16" t="str">
        <f t="shared" ref="CG133:CG196" ca="1" si="49">IF(OR(ISBLANK(BX133), BX133=""), "",
   IF(OR(ISBLANK(CB133), CB133=0), "Pas de dépôts", BX133/CB133))</f>
        <v/>
      </c>
      <c r="CH133" s="12" t="str">
        <f t="shared" ref="CH133:CH196" ca="1" si="50">IF(CG133="","",IF(ISERROR(CG133),"Pas de dépôts",IF(CG133&lt;100%,"1x",IF(CG133&lt;500%,"1-5x",IF(CG133&lt;1000%,"5-10x",IF(CG133&lt;2000%,"10-20x",IF(CG133&lt;5000%,"20-50x",IF(CG133&lt;10000%,"50-100x",IF(CG133&lt;50000%,"100-500x","&gt;500x")))))))))</f>
        <v/>
      </c>
      <c r="CI133" s="12" t="s">
        <v>104</v>
      </c>
    </row>
    <row r="134" spans="1:87">
      <c r="A134" s="6">
        <v>11241</v>
      </c>
      <c r="B134" s="6" t="s">
        <v>101</v>
      </c>
      <c r="C134" s="18">
        <v>0.7</v>
      </c>
      <c r="D134" s="6" t="s">
        <v>102</v>
      </c>
      <c r="E134" s="6" t="s">
        <v>102</v>
      </c>
      <c r="F134" s="18">
        <v>0.4</v>
      </c>
      <c r="G134" s="18" t="str">
        <f t="shared" si="34"/>
        <v>Oui</v>
      </c>
      <c r="H134" s="6" t="s">
        <v>104</v>
      </c>
      <c r="I134" s="7" t="s">
        <v>120</v>
      </c>
      <c r="J134" s="8">
        <v>42736</v>
      </c>
      <c r="K134" s="6">
        <f t="shared" ca="1" si="36"/>
        <v>9</v>
      </c>
      <c r="L134" s="6" t="str">
        <f t="shared" ca="1" si="37"/>
        <v>5 à 10 ans</v>
      </c>
      <c r="M134" s="8">
        <v>42736</v>
      </c>
      <c r="N134" s="6">
        <f t="shared" ca="1" si="38"/>
        <v>9</v>
      </c>
      <c r="O134" s="6" t="str">
        <f t="shared" ca="1" si="39"/>
        <v>5 à 10 ans</v>
      </c>
      <c r="P134" s="8">
        <v>32874</v>
      </c>
      <c r="Q134" s="6">
        <f t="shared" ca="1" si="40"/>
        <v>36</v>
      </c>
      <c r="R134" s="6" t="str">
        <f t="shared" ca="1" si="41"/>
        <v>35-44</v>
      </c>
      <c r="S134" s="6" t="s">
        <v>105</v>
      </c>
      <c r="T134" s="6"/>
      <c r="U134" s="6">
        <v>1</v>
      </c>
      <c r="V134" s="6">
        <v>1</v>
      </c>
      <c r="W134" s="6">
        <v>1</v>
      </c>
      <c r="X134" s="6">
        <v>1</v>
      </c>
      <c r="Y134" s="6">
        <v>1</v>
      </c>
      <c r="Z134" s="6">
        <v>1</v>
      </c>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f t="shared" si="35"/>
        <v>6</v>
      </c>
      <c r="BS134" s="6" t="str">
        <f t="shared" si="42"/>
        <v>Non prêté</v>
      </c>
      <c r="BT134" s="6" t="s">
        <v>106</v>
      </c>
      <c r="BU134" s="6" t="s">
        <v>125</v>
      </c>
      <c r="BV134" s="6" t="s">
        <v>126</v>
      </c>
      <c r="BW134" s="8" t="s">
        <v>103</v>
      </c>
      <c r="BX134" s="9" t="str">
        <f t="shared" ca="1" si="43"/>
        <v/>
      </c>
      <c r="BY134" s="10" t="str">
        <f t="shared" ca="1" si="44"/>
        <v/>
      </c>
      <c r="BZ134" s="7">
        <f t="shared" ca="1" si="45"/>
        <v>516220</v>
      </c>
      <c r="CA134" s="7"/>
      <c r="CB134" s="7">
        <f t="shared" ca="1" si="46"/>
        <v>516220</v>
      </c>
      <c r="CC134" s="7" t="s">
        <v>109</v>
      </c>
      <c r="CD134" s="7" t="s">
        <v>109</v>
      </c>
      <c r="CE134" s="7" t="str">
        <f t="shared" ca="1" si="47"/>
        <v/>
      </c>
      <c r="CF134" s="7" t="str">
        <f t="shared" ca="1" si="48"/>
        <v/>
      </c>
      <c r="CG134" s="11" t="str">
        <f t="shared" ca="1" si="49"/>
        <v/>
      </c>
      <c r="CH134" s="7" t="str">
        <f t="shared" ca="1" si="50"/>
        <v/>
      </c>
      <c r="CI134" s="7" t="s">
        <v>104</v>
      </c>
    </row>
    <row r="135" spans="1:87">
      <c r="A135">
        <v>11242</v>
      </c>
      <c r="B135" t="s">
        <v>101</v>
      </c>
      <c r="C135" s="17">
        <v>0.8</v>
      </c>
      <c r="D135" t="s">
        <v>103</v>
      </c>
      <c r="E135" t="s">
        <v>102</v>
      </c>
      <c r="F135" s="17">
        <v>0.75</v>
      </c>
      <c r="G135" s="17" t="str">
        <f t="shared" si="34"/>
        <v>Oui</v>
      </c>
      <c r="H135" t="s">
        <v>104</v>
      </c>
      <c r="I135" s="12" t="s">
        <v>104</v>
      </c>
      <c r="J135" s="13">
        <v>42551</v>
      </c>
      <c r="K135">
        <f t="shared" ca="1" si="36"/>
        <v>9</v>
      </c>
      <c r="L135" t="str">
        <f t="shared" ca="1" si="37"/>
        <v>5 à 10 ans</v>
      </c>
      <c r="M135" s="13">
        <v>42551</v>
      </c>
      <c r="N135">
        <f t="shared" ca="1" si="38"/>
        <v>9</v>
      </c>
      <c r="O135" t="str">
        <f t="shared" ca="1" si="39"/>
        <v>5 à 10 ans</v>
      </c>
      <c r="P135" s="13">
        <v>31048</v>
      </c>
      <c r="Q135">
        <f t="shared" ca="1" si="40"/>
        <v>41</v>
      </c>
      <c r="R135" t="str">
        <f t="shared" ca="1" si="41"/>
        <v>35-44</v>
      </c>
      <c r="S135" t="s">
        <v>105</v>
      </c>
      <c r="V135">
        <v>1</v>
      </c>
      <c r="X135">
        <v>1</v>
      </c>
      <c r="Z135">
        <v>1</v>
      </c>
      <c r="BR135">
        <f t="shared" si="35"/>
        <v>3</v>
      </c>
      <c r="BS135" t="str">
        <f t="shared" si="42"/>
        <v>Non prêté</v>
      </c>
      <c r="BT135" t="s">
        <v>106</v>
      </c>
      <c r="BU135" t="s">
        <v>107</v>
      </c>
      <c r="BV135" t="s">
        <v>108</v>
      </c>
      <c r="BW135" s="13" t="s">
        <v>103</v>
      </c>
      <c r="BX135" s="14" t="str">
        <f t="shared" ca="1" si="43"/>
        <v/>
      </c>
      <c r="BY135" s="15" t="str">
        <f t="shared" ca="1" si="44"/>
        <v/>
      </c>
      <c r="BZ135" s="12">
        <f t="shared" ca="1" si="45"/>
        <v>488933</v>
      </c>
      <c r="CA135" s="12"/>
      <c r="CB135" s="12">
        <f t="shared" ca="1" si="46"/>
        <v>488933</v>
      </c>
      <c r="CC135" s="12" t="s">
        <v>109</v>
      </c>
      <c r="CD135" s="12" t="s">
        <v>109</v>
      </c>
      <c r="CE135" s="12" t="str">
        <f t="shared" ca="1" si="47"/>
        <v/>
      </c>
      <c r="CF135" s="12" t="str">
        <f t="shared" ca="1" si="48"/>
        <v/>
      </c>
      <c r="CG135" s="16" t="str">
        <f t="shared" ca="1" si="49"/>
        <v/>
      </c>
      <c r="CH135" s="12" t="str">
        <f t="shared" ca="1" si="50"/>
        <v/>
      </c>
      <c r="CI135" s="12" t="s">
        <v>104</v>
      </c>
    </row>
    <row r="136" spans="1:87">
      <c r="A136" s="6">
        <v>11243</v>
      </c>
      <c r="B136" s="6" t="s">
        <v>139</v>
      </c>
      <c r="C136" s="18">
        <v>0.75</v>
      </c>
      <c r="D136" s="6" t="s">
        <v>102</v>
      </c>
      <c r="E136" s="6" t="s">
        <v>103</v>
      </c>
      <c r="F136" s="18"/>
      <c r="G136" s="18" t="str">
        <f t="shared" si="34"/>
        <v>Oui</v>
      </c>
      <c r="H136" s="6" t="s">
        <v>104</v>
      </c>
      <c r="I136" s="7" t="s">
        <v>104</v>
      </c>
      <c r="J136" s="8">
        <v>42370</v>
      </c>
      <c r="K136" s="6">
        <f t="shared" ca="1" si="36"/>
        <v>10</v>
      </c>
      <c r="L136" s="6" t="str">
        <f t="shared" ca="1" si="37"/>
        <v>10-20 ans</v>
      </c>
      <c r="M136" s="8">
        <v>42370</v>
      </c>
      <c r="N136" s="6">
        <f t="shared" ca="1" si="38"/>
        <v>10</v>
      </c>
      <c r="O136" s="6" t="str">
        <f t="shared" ca="1" si="39"/>
        <v>10-20 ans</v>
      </c>
      <c r="P136" s="8">
        <v>29221</v>
      </c>
      <c r="Q136" s="6">
        <f t="shared" ca="1" si="40"/>
        <v>46</v>
      </c>
      <c r="R136" s="6" t="str">
        <f t="shared" ca="1" si="41"/>
        <v>45-54</v>
      </c>
      <c r="S136" s="6" t="s">
        <v>117</v>
      </c>
      <c r="T136" s="6"/>
      <c r="U136" s="6">
        <v>1</v>
      </c>
      <c r="V136" s="6">
        <v>1</v>
      </c>
      <c r="W136" s="6">
        <v>1</v>
      </c>
      <c r="X136" s="6">
        <v>1</v>
      </c>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f t="shared" si="35"/>
        <v>4</v>
      </c>
      <c r="BS136" s="6" t="str">
        <f t="shared" si="42"/>
        <v>Non prêté</v>
      </c>
      <c r="BT136" s="6" t="s">
        <v>106</v>
      </c>
      <c r="BU136" s="6" t="s">
        <v>112</v>
      </c>
      <c r="BV136" s="6" t="s">
        <v>108</v>
      </c>
      <c r="BW136" s="8" t="s">
        <v>103</v>
      </c>
      <c r="BX136" s="9" t="str">
        <f t="shared" ca="1" si="43"/>
        <v/>
      </c>
      <c r="BY136" s="10" t="str">
        <f t="shared" ca="1" si="44"/>
        <v/>
      </c>
      <c r="BZ136" s="7">
        <f t="shared" ca="1" si="45"/>
        <v>423771</v>
      </c>
      <c r="CA136" s="7"/>
      <c r="CB136" s="7">
        <f t="shared" ca="1" si="46"/>
        <v>423771</v>
      </c>
      <c r="CC136" s="7" t="s">
        <v>109</v>
      </c>
      <c r="CD136" s="7" t="s">
        <v>109</v>
      </c>
      <c r="CE136" s="7" t="str">
        <f t="shared" ca="1" si="47"/>
        <v/>
      </c>
      <c r="CF136" s="7" t="str">
        <f t="shared" ca="1" si="48"/>
        <v/>
      </c>
      <c r="CG136" s="11" t="str">
        <f t="shared" ca="1" si="49"/>
        <v/>
      </c>
      <c r="CH136" s="7" t="str">
        <f t="shared" ca="1" si="50"/>
        <v/>
      </c>
      <c r="CI136" s="7" t="s">
        <v>104</v>
      </c>
    </row>
    <row r="137" spans="1:87">
      <c r="A137">
        <v>11244</v>
      </c>
      <c r="B137" t="s">
        <v>101</v>
      </c>
      <c r="C137" s="17">
        <v>1</v>
      </c>
      <c r="D137" t="s">
        <v>103</v>
      </c>
      <c r="E137" t="s">
        <v>103</v>
      </c>
      <c r="G137" s="17" t="str">
        <f t="shared" si="34"/>
        <v>Oui</v>
      </c>
      <c r="H137" t="s">
        <v>104</v>
      </c>
      <c r="I137" s="12" t="s">
        <v>120</v>
      </c>
      <c r="J137" s="13">
        <v>42185</v>
      </c>
      <c r="K137">
        <f t="shared" ca="1" si="36"/>
        <v>10</v>
      </c>
      <c r="L137" t="str">
        <f t="shared" ca="1" si="37"/>
        <v>10-20 ans</v>
      </c>
      <c r="M137" s="13">
        <v>42185</v>
      </c>
      <c r="N137">
        <f t="shared" ca="1" si="38"/>
        <v>10</v>
      </c>
      <c r="O137" t="str">
        <f t="shared" ca="1" si="39"/>
        <v>10-20 ans</v>
      </c>
      <c r="P137" s="13">
        <v>27395</v>
      </c>
      <c r="Q137">
        <f t="shared" ca="1" si="40"/>
        <v>51</v>
      </c>
      <c r="R137" t="str">
        <f t="shared" ca="1" si="41"/>
        <v>45-54</v>
      </c>
      <c r="S137" t="s">
        <v>117</v>
      </c>
      <c r="V137">
        <v>1</v>
      </c>
      <c r="X137">
        <v>1</v>
      </c>
      <c r="Z137">
        <v>1</v>
      </c>
      <c r="BR137">
        <f t="shared" si="35"/>
        <v>3</v>
      </c>
      <c r="BS137" t="str">
        <f t="shared" si="42"/>
        <v>Non prêté</v>
      </c>
      <c r="BT137" t="s">
        <v>106</v>
      </c>
      <c r="BU137" t="s">
        <v>125</v>
      </c>
      <c r="BV137" t="s">
        <v>137</v>
      </c>
      <c r="BW137" s="13" t="s">
        <v>103</v>
      </c>
      <c r="BX137" s="14" t="str">
        <f t="shared" ca="1" si="43"/>
        <v/>
      </c>
      <c r="BY137" s="15" t="str">
        <f t="shared" ca="1" si="44"/>
        <v/>
      </c>
      <c r="BZ137" s="12">
        <f t="shared" ca="1" si="45"/>
        <v>1522568</v>
      </c>
      <c r="CA137" s="12"/>
      <c r="CB137" s="12">
        <f t="shared" ca="1" si="46"/>
        <v>1522568</v>
      </c>
      <c r="CC137" s="12" t="s">
        <v>109</v>
      </c>
      <c r="CD137" s="12" t="s">
        <v>109</v>
      </c>
      <c r="CE137" s="12" t="str">
        <f t="shared" ca="1" si="47"/>
        <v/>
      </c>
      <c r="CF137" s="12" t="str">
        <f t="shared" ca="1" si="48"/>
        <v/>
      </c>
      <c r="CG137" s="16" t="str">
        <f t="shared" ca="1" si="49"/>
        <v/>
      </c>
      <c r="CH137" s="12" t="str">
        <f t="shared" ca="1" si="50"/>
        <v/>
      </c>
      <c r="CI137" s="12" t="s">
        <v>104</v>
      </c>
    </row>
    <row r="138" spans="1:87">
      <c r="A138" s="6">
        <v>11245</v>
      </c>
      <c r="B138" s="6" t="s">
        <v>101</v>
      </c>
      <c r="C138" s="18">
        <v>0</v>
      </c>
      <c r="D138" s="6" t="s">
        <v>102</v>
      </c>
      <c r="E138" s="6" t="s">
        <v>102</v>
      </c>
      <c r="F138" s="18">
        <v>0.15</v>
      </c>
      <c r="G138" s="18" t="str">
        <f t="shared" si="34"/>
        <v>Non</v>
      </c>
      <c r="H138" s="6" t="s">
        <v>104</v>
      </c>
      <c r="I138" s="7" t="s">
        <v>104</v>
      </c>
      <c r="J138" s="8">
        <v>42005</v>
      </c>
      <c r="K138" s="6">
        <f t="shared" ca="1" si="36"/>
        <v>11</v>
      </c>
      <c r="L138" s="6" t="str">
        <f t="shared" ca="1" si="37"/>
        <v>10-20 ans</v>
      </c>
      <c r="M138" s="8">
        <v>42005</v>
      </c>
      <c r="N138" s="6">
        <f t="shared" ca="1" si="38"/>
        <v>11</v>
      </c>
      <c r="O138" s="6" t="str">
        <f t="shared" ca="1" si="39"/>
        <v>10-20 ans</v>
      </c>
      <c r="P138" s="8">
        <v>25569</v>
      </c>
      <c r="Q138" s="6">
        <f t="shared" ca="1" si="40"/>
        <v>56</v>
      </c>
      <c r="R138" s="6" t="str">
        <f t="shared" ca="1" si="41"/>
        <v>55-64</v>
      </c>
      <c r="S138" s="6" t="s">
        <v>124</v>
      </c>
      <c r="T138" s="6"/>
      <c r="U138" s="6">
        <v>1</v>
      </c>
      <c r="V138" s="6"/>
      <c r="W138" s="6">
        <v>1</v>
      </c>
      <c r="X138" s="6"/>
      <c r="Y138" s="6">
        <v>1</v>
      </c>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f t="shared" si="35"/>
        <v>3</v>
      </c>
      <c r="BS138" s="6" t="str">
        <f t="shared" si="42"/>
        <v>Non prêté</v>
      </c>
      <c r="BT138" s="6" t="s">
        <v>106</v>
      </c>
      <c r="BU138" s="6" t="s">
        <v>125</v>
      </c>
      <c r="BV138" s="6" t="s">
        <v>126</v>
      </c>
      <c r="BW138" s="8" t="s">
        <v>102</v>
      </c>
      <c r="BX138" s="9" t="str">
        <f t="shared" ca="1" si="43"/>
        <v/>
      </c>
      <c r="BY138" s="10" t="str">
        <f t="shared" ca="1" si="44"/>
        <v/>
      </c>
      <c r="BZ138" s="7">
        <f t="shared" ca="1" si="45"/>
        <v>129980</v>
      </c>
      <c r="CA138" s="7"/>
      <c r="CB138" s="7">
        <f t="shared" ca="1" si="46"/>
        <v>129980</v>
      </c>
      <c r="CC138" s="7" t="s">
        <v>109</v>
      </c>
      <c r="CD138" s="7" t="s">
        <v>109</v>
      </c>
      <c r="CE138" s="7" t="str">
        <f t="shared" ca="1" si="47"/>
        <v/>
      </c>
      <c r="CF138" s="7" t="str">
        <f t="shared" ca="1" si="48"/>
        <v/>
      </c>
      <c r="CG138" s="11" t="str">
        <f t="shared" ca="1" si="49"/>
        <v/>
      </c>
      <c r="CH138" s="7" t="str">
        <f t="shared" ca="1" si="50"/>
        <v/>
      </c>
      <c r="CI138" s="7" t="s">
        <v>104</v>
      </c>
    </row>
    <row r="139" spans="1:87">
      <c r="A139">
        <v>11246</v>
      </c>
      <c r="B139" t="s">
        <v>139</v>
      </c>
      <c r="C139" s="17">
        <v>0.4</v>
      </c>
      <c r="D139" t="s">
        <v>103</v>
      </c>
      <c r="E139" t="s">
        <v>102</v>
      </c>
      <c r="F139" s="17">
        <v>0.5</v>
      </c>
      <c r="G139" s="17" t="str">
        <f t="shared" si="34"/>
        <v>Non</v>
      </c>
      <c r="H139" t="s">
        <v>119</v>
      </c>
      <c r="I139" s="12" t="s">
        <v>120</v>
      </c>
      <c r="J139" s="13">
        <v>41640</v>
      </c>
      <c r="K139">
        <f t="shared" ca="1" si="36"/>
        <v>12</v>
      </c>
      <c r="L139" t="str">
        <f t="shared" ca="1" si="37"/>
        <v>10-20 ans</v>
      </c>
      <c r="M139" s="13">
        <v>41640</v>
      </c>
      <c r="N139">
        <f t="shared" ca="1" si="38"/>
        <v>12</v>
      </c>
      <c r="O139" t="str">
        <f t="shared" ca="1" si="39"/>
        <v>10-20 ans</v>
      </c>
      <c r="P139" s="13">
        <v>23743</v>
      </c>
      <c r="Q139">
        <f t="shared" ca="1" si="40"/>
        <v>61</v>
      </c>
      <c r="R139" t="str">
        <f t="shared" ca="1" si="41"/>
        <v>55-64</v>
      </c>
      <c r="S139" t="s">
        <v>105</v>
      </c>
      <c r="T139">
        <v>1</v>
      </c>
      <c r="V139">
        <v>1</v>
      </c>
      <c r="X139">
        <v>1</v>
      </c>
      <c r="Z139">
        <v>1</v>
      </c>
      <c r="BR139">
        <f t="shared" si="35"/>
        <v>4</v>
      </c>
      <c r="BS139" t="str">
        <f t="shared" si="42"/>
        <v>Prêt</v>
      </c>
      <c r="BT139" t="s">
        <v>106</v>
      </c>
      <c r="BU139" t="s">
        <v>125</v>
      </c>
      <c r="BV139" t="s">
        <v>126</v>
      </c>
      <c r="BW139" s="13" t="s">
        <v>103</v>
      </c>
      <c r="BX139" s="14">
        <f t="shared" ca="1" si="43"/>
        <v>4787086</v>
      </c>
      <c r="BY139" s="15" t="str">
        <f t="shared" ca="1" si="44"/>
        <v>750k-5 mil</v>
      </c>
      <c r="BZ139" s="12">
        <f t="shared" ca="1" si="45"/>
        <v>1381818</v>
      </c>
      <c r="CA139" s="12"/>
      <c r="CB139" s="12">
        <f t="shared" ca="1" si="46"/>
        <v>1381818</v>
      </c>
      <c r="CC139" s="12" t="s">
        <v>122</v>
      </c>
      <c r="CD139" s="12" t="s">
        <v>114</v>
      </c>
      <c r="CE139" s="12">
        <f t="shared" ca="1" si="47"/>
        <v>9</v>
      </c>
      <c r="CF139" s="12">
        <f t="shared" ca="1" si="48"/>
        <v>531898.4444444445</v>
      </c>
      <c r="CG139" s="16">
        <f t="shared" ca="1" si="49"/>
        <v>3.4643390084656591</v>
      </c>
      <c r="CH139" s="12" t="str">
        <f t="shared" ca="1" si="50"/>
        <v>1-5x</v>
      </c>
      <c r="CI139" s="12" t="s">
        <v>115</v>
      </c>
    </row>
    <row r="140" spans="1:87">
      <c r="A140" s="6">
        <v>11247</v>
      </c>
      <c r="B140" s="6" t="s">
        <v>118</v>
      </c>
      <c r="C140" s="18">
        <v>0.15</v>
      </c>
      <c r="D140" s="6" t="s">
        <v>102</v>
      </c>
      <c r="E140" s="6" t="s">
        <v>103</v>
      </c>
      <c r="F140" s="18"/>
      <c r="G140" s="18" t="str">
        <f t="shared" si="34"/>
        <v>Non</v>
      </c>
      <c r="H140" s="6" t="s">
        <v>104</v>
      </c>
      <c r="I140" s="7" t="s">
        <v>104</v>
      </c>
      <c r="J140" s="8">
        <v>41275</v>
      </c>
      <c r="K140" s="6">
        <f t="shared" ca="1" si="36"/>
        <v>13</v>
      </c>
      <c r="L140" s="6" t="str">
        <f t="shared" ca="1" si="37"/>
        <v>10-20 ans</v>
      </c>
      <c r="M140" s="8">
        <v>41275</v>
      </c>
      <c r="N140" s="6">
        <f t="shared" ca="1" si="38"/>
        <v>13</v>
      </c>
      <c r="O140" s="6" t="str">
        <f t="shared" ca="1" si="39"/>
        <v>10-20 ans</v>
      </c>
      <c r="P140" s="8">
        <v>36526</v>
      </c>
      <c r="Q140" s="6">
        <f t="shared" ca="1" si="40"/>
        <v>26</v>
      </c>
      <c r="R140" s="6" t="str">
        <f t="shared" ca="1" si="41"/>
        <v>25-34</v>
      </c>
      <c r="S140" s="6" t="s">
        <v>144</v>
      </c>
      <c r="T140" s="6"/>
      <c r="U140" s="6">
        <v>1</v>
      </c>
      <c r="V140" s="6">
        <v>1</v>
      </c>
      <c r="W140" s="6">
        <v>1</v>
      </c>
      <c r="X140" s="6">
        <v>1</v>
      </c>
      <c r="Y140" s="6">
        <v>1</v>
      </c>
      <c r="Z140" s="6">
        <v>1</v>
      </c>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f t="shared" si="35"/>
        <v>6</v>
      </c>
      <c r="BS140" s="6" t="str">
        <f t="shared" si="42"/>
        <v>Non prêté</v>
      </c>
      <c r="BT140" s="6" t="s">
        <v>106</v>
      </c>
      <c r="BU140" s="6" t="s">
        <v>107</v>
      </c>
      <c r="BV140" s="6" t="s">
        <v>108</v>
      </c>
      <c r="BW140" s="8" t="s">
        <v>103</v>
      </c>
      <c r="BX140" s="9" t="str">
        <f t="shared" ca="1" si="43"/>
        <v/>
      </c>
      <c r="BY140" s="10" t="str">
        <f t="shared" ca="1" si="44"/>
        <v/>
      </c>
      <c r="BZ140" s="7">
        <f t="shared" ca="1" si="45"/>
        <v>833080</v>
      </c>
      <c r="CA140" s="7"/>
      <c r="CB140" s="7">
        <f t="shared" ca="1" si="46"/>
        <v>833080</v>
      </c>
      <c r="CC140" s="7" t="s">
        <v>109</v>
      </c>
      <c r="CD140" s="7" t="s">
        <v>109</v>
      </c>
      <c r="CE140" s="7" t="str">
        <f t="shared" ca="1" si="47"/>
        <v/>
      </c>
      <c r="CF140" s="7" t="str">
        <f t="shared" ca="1" si="48"/>
        <v/>
      </c>
      <c r="CG140" s="11" t="str">
        <f t="shared" ca="1" si="49"/>
        <v/>
      </c>
      <c r="CH140" s="7" t="str">
        <f t="shared" ca="1" si="50"/>
        <v/>
      </c>
      <c r="CI140" s="7" t="s">
        <v>104</v>
      </c>
    </row>
    <row r="141" spans="1:87">
      <c r="A141">
        <v>11248</v>
      </c>
      <c r="B141" t="s">
        <v>101</v>
      </c>
      <c r="C141" s="17">
        <v>0.2</v>
      </c>
      <c r="D141" t="s">
        <v>103</v>
      </c>
      <c r="E141" t="s">
        <v>103</v>
      </c>
      <c r="G141" s="17" t="str">
        <f t="shared" si="34"/>
        <v>Non</v>
      </c>
      <c r="H141" t="s">
        <v>110</v>
      </c>
      <c r="I141" s="12" t="s">
        <v>127</v>
      </c>
      <c r="J141" s="13">
        <v>40909</v>
      </c>
      <c r="K141">
        <f t="shared" ca="1" si="36"/>
        <v>14</v>
      </c>
      <c r="L141" t="str">
        <f t="shared" ca="1" si="37"/>
        <v>10-20 ans</v>
      </c>
      <c r="M141" s="13">
        <v>40909</v>
      </c>
      <c r="N141">
        <f t="shared" ca="1" si="38"/>
        <v>14</v>
      </c>
      <c r="O141" t="str">
        <f t="shared" ca="1" si="39"/>
        <v>10-20 ans</v>
      </c>
      <c r="P141" s="13">
        <v>34700</v>
      </c>
      <c r="Q141">
        <f t="shared" ca="1" si="40"/>
        <v>31</v>
      </c>
      <c r="R141" t="str">
        <f t="shared" ca="1" si="41"/>
        <v>25-34</v>
      </c>
      <c r="S141" t="s">
        <v>124</v>
      </c>
      <c r="T141">
        <v>1</v>
      </c>
      <c r="V141">
        <v>1</v>
      </c>
      <c r="X141">
        <v>1</v>
      </c>
      <c r="Z141">
        <v>1</v>
      </c>
      <c r="BR141">
        <f t="shared" si="35"/>
        <v>4</v>
      </c>
      <c r="BS141" t="str">
        <f t="shared" si="42"/>
        <v>Prêt</v>
      </c>
      <c r="BT141" t="s">
        <v>106</v>
      </c>
      <c r="BU141" t="s">
        <v>107</v>
      </c>
      <c r="BV141" t="s">
        <v>108</v>
      </c>
      <c r="BW141" s="13" t="s">
        <v>103</v>
      </c>
      <c r="BX141" s="14">
        <f t="shared" ca="1" si="43"/>
        <v>1081005</v>
      </c>
      <c r="BY141" s="15" t="str">
        <f t="shared" ca="1" si="44"/>
        <v>750k-5 mil</v>
      </c>
      <c r="BZ141" s="12">
        <f t="shared" ca="1" si="45"/>
        <v>1080528</v>
      </c>
      <c r="CA141" s="12"/>
      <c r="CB141" s="12">
        <f t="shared" ca="1" si="46"/>
        <v>1080528</v>
      </c>
      <c r="CC141" s="12" t="s">
        <v>113</v>
      </c>
      <c r="CD141" s="12" t="s">
        <v>114</v>
      </c>
      <c r="CE141" s="12">
        <f t="shared" ca="1" si="47"/>
        <v>3</v>
      </c>
      <c r="CF141" s="12">
        <f t="shared" ca="1" si="48"/>
        <v>360335</v>
      </c>
      <c r="CG141" s="16">
        <f t="shared" ca="1" si="49"/>
        <v>1.0004414508462529</v>
      </c>
      <c r="CH141" s="12" t="str">
        <f t="shared" ca="1" si="50"/>
        <v>1-5x</v>
      </c>
      <c r="CI141" s="12" t="s">
        <v>115</v>
      </c>
    </row>
    <row r="142" spans="1:87">
      <c r="A142" s="6">
        <v>11249</v>
      </c>
      <c r="B142" s="6" t="s">
        <v>139</v>
      </c>
      <c r="C142" s="18">
        <v>0.3</v>
      </c>
      <c r="D142" s="6" t="s">
        <v>102</v>
      </c>
      <c r="E142" s="6" t="s">
        <v>102</v>
      </c>
      <c r="F142" s="18">
        <v>0.15</v>
      </c>
      <c r="G142" s="18" t="str">
        <f t="shared" si="34"/>
        <v>Non</v>
      </c>
      <c r="H142" s="6" t="s">
        <v>104</v>
      </c>
      <c r="I142" s="7" t="s">
        <v>120</v>
      </c>
      <c r="J142" s="8">
        <v>40544</v>
      </c>
      <c r="K142" s="6">
        <f t="shared" ca="1" si="36"/>
        <v>15</v>
      </c>
      <c r="L142" s="6" t="str">
        <f t="shared" ca="1" si="37"/>
        <v>10-20 ans</v>
      </c>
      <c r="M142" s="8">
        <v>40544</v>
      </c>
      <c r="N142" s="6">
        <f t="shared" ca="1" si="38"/>
        <v>15</v>
      </c>
      <c r="O142" s="6" t="str">
        <f t="shared" ca="1" si="39"/>
        <v>10-20 ans</v>
      </c>
      <c r="P142" s="8">
        <v>32874</v>
      </c>
      <c r="Q142" s="6">
        <f t="shared" ca="1" si="40"/>
        <v>36</v>
      </c>
      <c r="R142" s="6" t="str">
        <f t="shared" ca="1" si="41"/>
        <v>35-44</v>
      </c>
      <c r="S142" s="6" t="s">
        <v>117</v>
      </c>
      <c r="T142" s="6"/>
      <c r="U142" s="6">
        <v>1</v>
      </c>
      <c r="V142" s="6">
        <v>1</v>
      </c>
      <c r="W142" s="6">
        <v>1</v>
      </c>
      <c r="X142" s="6">
        <v>1</v>
      </c>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f t="shared" si="35"/>
        <v>4</v>
      </c>
      <c r="BS142" s="6" t="str">
        <f t="shared" si="42"/>
        <v>Non prêté</v>
      </c>
      <c r="BT142" s="6" t="s">
        <v>106</v>
      </c>
      <c r="BU142" s="6" t="s">
        <v>125</v>
      </c>
      <c r="BV142" s="6" t="s">
        <v>126</v>
      </c>
      <c r="BW142" s="8" t="s">
        <v>103</v>
      </c>
      <c r="BX142" s="9" t="str">
        <f t="shared" ca="1" si="43"/>
        <v/>
      </c>
      <c r="BY142" s="10" t="str">
        <f t="shared" ca="1" si="44"/>
        <v/>
      </c>
      <c r="BZ142" s="7">
        <f t="shared" ca="1" si="45"/>
        <v>39654</v>
      </c>
      <c r="CA142" s="7"/>
      <c r="CB142" s="7">
        <f t="shared" ca="1" si="46"/>
        <v>39654</v>
      </c>
      <c r="CC142" s="7" t="s">
        <v>109</v>
      </c>
      <c r="CD142" s="7" t="s">
        <v>109</v>
      </c>
      <c r="CE142" s="7" t="str">
        <f t="shared" ca="1" si="47"/>
        <v/>
      </c>
      <c r="CF142" s="7" t="str">
        <f t="shared" ca="1" si="48"/>
        <v/>
      </c>
      <c r="CG142" s="11" t="str">
        <f t="shared" ca="1" si="49"/>
        <v/>
      </c>
      <c r="CH142" s="7" t="str">
        <f t="shared" ca="1" si="50"/>
        <v/>
      </c>
      <c r="CI142" s="7" t="s">
        <v>104</v>
      </c>
    </row>
    <row r="143" spans="1:87">
      <c r="A143">
        <v>11250</v>
      </c>
      <c r="B143" t="s">
        <v>101</v>
      </c>
      <c r="C143" s="17">
        <v>0.4</v>
      </c>
      <c r="D143" t="s">
        <v>103</v>
      </c>
      <c r="E143" t="s">
        <v>102</v>
      </c>
      <c r="F143" s="17">
        <v>0.3</v>
      </c>
      <c r="G143" s="17" t="str">
        <f t="shared" si="34"/>
        <v>Non</v>
      </c>
      <c r="H143" t="s">
        <v>104</v>
      </c>
      <c r="I143" s="12" t="s">
        <v>104</v>
      </c>
      <c r="J143" s="13">
        <v>40179</v>
      </c>
      <c r="K143">
        <f t="shared" ca="1" si="36"/>
        <v>16</v>
      </c>
      <c r="L143" t="str">
        <f t="shared" ca="1" si="37"/>
        <v>10-20 ans</v>
      </c>
      <c r="M143" s="13">
        <v>40179</v>
      </c>
      <c r="N143">
        <f t="shared" ca="1" si="38"/>
        <v>16</v>
      </c>
      <c r="O143" t="str">
        <f t="shared" ca="1" si="39"/>
        <v>10-20 ans</v>
      </c>
      <c r="P143" s="13">
        <v>31048</v>
      </c>
      <c r="Q143">
        <f t="shared" ca="1" si="40"/>
        <v>41</v>
      </c>
      <c r="R143" t="str">
        <f t="shared" ca="1" si="41"/>
        <v>35-44</v>
      </c>
      <c r="S143" t="s">
        <v>105</v>
      </c>
      <c r="V143">
        <v>1</v>
      </c>
      <c r="X143">
        <v>1</v>
      </c>
      <c r="Z143">
        <v>1</v>
      </c>
      <c r="BR143">
        <f t="shared" si="35"/>
        <v>3</v>
      </c>
      <c r="BS143" t="str">
        <f t="shared" si="42"/>
        <v>Non prêté</v>
      </c>
      <c r="BT143" t="s">
        <v>106</v>
      </c>
      <c r="BU143" t="s">
        <v>107</v>
      </c>
      <c r="BV143" t="s">
        <v>138</v>
      </c>
      <c r="BW143" s="13" t="s">
        <v>103</v>
      </c>
      <c r="BX143" s="14" t="str">
        <f t="shared" ca="1" si="43"/>
        <v/>
      </c>
      <c r="BY143" s="15" t="str">
        <f t="shared" ca="1" si="44"/>
        <v/>
      </c>
      <c r="BZ143" s="12">
        <f t="shared" ca="1" si="45"/>
        <v>1811829</v>
      </c>
      <c r="CA143" s="12"/>
      <c r="CB143" s="12">
        <f t="shared" ca="1" si="46"/>
        <v>1811829</v>
      </c>
      <c r="CC143" s="12" t="s">
        <v>109</v>
      </c>
      <c r="CD143" s="12" t="s">
        <v>109</v>
      </c>
      <c r="CE143" s="12" t="str">
        <f t="shared" ca="1" si="47"/>
        <v/>
      </c>
      <c r="CF143" s="12" t="str">
        <f t="shared" ca="1" si="48"/>
        <v/>
      </c>
      <c r="CG143" s="16" t="str">
        <f t="shared" ca="1" si="49"/>
        <v/>
      </c>
      <c r="CH143" s="12" t="str">
        <f t="shared" ca="1" si="50"/>
        <v/>
      </c>
      <c r="CI143" s="12" t="s">
        <v>104</v>
      </c>
    </row>
    <row r="144" spans="1:87">
      <c r="A144" s="6">
        <v>11251</v>
      </c>
      <c r="B144" s="6" t="s">
        <v>146</v>
      </c>
      <c r="C144" s="18">
        <v>0.5</v>
      </c>
      <c r="D144" s="6" t="s">
        <v>102</v>
      </c>
      <c r="E144" s="6" t="s">
        <v>103</v>
      </c>
      <c r="F144" s="18"/>
      <c r="G144" s="18" t="str">
        <f t="shared" si="34"/>
        <v>Oui</v>
      </c>
      <c r="H144" s="6" t="s">
        <v>104</v>
      </c>
      <c r="I144" s="7" t="s">
        <v>104</v>
      </c>
      <c r="J144" s="8">
        <v>39814</v>
      </c>
      <c r="K144" s="6">
        <f t="shared" ca="1" si="36"/>
        <v>17</v>
      </c>
      <c r="L144" s="6" t="str">
        <f t="shared" ca="1" si="37"/>
        <v>10-20 ans</v>
      </c>
      <c r="M144" s="8">
        <v>39814</v>
      </c>
      <c r="N144" s="6">
        <f t="shared" ca="1" si="38"/>
        <v>17</v>
      </c>
      <c r="O144" s="6" t="str">
        <f t="shared" ca="1" si="39"/>
        <v>10-20 ans</v>
      </c>
      <c r="P144" s="8">
        <v>29221</v>
      </c>
      <c r="Q144" s="6">
        <f t="shared" ca="1" si="40"/>
        <v>46</v>
      </c>
      <c r="R144" s="6" t="str">
        <f t="shared" ca="1" si="41"/>
        <v>45-54</v>
      </c>
      <c r="S144" s="6" t="s">
        <v>105</v>
      </c>
      <c r="T144" s="6"/>
      <c r="U144" s="6">
        <v>1</v>
      </c>
      <c r="V144" s="6"/>
      <c r="W144" s="6">
        <v>1</v>
      </c>
      <c r="X144" s="6"/>
      <c r="Y144" s="6">
        <v>1</v>
      </c>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f t="shared" si="35"/>
        <v>3</v>
      </c>
      <c r="BS144" s="6" t="str">
        <f t="shared" si="42"/>
        <v>Non prêté</v>
      </c>
      <c r="BT144" s="6" t="s">
        <v>106</v>
      </c>
      <c r="BU144" s="6" t="s">
        <v>112</v>
      </c>
      <c r="BV144" s="6" t="s">
        <v>108</v>
      </c>
      <c r="BW144" s="8" t="s">
        <v>103</v>
      </c>
      <c r="BX144" s="9" t="str">
        <f t="shared" ca="1" si="43"/>
        <v/>
      </c>
      <c r="BY144" s="10" t="str">
        <f t="shared" ca="1" si="44"/>
        <v/>
      </c>
      <c r="BZ144" s="7">
        <f t="shared" ca="1" si="45"/>
        <v>891914</v>
      </c>
      <c r="CA144" s="7"/>
      <c r="CB144" s="7">
        <f t="shared" ca="1" si="46"/>
        <v>891914</v>
      </c>
      <c r="CC144" s="7" t="s">
        <v>109</v>
      </c>
      <c r="CD144" s="7" t="s">
        <v>109</v>
      </c>
      <c r="CE144" s="7" t="str">
        <f t="shared" ca="1" si="47"/>
        <v/>
      </c>
      <c r="CF144" s="7" t="str">
        <f t="shared" ca="1" si="48"/>
        <v/>
      </c>
      <c r="CG144" s="11" t="str">
        <f t="shared" ca="1" si="49"/>
        <v/>
      </c>
      <c r="CH144" s="7" t="str">
        <f t="shared" ca="1" si="50"/>
        <v/>
      </c>
      <c r="CI144" s="7" t="s">
        <v>104</v>
      </c>
    </row>
    <row r="145" spans="1:87">
      <c r="A145">
        <v>11252</v>
      </c>
      <c r="B145" t="s">
        <v>101</v>
      </c>
      <c r="C145" s="17">
        <v>0.6</v>
      </c>
      <c r="D145" t="s">
        <v>103</v>
      </c>
      <c r="E145" t="s">
        <v>103</v>
      </c>
      <c r="G145" s="17" t="str">
        <f t="shared" si="34"/>
        <v>Oui</v>
      </c>
      <c r="H145" t="s">
        <v>104</v>
      </c>
      <c r="I145" s="12" t="s">
        <v>127</v>
      </c>
      <c r="J145" s="13">
        <v>39448</v>
      </c>
      <c r="K145">
        <f t="shared" ca="1" si="36"/>
        <v>18</v>
      </c>
      <c r="L145" t="str">
        <f t="shared" ca="1" si="37"/>
        <v>10-20 ans</v>
      </c>
      <c r="M145" s="13">
        <v>39448</v>
      </c>
      <c r="N145">
        <f t="shared" ca="1" si="38"/>
        <v>18</v>
      </c>
      <c r="O145" t="str">
        <f t="shared" ca="1" si="39"/>
        <v>10-20 ans</v>
      </c>
      <c r="P145" s="13">
        <v>27395</v>
      </c>
      <c r="Q145">
        <f t="shared" ca="1" si="40"/>
        <v>51</v>
      </c>
      <c r="R145" t="str">
        <f t="shared" ca="1" si="41"/>
        <v>45-54</v>
      </c>
      <c r="S145" t="s">
        <v>105</v>
      </c>
      <c r="V145">
        <v>1</v>
      </c>
      <c r="X145">
        <v>1</v>
      </c>
      <c r="Z145">
        <v>1</v>
      </c>
      <c r="BR145">
        <f t="shared" si="35"/>
        <v>3</v>
      </c>
      <c r="BS145" t="str">
        <f t="shared" si="42"/>
        <v>Non prêté</v>
      </c>
      <c r="BT145" t="s">
        <v>106</v>
      </c>
      <c r="BU145" t="s">
        <v>125</v>
      </c>
      <c r="BV145" t="s">
        <v>126</v>
      </c>
      <c r="BW145" s="13" t="s">
        <v>103</v>
      </c>
      <c r="BX145" s="14" t="str">
        <f t="shared" ca="1" si="43"/>
        <v/>
      </c>
      <c r="BY145" s="15" t="str">
        <f t="shared" ca="1" si="44"/>
        <v/>
      </c>
      <c r="BZ145" s="12">
        <f t="shared" ca="1" si="45"/>
        <v>555170</v>
      </c>
      <c r="CA145" s="12"/>
      <c r="CB145" s="12">
        <f t="shared" ca="1" si="46"/>
        <v>555170</v>
      </c>
      <c r="CC145" s="12" t="s">
        <v>109</v>
      </c>
      <c r="CD145" s="12" t="s">
        <v>109</v>
      </c>
      <c r="CE145" s="12" t="str">
        <f t="shared" ca="1" si="47"/>
        <v/>
      </c>
      <c r="CF145" s="12" t="str">
        <f t="shared" ca="1" si="48"/>
        <v/>
      </c>
      <c r="CG145" s="16" t="str">
        <f t="shared" ca="1" si="49"/>
        <v/>
      </c>
      <c r="CH145" s="12" t="str">
        <f t="shared" ca="1" si="50"/>
        <v/>
      </c>
      <c r="CI145" s="12" t="s">
        <v>104</v>
      </c>
    </row>
    <row r="146" spans="1:87">
      <c r="A146" s="6">
        <v>11253</v>
      </c>
      <c r="B146" s="6" t="s">
        <v>101</v>
      </c>
      <c r="C146" s="18">
        <v>0.7</v>
      </c>
      <c r="D146" s="6" t="s">
        <v>102</v>
      </c>
      <c r="E146" s="6" t="s">
        <v>102</v>
      </c>
      <c r="F146" s="18">
        <v>0.4</v>
      </c>
      <c r="G146" s="18" t="str">
        <f t="shared" si="34"/>
        <v>Oui</v>
      </c>
      <c r="H146" s="6" t="s">
        <v>119</v>
      </c>
      <c r="I146" s="7" t="s">
        <v>120</v>
      </c>
      <c r="J146" s="8">
        <v>39083</v>
      </c>
      <c r="K146" s="6">
        <f t="shared" ca="1" si="36"/>
        <v>19</v>
      </c>
      <c r="L146" s="6" t="str">
        <f t="shared" ca="1" si="37"/>
        <v>10-20 ans</v>
      </c>
      <c r="M146" s="8">
        <v>39083</v>
      </c>
      <c r="N146" s="6">
        <f t="shared" ca="1" si="38"/>
        <v>19</v>
      </c>
      <c r="O146" s="6" t="str">
        <f t="shared" ca="1" si="39"/>
        <v>10-20 ans</v>
      </c>
      <c r="P146" s="8">
        <v>25569</v>
      </c>
      <c r="Q146" s="6">
        <f t="shared" ca="1" si="40"/>
        <v>56</v>
      </c>
      <c r="R146" s="6" t="str">
        <f t="shared" ca="1" si="41"/>
        <v>55-64</v>
      </c>
      <c r="S146" s="6" t="s">
        <v>129</v>
      </c>
      <c r="T146" s="6">
        <v>1</v>
      </c>
      <c r="U146" s="6">
        <v>1</v>
      </c>
      <c r="V146" s="6">
        <v>1</v>
      </c>
      <c r="W146" s="6">
        <v>1</v>
      </c>
      <c r="X146" s="6">
        <v>1</v>
      </c>
      <c r="Y146" s="6">
        <v>1</v>
      </c>
      <c r="Z146" s="6">
        <v>1</v>
      </c>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f t="shared" si="35"/>
        <v>7</v>
      </c>
      <c r="BS146" s="6" t="str">
        <f t="shared" si="42"/>
        <v>Prêt</v>
      </c>
      <c r="BT146" s="6" t="s">
        <v>106</v>
      </c>
      <c r="BU146" s="6" t="s">
        <v>125</v>
      </c>
      <c r="BV146" s="6" t="s">
        <v>126</v>
      </c>
      <c r="BW146" s="8" t="s">
        <v>103</v>
      </c>
      <c r="BX146" s="9">
        <f t="shared" ca="1" si="43"/>
        <v>4254113</v>
      </c>
      <c r="BY146" s="10" t="str">
        <f t="shared" ca="1" si="44"/>
        <v>750k-5 mil</v>
      </c>
      <c r="BZ146" s="7">
        <f t="shared" ca="1" si="45"/>
        <v>291499</v>
      </c>
      <c r="CA146" s="7"/>
      <c r="CB146" s="7">
        <f t="shared" ca="1" si="46"/>
        <v>291499</v>
      </c>
      <c r="CC146" s="7" t="s">
        <v>122</v>
      </c>
      <c r="CD146" s="7" t="s">
        <v>128</v>
      </c>
      <c r="CE146" s="7">
        <f t="shared" ca="1" si="47"/>
        <v>2</v>
      </c>
      <c r="CF146" s="7">
        <f t="shared" ca="1" si="48"/>
        <v>2127056.5</v>
      </c>
      <c r="CG146" s="11">
        <f t="shared" ca="1" si="49"/>
        <v>14.593919704698816</v>
      </c>
      <c r="CH146" s="7" t="str">
        <f t="shared" ca="1" si="50"/>
        <v>10-20x</v>
      </c>
      <c r="CI146" s="7" t="s">
        <v>115</v>
      </c>
    </row>
    <row r="147" spans="1:87">
      <c r="A147">
        <v>11254</v>
      </c>
      <c r="B147" t="s">
        <v>101</v>
      </c>
      <c r="C147" s="17">
        <v>0.8</v>
      </c>
      <c r="D147" t="s">
        <v>103</v>
      </c>
      <c r="E147" t="s">
        <v>102</v>
      </c>
      <c r="F147" s="17">
        <v>0.75</v>
      </c>
      <c r="G147" s="17" t="str">
        <f t="shared" si="34"/>
        <v>Oui</v>
      </c>
      <c r="H147" t="s">
        <v>104</v>
      </c>
      <c r="I147" s="12" t="s">
        <v>127</v>
      </c>
      <c r="J147" s="13">
        <v>38718</v>
      </c>
      <c r="K147">
        <f t="shared" ca="1" si="36"/>
        <v>20</v>
      </c>
      <c r="L147" t="str">
        <f t="shared" ca="1" si="37"/>
        <v>&gt;20 ans</v>
      </c>
      <c r="M147" s="13">
        <v>38718</v>
      </c>
      <c r="N147">
        <f t="shared" ca="1" si="38"/>
        <v>20</v>
      </c>
      <c r="O147" t="str">
        <f t="shared" ca="1" si="39"/>
        <v>&gt;20 ans</v>
      </c>
      <c r="P147" s="13">
        <v>23743</v>
      </c>
      <c r="Q147">
        <f t="shared" ca="1" si="40"/>
        <v>61</v>
      </c>
      <c r="R147" t="str">
        <f t="shared" ca="1" si="41"/>
        <v>55-64</v>
      </c>
      <c r="S147" t="s">
        <v>144</v>
      </c>
      <c r="V147">
        <v>1</v>
      </c>
      <c r="X147">
        <v>1</v>
      </c>
      <c r="Z147">
        <v>1</v>
      </c>
      <c r="BR147">
        <f t="shared" si="35"/>
        <v>3</v>
      </c>
      <c r="BS147" t="str">
        <f t="shared" si="42"/>
        <v>Non prêté</v>
      </c>
      <c r="BT147" t="s">
        <v>106</v>
      </c>
      <c r="BU147" t="s">
        <v>125</v>
      </c>
      <c r="BV147" t="s">
        <v>126</v>
      </c>
      <c r="BW147" s="13" t="s">
        <v>103</v>
      </c>
      <c r="BX147" s="14" t="str">
        <f t="shared" ca="1" si="43"/>
        <v/>
      </c>
      <c r="BY147" s="15" t="str">
        <f t="shared" ca="1" si="44"/>
        <v/>
      </c>
      <c r="BZ147" s="12">
        <f t="shared" ca="1" si="45"/>
        <v>690197</v>
      </c>
      <c r="CA147" s="12"/>
      <c r="CB147" s="12">
        <f t="shared" ca="1" si="46"/>
        <v>690197</v>
      </c>
      <c r="CC147" s="12" t="s">
        <v>109</v>
      </c>
      <c r="CD147" s="12" t="s">
        <v>109</v>
      </c>
      <c r="CE147" s="12" t="str">
        <f t="shared" ca="1" si="47"/>
        <v/>
      </c>
      <c r="CF147" s="12" t="str">
        <f t="shared" ca="1" si="48"/>
        <v/>
      </c>
      <c r="CG147" s="16" t="str">
        <f t="shared" ca="1" si="49"/>
        <v/>
      </c>
      <c r="CH147" s="12" t="str">
        <f t="shared" ca="1" si="50"/>
        <v/>
      </c>
      <c r="CI147" s="12" t="s">
        <v>104</v>
      </c>
    </row>
    <row r="148" spans="1:87">
      <c r="A148" s="6">
        <v>11255</v>
      </c>
      <c r="B148" s="6" t="s">
        <v>101</v>
      </c>
      <c r="C148" s="18">
        <v>0.75</v>
      </c>
      <c r="D148" s="6" t="s">
        <v>102</v>
      </c>
      <c r="E148" s="6" t="s">
        <v>103</v>
      </c>
      <c r="F148" s="18"/>
      <c r="G148" s="18" t="str">
        <f t="shared" si="34"/>
        <v>Oui</v>
      </c>
      <c r="H148" s="6" t="s">
        <v>104</v>
      </c>
      <c r="I148" s="7" t="s">
        <v>120</v>
      </c>
      <c r="J148" s="8">
        <v>38353</v>
      </c>
      <c r="K148" s="6">
        <f t="shared" ca="1" si="36"/>
        <v>21</v>
      </c>
      <c r="L148" s="6" t="str">
        <f t="shared" ca="1" si="37"/>
        <v>&gt;20 ans</v>
      </c>
      <c r="M148" s="8">
        <v>38353</v>
      </c>
      <c r="N148" s="6">
        <f t="shared" ca="1" si="38"/>
        <v>21</v>
      </c>
      <c r="O148" s="6" t="str">
        <f t="shared" ca="1" si="39"/>
        <v>&gt;20 ans</v>
      </c>
      <c r="P148" s="8">
        <v>36526</v>
      </c>
      <c r="Q148" s="6">
        <f t="shared" ca="1" si="40"/>
        <v>26</v>
      </c>
      <c r="R148" s="6" t="str">
        <f t="shared" ca="1" si="41"/>
        <v>25-34</v>
      </c>
      <c r="S148" s="6" t="s">
        <v>148</v>
      </c>
      <c r="T148" s="6"/>
      <c r="U148" s="6">
        <v>1</v>
      </c>
      <c r="V148" s="6">
        <v>1</v>
      </c>
      <c r="W148" s="6">
        <v>1</v>
      </c>
      <c r="X148" s="6">
        <v>1</v>
      </c>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f t="shared" si="35"/>
        <v>4</v>
      </c>
      <c r="BS148" s="6" t="str">
        <f t="shared" si="42"/>
        <v>Non prêté</v>
      </c>
      <c r="BT148" s="6" t="s">
        <v>106</v>
      </c>
      <c r="BU148" s="6" t="s">
        <v>125</v>
      </c>
      <c r="BV148" s="6" t="s">
        <v>133</v>
      </c>
      <c r="BW148" s="8" t="s">
        <v>103</v>
      </c>
      <c r="BX148" s="9" t="str">
        <f t="shared" ca="1" si="43"/>
        <v/>
      </c>
      <c r="BY148" s="10" t="str">
        <f t="shared" ca="1" si="44"/>
        <v/>
      </c>
      <c r="BZ148" s="7">
        <f t="shared" ca="1" si="45"/>
        <v>1736538</v>
      </c>
      <c r="CA148" s="7"/>
      <c r="CB148" s="7">
        <f t="shared" ca="1" si="46"/>
        <v>1736538</v>
      </c>
      <c r="CC148" s="7" t="s">
        <v>109</v>
      </c>
      <c r="CD148" s="7" t="s">
        <v>109</v>
      </c>
      <c r="CE148" s="7" t="str">
        <f t="shared" ca="1" si="47"/>
        <v/>
      </c>
      <c r="CF148" s="7" t="str">
        <f t="shared" ca="1" si="48"/>
        <v/>
      </c>
      <c r="CG148" s="11" t="str">
        <f t="shared" ca="1" si="49"/>
        <v/>
      </c>
      <c r="CH148" s="7" t="str">
        <f t="shared" ca="1" si="50"/>
        <v/>
      </c>
      <c r="CI148" s="7" t="s">
        <v>104</v>
      </c>
    </row>
    <row r="149" spans="1:87">
      <c r="A149">
        <v>11256</v>
      </c>
      <c r="B149" t="s">
        <v>101</v>
      </c>
      <c r="C149" s="17">
        <v>1</v>
      </c>
      <c r="D149" t="s">
        <v>103</v>
      </c>
      <c r="E149" t="s">
        <v>103</v>
      </c>
      <c r="G149" s="17" t="str">
        <f t="shared" si="34"/>
        <v>Oui</v>
      </c>
      <c r="H149" t="s">
        <v>119</v>
      </c>
      <c r="I149" s="12" t="s">
        <v>120</v>
      </c>
      <c r="J149" s="13">
        <v>37987</v>
      </c>
      <c r="K149">
        <f t="shared" ca="1" si="36"/>
        <v>22</v>
      </c>
      <c r="L149" t="str">
        <f t="shared" ca="1" si="37"/>
        <v>&gt;20 ans</v>
      </c>
      <c r="M149" s="13">
        <v>37987</v>
      </c>
      <c r="N149">
        <f t="shared" ca="1" si="38"/>
        <v>22</v>
      </c>
      <c r="O149" t="str">
        <f t="shared" ca="1" si="39"/>
        <v>&gt;20 ans</v>
      </c>
      <c r="P149" s="13">
        <v>34700</v>
      </c>
      <c r="Q149">
        <f t="shared" ca="1" si="40"/>
        <v>31</v>
      </c>
      <c r="R149" t="str">
        <f t="shared" ca="1" si="41"/>
        <v>25-34</v>
      </c>
      <c r="S149" t="s">
        <v>105</v>
      </c>
      <c r="T149">
        <v>1</v>
      </c>
      <c r="V149">
        <v>1</v>
      </c>
      <c r="X149">
        <v>1</v>
      </c>
      <c r="Z149">
        <v>1</v>
      </c>
      <c r="BR149">
        <f t="shared" si="35"/>
        <v>4</v>
      </c>
      <c r="BS149" t="str">
        <f t="shared" si="42"/>
        <v>Prêt</v>
      </c>
      <c r="BT149" t="s">
        <v>106</v>
      </c>
      <c r="BU149" t="s">
        <v>107</v>
      </c>
      <c r="BV149" t="s">
        <v>108</v>
      </c>
      <c r="BW149" s="13" t="s">
        <v>103</v>
      </c>
      <c r="BX149" s="14">
        <f t="shared" ca="1" si="43"/>
        <v>2849114</v>
      </c>
      <c r="BY149" s="15" t="str">
        <f t="shared" ca="1" si="44"/>
        <v>750k-5 mil</v>
      </c>
      <c r="BZ149" s="12">
        <f t="shared" ca="1" si="45"/>
        <v>1005491</v>
      </c>
      <c r="CA149" s="12"/>
      <c r="CB149" s="12">
        <f t="shared" ca="1" si="46"/>
        <v>1005491</v>
      </c>
      <c r="CC149" s="12" t="s">
        <v>113</v>
      </c>
      <c r="CD149" s="12" t="s">
        <v>114</v>
      </c>
      <c r="CE149" s="12">
        <f t="shared" ca="1" si="47"/>
        <v>4</v>
      </c>
      <c r="CF149" s="12">
        <f t="shared" ca="1" si="48"/>
        <v>712278.5</v>
      </c>
      <c r="CG149" s="16">
        <f t="shared" ca="1" si="49"/>
        <v>2.8335549497708086</v>
      </c>
      <c r="CH149" s="12" t="str">
        <f t="shared" ca="1" si="50"/>
        <v>1-5x</v>
      </c>
      <c r="CI149" s="12" t="s">
        <v>115</v>
      </c>
    </row>
    <row r="150" spans="1:87">
      <c r="A150" s="6">
        <v>11257</v>
      </c>
      <c r="B150" s="6" t="s">
        <v>101</v>
      </c>
      <c r="C150" s="18">
        <v>0</v>
      </c>
      <c r="D150" s="6" t="s">
        <v>102</v>
      </c>
      <c r="E150" s="6" t="s">
        <v>102</v>
      </c>
      <c r="F150" s="18">
        <v>0.15</v>
      </c>
      <c r="G150" s="18" t="str">
        <f t="shared" si="34"/>
        <v>Non</v>
      </c>
      <c r="H150" s="6" t="s">
        <v>110</v>
      </c>
      <c r="I150" s="7" t="s">
        <v>127</v>
      </c>
      <c r="J150" s="8">
        <v>37622</v>
      </c>
      <c r="K150" s="6">
        <f t="shared" ca="1" si="36"/>
        <v>23</v>
      </c>
      <c r="L150" s="6" t="str">
        <f t="shared" ca="1" si="37"/>
        <v>&gt;20 ans</v>
      </c>
      <c r="M150" s="8">
        <v>37622</v>
      </c>
      <c r="N150" s="6">
        <f t="shared" ca="1" si="38"/>
        <v>23</v>
      </c>
      <c r="O150" s="6" t="str">
        <f t="shared" ca="1" si="39"/>
        <v>&gt;20 ans</v>
      </c>
      <c r="P150" s="8">
        <v>32874</v>
      </c>
      <c r="Q150" s="6">
        <f t="shared" ca="1" si="40"/>
        <v>36</v>
      </c>
      <c r="R150" s="6" t="str">
        <f t="shared" ca="1" si="41"/>
        <v>35-44</v>
      </c>
      <c r="S150" s="6" t="s">
        <v>140</v>
      </c>
      <c r="T150" s="6">
        <v>1</v>
      </c>
      <c r="U150" s="6">
        <v>1</v>
      </c>
      <c r="V150" s="6"/>
      <c r="W150" s="6">
        <v>1</v>
      </c>
      <c r="X150" s="6"/>
      <c r="Y150" s="6">
        <v>1</v>
      </c>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f t="shared" si="35"/>
        <v>4</v>
      </c>
      <c r="BS150" s="6" t="str">
        <f t="shared" si="42"/>
        <v>Prêt</v>
      </c>
      <c r="BT150" s="6" t="s">
        <v>106</v>
      </c>
      <c r="BU150" s="6" t="s">
        <v>112</v>
      </c>
      <c r="BV150" s="6" t="s">
        <v>108</v>
      </c>
      <c r="BW150" s="8" t="s">
        <v>103</v>
      </c>
      <c r="BX150" s="9">
        <f t="shared" ca="1" si="43"/>
        <v>2761802</v>
      </c>
      <c r="BY150" s="10" t="str">
        <f t="shared" ca="1" si="44"/>
        <v>750k-5 mil</v>
      </c>
      <c r="BZ150" s="7">
        <f t="shared" ca="1" si="45"/>
        <v>1118292</v>
      </c>
      <c r="CA150" s="7"/>
      <c r="CB150" s="7">
        <f t="shared" ca="1" si="46"/>
        <v>1118292</v>
      </c>
      <c r="CC150" s="7" t="s">
        <v>122</v>
      </c>
      <c r="CD150" s="7" t="s">
        <v>128</v>
      </c>
      <c r="CE150" s="7">
        <f t="shared" ca="1" si="47"/>
        <v>7</v>
      </c>
      <c r="CF150" s="7">
        <f t="shared" ca="1" si="48"/>
        <v>394543.14285714284</v>
      </c>
      <c r="CG150" s="11">
        <f t="shared" ca="1" si="49"/>
        <v>2.4696608756925742</v>
      </c>
      <c r="CH150" s="7" t="str">
        <f t="shared" ca="1" si="50"/>
        <v>1-5x</v>
      </c>
      <c r="CI150" s="7" t="s">
        <v>115</v>
      </c>
    </row>
    <row r="151" spans="1:87">
      <c r="A151">
        <v>11258</v>
      </c>
      <c r="B151" t="s">
        <v>101</v>
      </c>
      <c r="C151" s="17">
        <v>0.4</v>
      </c>
      <c r="D151" t="s">
        <v>103</v>
      </c>
      <c r="E151" t="s">
        <v>102</v>
      </c>
      <c r="F151" s="17">
        <v>0.5</v>
      </c>
      <c r="G151" s="17" t="str">
        <f t="shared" si="34"/>
        <v>Non</v>
      </c>
      <c r="H151" t="s">
        <v>104</v>
      </c>
      <c r="I151" s="12" t="s">
        <v>120</v>
      </c>
      <c r="J151" s="13">
        <v>37257</v>
      </c>
      <c r="K151">
        <f t="shared" ca="1" si="36"/>
        <v>24</v>
      </c>
      <c r="L151" t="str">
        <f t="shared" ca="1" si="37"/>
        <v>&gt;20 ans</v>
      </c>
      <c r="M151" s="13">
        <v>37257</v>
      </c>
      <c r="N151">
        <f t="shared" ca="1" si="38"/>
        <v>24</v>
      </c>
      <c r="O151" t="str">
        <f t="shared" ca="1" si="39"/>
        <v>&gt;20 ans</v>
      </c>
      <c r="P151" s="13">
        <v>31048</v>
      </c>
      <c r="Q151">
        <f t="shared" ca="1" si="40"/>
        <v>41</v>
      </c>
      <c r="R151" t="str">
        <f t="shared" ca="1" si="41"/>
        <v>35-44</v>
      </c>
      <c r="S151" t="s">
        <v>121</v>
      </c>
      <c r="V151">
        <v>1</v>
      </c>
      <c r="X151">
        <v>1</v>
      </c>
      <c r="Z151">
        <v>1</v>
      </c>
      <c r="BR151">
        <f t="shared" si="35"/>
        <v>3</v>
      </c>
      <c r="BS151" t="str">
        <f t="shared" si="42"/>
        <v>Non prêté</v>
      </c>
      <c r="BT151" t="s">
        <v>106</v>
      </c>
      <c r="BU151" t="s">
        <v>125</v>
      </c>
      <c r="BV151" t="s">
        <v>126</v>
      </c>
      <c r="BW151" s="13" t="s">
        <v>103</v>
      </c>
      <c r="BX151" s="14" t="str">
        <f t="shared" ca="1" si="43"/>
        <v/>
      </c>
      <c r="BY151" s="15" t="str">
        <f t="shared" ca="1" si="44"/>
        <v/>
      </c>
      <c r="BZ151" s="12">
        <f t="shared" ca="1" si="45"/>
        <v>595220</v>
      </c>
      <c r="CA151" s="12"/>
      <c r="CB151" s="12">
        <f t="shared" ca="1" si="46"/>
        <v>595220</v>
      </c>
      <c r="CC151" s="12" t="s">
        <v>109</v>
      </c>
      <c r="CD151" s="12" t="s">
        <v>109</v>
      </c>
      <c r="CE151" s="12" t="str">
        <f t="shared" ca="1" si="47"/>
        <v/>
      </c>
      <c r="CF151" s="12" t="str">
        <f t="shared" ca="1" si="48"/>
        <v/>
      </c>
      <c r="CG151" s="16" t="str">
        <f t="shared" ca="1" si="49"/>
        <v/>
      </c>
      <c r="CH151" s="12" t="str">
        <f t="shared" ca="1" si="50"/>
        <v/>
      </c>
      <c r="CI151" s="12" t="s">
        <v>104</v>
      </c>
    </row>
    <row r="152" spans="1:87">
      <c r="A152" s="6">
        <v>11259</v>
      </c>
      <c r="B152" s="6" t="s">
        <v>101</v>
      </c>
      <c r="C152" s="18">
        <v>0.15</v>
      </c>
      <c r="D152" s="6" t="s">
        <v>102</v>
      </c>
      <c r="E152" s="6" t="s">
        <v>103</v>
      </c>
      <c r="F152" s="18"/>
      <c r="G152" s="18" t="str">
        <f t="shared" si="34"/>
        <v>Non</v>
      </c>
      <c r="H152" s="6" t="s">
        <v>119</v>
      </c>
      <c r="I152" s="7" t="s">
        <v>120</v>
      </c>
      <c r="J152" s="8">
        <v>36892</v>
      </c>
      <c r="K152" s="6">
        <f t="shared" ca="1" si="36"/>
        <v>25</v>
      </c>
      <c r="L152" s="6" t="str">
        <f t="shared" ca="1" si="37"/>
        <v>&gt;20 ans</v>
      </c>
      <c r="M152" s="8">
        <v>36892</v>
      </c>
      <c r="N152" s="6">
        <f t="shared" ca="1" si="38"/>
        <v>25</v>
      </c>
      <c r="O152" s="6" t="str">
        <f t="shared" ca="1" si="39"/>
        <v>&gt;20 ans</v>
      </c>
      <c r="P152" s="8">
        <v>29221</v>
      </c>
      <c r="Q152" s="6">
        <f t="shared" ca="1" si="40"/>
        <v>46</v>
      </c>
      <c r="R152" s="6" t="str">
        <f t="shared" ca="1" si="41"/>
        <v>45-54</v>
      </c>
      <c r="S152" s="6" t="s">
        <v>105</v>
      </c>
      <c r="T152" s="6">
        <v>1</v>
      </c>
      <c r="U152" s="6">
        <v>1</v>
      </c>
      <c r="V152" s="6">
        <v>1</v>
      </c>
      <c r="W152" s="6">
        <v>1</v>
      </c>
      <c r="X152" s="6">
        <v>1</v>
      </c>
      <c r="Y152" s="6">
        <v>1</v>
      </c>
      <c r="Z152" s="6">
        <v>1</v>
      </c>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f t="shared" si="35"/>
        <v>7</v>
      </c>
      <c r="BS152" s="6" t="str">
        <f t="shared" si="42"/>
        <v>Prêt</v>
      </c>
      <c r="BT152" s="6" t="s">
        <v>106</v>
      </c>
      <c r="BU152" s="6" t="s">
        <v>125</v>
      </c>
      <c r="BV152" s="6" t="s">
        <v>126</v>
      </c>
      <c r="BW152" s="8" t="s">
        <v>103</v>
      </c>
      <c r="BX152" s="9">
        <f t="shared" ca="1" si="43"/>
        <v>4845897</v>
      </c>
      <c r="BY152" s="10" t="str">
        <f t="shared" ca="1" si="44"/>
        <v>750k-5 mil</v>
      </c>
      <c r="BZ152" s="7">
        <f t="shared" ca="1" si="45"/>
        <v>1409546</v>
      </c>
      <c r="CA152" s="7"/>
      <c r="CB152" s="7">
        <f t="shared" ca="1" si="46"/>
        <v>1409546</v>
      </c>
      <c r="CC152" s="7" t="s">
        <v>113</v>
      </c>
      <c r="CD152" s="7" t="s">
        <v>128</v>
      </c>
      <c r="CE152" s="7">
        <f t="shared" ca="1" si="47"/>
        <v>10</v>
      </c>
      <c r="CF152" s="7">
        <f t="shared" ca="1" si="48"/>
        <v>484589.7</v>
      </c>
      <c r="CG152" s="11">
        <f t="shared" ca="1" si="49"/>
        <v>3.4379133423102188</v>
      </c>
      <c r="CH152" s="7" t="str">
        <f t="shared" ca="1" si="50"/>
        <v>1-5x</v>
      </c>
      <c r="CI152" s="7" t="s">
        <v>152</v>
      </c>
    </row>
    <row r="153" spans="1:87">
      <c r="A153">
        <v>11260</v>
      </c>
      <c r="B153" t="s">
        <v>101</v>
      </c>
      <c r="C153" s="17">
        <v>0.2</v>
      </c>
      <c r="D153" t="s">
        <v>103</v>
      </c>
      <c r="E153" t="s">
        <v>103</v>
      </c>
      <c r="G153" s="17" t="str">
        <f t="shared" si="34"/>
        <v>Non</v>
      </c>
      <c r="H153" t="s">
        <v>104</v>
      </c>
      <c r="I153" s="12" t="s">
        <v>120</v>
      </c>
      <c r="J153" s="13">
        <v>36526</v>
      </c>
      <c r="K153">
        <f t="shared" ca="1" si="36"/>
        <v>26</v>
      </c>
      <c r="L153" t="str">
        <f t="shared" ca="1" si="37"/>
        <v>&gt;20 ans</v>
      </c>
      <c r="M153" s="13">
        <v>36526</v>
      </c>
      <c r="N153">
        <f t="shared" ca="1" si="38"/>
        <v>26</v>
      </c>
      <c r="O153" t="str">
        <f t="shared" ca="1" si="39"/>
        <v>&gt;20 ans</v>
      </c>
      <c r="P153" s="13">
        <v>27395</v>
      </c>
      <c r="Q153">
        <f t="shared" ca="1" si="40"/>
        <v>51</v>
      </c>
      <c r="R153" t="str">
        <f t="shared" ca="1" si="41"/>
        <v>45-54</v>
      </c>
      <c r="S153" t="s">
        <v>124</v>
      </c>
      <c r="V153">
        <v>1</v>
      </c>
      <c r="X153">
        <v>1</v>
      </c>
      <c r="Z153">
        <v>1</v>
      </c>
      <c r="BR153">
        <f t="shared" si="35"/>
        <v>3</v>
      </c>
      <c r="BS153" t="str">
        <f t="shared" si="42"/>
        <v>Non prêté</v>
      </c>
      <c r="BT153" t="s">
        <v>106</v>
      </c>
      <c r="BU153" t="s">
        <v>125</v>
      </c>
      <c r="BV153" t="s">
        <v>137</v>
      </c>
      <c r="BW153" s="13" t="s">
        <v>103</v>
      </c>
      <c r="BX153" s="14" t="str">
        <f t="shared" ca="1" si="43"/>
        <v/>
      </c>
      <c r="BY153" s="15" t="str">
        <f t="shared" ca="1" si="44"/>
        <v/>
      </c>
      <c r="BZ153" s="12">
        <f t="shared" ca="1" si="45"/>
        <v>1321567</v>
      </c>
      <c r="CA153" s="12"/>
      <c r="CB153" s="12">
        <f t="shared" ca="1" si="46"/>
        <v>1321567</v>
      </c>
      <c r="CC153" s="12" t="s">
        <v>109</v>
      </c>
      <c r="CD153" s="12" t="s">
        <v>109</v>
      </c>
      <c r="CE153" s="12" t="str">
        <f t="shared" ca="1" si="47"/>
        <v/>
      </c>
      <c r="CF153" s="12" t="str">
        <f t="shared" ca="1" si="48"/>
        <v/>
      </c>
      <c r="CG153" s="16" t="str">
        <f t="shared" ca="1" si="49"/>
        <v/>
      </c>
      <c r="CH153" s="12" t="str">
        <f t="shared" ca="1" si="50"/>
        <v/>
      </c>
      <c r="CI153" s="12" t="s">
        <v>104</v>
      </c>
    </row>
    <row r="154" spans="1:87">
      <c r="A154" s="6">
        <v>11261</v>
      </c>
      <c r="B154" s="6" t="s">
        <v>101</v>
      </c>
      <c r="C154" s="18">
        <v>0.3</v>
      </c>
      <c r="D154" s="6" t="s">
        <v>102</v>
      </c>
      <c r="E154" s="6" t="s">
        <v>102</v>
      </c>
      <c r="F154" s="18">
        <v>0.15</v>
      </c>
      <c r="G154" s="18" t="str">
        <f t="shared" si="34"/>
        <v>Non</v>
      </c>
      <c r="H154" s="6" t="s">
        <v>104</v>
      </c>
      <c r="I154" s="7" t="s">
        <v>104</v>
      </c>
      <c r="J154" s="8">
        <v>36161</v>
      </c>
      <c r="K154" s="6">
        <f t="shared" ca="1" si="36"/>
        <v>27</v>
      </c>
      <c r="L154" s="6" t="str">
        <f t="shared" ca="1" si="37"/>
        <v>&gt;20 ans</v>
      </c>
      <c r="M154" s="8">
        <v>36161</v>
      </c>
      <c r="N154" s="6">
        <f t="shared" ca="1" si="38"/>
        <v>27</v>
      </c>
      <c r="O154" s="6" t="str">
        <f t="shared" ca="1" si="39"/>
        <v>&gt;20 ans</v>
      </c>
      <c r="P154" s="8">
        <v>25569</v>
      </c>
      <c r="Q154" s="6">
        <f t="shared" ca="1" si="40"/>
        <v>56</v>
      </c>
      <c r="R154" s="6" t="str">
        <f t="shared" ca="1" si="41"/>
        <v>55-64</v>
      </c>
      <c r="S154" s="6" t="s">
        <v>124</v>
      </c>
      <c r="T154" s="6"/>
      <c r="U154" s="6">
        <v>1</v>
      </c>
      <c r="V154" s="6">
        <v>1</v>
      </c>
      <c r="W154" s="6">
        <v>1</v>
      </c>
      <c r="X154" s="6">
        <v>1</v>
      </c>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f t="shared" si="35"/>
        <v>4</v>
      </c>
      <c r="BS154" s="6" t="str">
        <f t="shared" si="42"/>
        <v>Non prêté</v>
      </c>
      <c r="BT154" s="6" t="s">
        <v>106</v>
      </c>
      <c r="BU154" s="6" t="s">
        <v>107</v>
      </c>
      <c r="BV154" s="6" t="s">
        <v>108</v>
      </c>
      <c r="BW154" s="8" t="s">
        <v>103</v>
      </c>
      <c r="BX154" s="9" t="str">
        <f t="shared" ca="1" si="43"/>
        <v/>
      </c>
      <c r="BY154" s="10" t="str">
        <f t="shared" ca="1" si="44"/>
        <v/>
      </c>
      <c r="BZ154" s="7">
        <f t="shared" ca="1" si="45"/>
        <v>1904104</v>
      </c>
      <c r="CA154" s="7"/>
      <c r="CB154" s="7">
        <f t="shared" ca="1" si="46"/>
        <v>1904104</v>
      </c>
      <c r="CC154" s="7" t="s">
        <v>109</v>
      </c>
      <c r="CD154" s="7" t="s">
        <v>109</v>
      </c>
      <c r="CE154" s="7" t="str">
        <f t="shared" ca="1" si="47"/>
        <v/>
      </c>
      <c r="CF154" s="7" t="str">
        <f t="shared" ca="1" si="48"/>
        <v/>
      </c>
      <c r="CG154" s="11" t="str">
        <f t="shared" ca="1" si="49"/>
        <v/>
      </c>
      <c r="CH154" s="7" t="str">
        <f t="shared" ca="1" si="50"/>
        <v/>
      </c>
      <c r="CI154" s="7" t="s">
        <v>104</v>
      </c>
    </row>
    <row r="155" spans="1:87">
      <c r="A155">
        <v>11262</v>
      </c>
      <c r="B155" t="s">
        <v>101</v>
      </c>
      <c r="C155" s="17">
        <v>0.4</v>
      </c>
      <c r="D155" t="s">
        <v>103</v>
      </c>
      <c r="E155" t="s">
        <v>102</v>
      </c>
      <c r="F155" s="17">
        <v>0.3</v>
      </c>
      <c r="G155" s="17" t="str">
        <f t="shared" si="34"/>
        <v>Non</v>
      </c>
      <c r="H155" t="s">
        <v>147</v>
      </c>
      <c r="I155" s="12" t="s">
        <v>111</v>
      </c>
      <c r="J155" s="13">
        <v>45658</v>
      </c>
      <c r="K155">
        <f t="shared" ca="1" si="36"/>
        <v>1</v>
      </c>
      <c r="L155" t="str">
        <f t="shared" ca="1" si="37"/>
        <v>1 à 3 ans</v>
      </c>
      <c r="M155" s="13">
        <v>45658</v>
      </c>
      <c r="N155">
        <f t="shared" ca="1" si="38"/>
        <v>1</v>
      </c>
      <c r="O155" t="str">
        <f t="shared" ca="1" si="39"/>
        <v>1 à 3 ans</v>
      </c>
      <c r="P155" s="13">
        <v>23743</v>
      </c>
      <c r="Q155">
        <f t="shared" ca="1" si="40"/>
        <v>61</v>
      </c>
      <c r="R155" t="str">
        <f t="shared" ca="1" si="41"/>
        <v>55-64</v>
      </c>
      <c r="S155" t="s">
        <v>121</v>
      </c>
      <c r="T155">
        <v>1</v>
      </c>
      <c r="V155">
        <v>1</v>
      </c>
      <c r="X155">
        <v>1</v>
      </c>
      <c r="Z155">
        <v>1</v>
      </c>
      <c r="BR155">
        <f t="shared" si="35"/>
        <v>4</v>
      </c>
      <c r="BS155" t="str">
        <f t="shared" si="42"/>
        <v>Prêt</v>
      </c>
      <c r="BT155" t="s">
        <v>106</v>
      </c>
      <c r="BU155" t="s">
        <v>107</v>
      </c>
      <c r="BV155" t="s">
        <v>108</v>
      </c>
      <c r="BW155" s="13" t="s">
        <v>103</v>
      </c>
      <c r="BX155" s="14">
        <f t="shared" ca="1" si="43"/>
        <v>965902</v>
      </c>
      <c r="BY155" s="15" t="str">
        <f t="shared" ca="1" si="44"/>
        <v>750k-5 mil</v>
      </c>
      <c r="BZ155" s="12">
        <f t="shared" ca="1" si="45"/>
        <v>1520802</v>
      </c>
      <c r="CA155" s="12"/>
      <c r="CB155" s="12">
        <f t="shared" ca="1" si="46"/>
        <v>1520802</v>
      </c>
      <c r="CC155" s="12" t="s">
        <v>122</v>
      </c>
      <c r="CD155" s="12" t="s">
        <v>114</v>
      </c>
      <c r="CE155" s="12">
        <f t="shared" ca="1" si="47"/>
        <v>1</v>
      </c>
      <c r="CF155" s="12">
        <f t="shared" ca="1" si="48"/>
        <v>965902</v>
      </c>
      <c r="CG155" s="16">
        <f t="shared" ca="1" si="49"/>
        <v>0.63512672918631086</v>
      </c>
      <c r="CH155" s="12" t="str">
        <f t="shared" ca="1" si="50"/>
        <v>1x</v>
      </c>
      <c r="CI155" s="12" t="s">
        <v>104</v>
      </c>
    </row>
    <row r="156" spans="1:87">
      <c r="A156" s="6">
        <v>11263</v>
      </c>
      <c r="B156" s="6" t="s">
        <v>101</v>
      </c>
      <c r="C156" s="18">
        <v>0.5</v>
      </c>
      <c r="D156" s="6" t="s">
        <v>102</v>
      </c>
      <c r="E156" s="6" t="s">
        <v>103</v>
      </c>
      <c r="F156" s="18"/>
      <c r="G156" s="18" t="str">
        <f t="shared" si="34"/>
        <v>Oui</v>
      </c>
      <c r="H156" s="6" t="s">
        <v>153</v>
      </c>
      <c r="I156" s="7" t="s">
        <v>111</v>
      </c>
      <c r="J156" s="8">
        <v>45658</v>
      </c>
      <c r="K156" s="6">
        <f t="shared" ca="1" si="36"/>
        <v>1</v>
      </c>
      <c r="L156" s="6" t="str">
        <f t="shared" ca="1" si="37"/>
        <v>1 à 3 ans</v>
      </c>
      <c r="M156" s="8">
        <v>45658</v>
      </c>
      <c r="N156" s="6">
        <f t="shared" ca="1" si="38"/>
        <v>1</v>
      </c>
      <c r="O156" s="6" t="str">
        <f t="shared" ca="1" si="39"/>
        <v>1 à 3 ans</v>
      </c>
      <c r="P156" s="8">
        <v>36526</v>
      </c>
      <c r="Q156" s="6">
        <f t="shared" ca="1" si="40"/>
        <v>26</v>
      </c>
      <c r="R156" s="6" t="str">
        <f t="shared" ca="1" si="41"/>
        <v>25-34</v>
      </c>
      <c r="S156" s="6" t="s">
        <v>105</v>
      </c>
      <c r="T156" s="6">
        <v>1</v>
      </c>
      <c r="U156" s="6">
        <v>1</v>
      </c>
      <c r="V156" s="6"/>
      <c r="W156" s="6">
        <v>1</v>
      </c>
      <c r="X156" s="6"/>
      <c r="Y156" s="6">
        <v>1</v>
      </c>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f t="shared" si="35"/>
        <v>4</v>
      </c>
      <c r="BS156" s="6" t="str">
        <f t="shared" si="42"/>
        <v>Prêt</v>
      </c>
      <c r="BT156" s="6" t="s">
        <v>106</v>
      </c>
      <c r="BU156" s="6" t="s">
        <v>112</v>
      </c>
      <c r="BV156" s="6" t="s">
        <v>108</v>
      </c>
      <c r="BW156" s="8" t="s">
        <v>103</v>
      </c>
      <c r="BX156" s="9">
        <f t="shared" ca="1" si="43"/>
        <v>1537567</v>
      </c>
      <c r="BY156" s="10" t="str">
        <f t="shared" ca="1" si="44"/>
        <v>750k-5 mil</v>
      </c>
      <c r="BZ156" s="7">
        <f t="shared" ca="1" si="45"/>
        <v>939249</v>
      </c>
      <c r="CA156" s="7"/>
      <c r="CB156" s="7">
        <f t="shared" ca="1" si="46"/>
        <v>939249</v>
      </c>
      <c r="CC156" s="7" t="s">
        <v>113</v>
      </c>
      <c r="CD156" s="7" t="s">
        <v>128</v>
      </c>
      <c r="CE156" s="7">
        <f t="shared" ca="1" si="47"/>
        <v>8</v>
      </c>
      <c r="CF156" s="7">
        <f t="shared" ca="1" si="48"/>
        <v>192195.875</v>
      </c>
      <c r="CG156" s="11">
        <f t="shared" ca="1" si="49"/>
        <v>1.637017446917697</v>
      </c>
      <c r="CH156" s="7" t="str">
        <f t="shared" ca="1" si="50"/>
        <v>1-5x</v>
      </c>
      <c r="CI156" s="7" t="s">
        <v>115</v>
      </c>
    </row>
    <row r="157" spans="1:87">
      <c r="A157">
        <v>11264</v>
      </c>
      <c r="B157" t="s">
        <v>101</v>
      </c>
      <c r="C157" s="17">
        <v>0.6</v>
      </c>
      <c r="D157" t="s">
        <v>103</v>
      </c>
      <c r="E157" t="s">
        <v>103</v>
      </c>
      <c r="G157" s="17" t="str">
        <f t="shared" si="34"/>
        <v>Oui</v>
      </c>
      <c r="H157" t="s">
        <v>104</v>
      </c>
      <c r="I157" s="12" t="s">
        <v>104</v>
      </c>
      <c r="J157" s="13">
        <v>45473</v>
      </c>
      <c r="K157">
        <f t="shared" ca="1" si="36"/>
        <v>1</v>
      </c>
      <c r="L157" t="str">
        <f t="shared" ca="1" si="37"/>
        <v>1 à 3 ans</v>
      </c>
      <c r="M157" s="13">
        <v>45473</v>
      </c>
      <c r="N157">
        <f t="shared" ca="1" si="38"/>
        <v>1</v>
      </c>
      <c r="O157" t="str">
        <f t="shared" ca="1" si="39"/>
        <v>1 à 3 ans</v>
      </c>
      <c r="P157" s="13">
        <v>34700</v>
      </c>
      <c r="Q157">
        <f t="shared" ca="1" si="40"/>
        <v>31</v>
      </c>
      <c r="R157" t="str">
        <f t="shared" ca="1" si="41"/>
        <v>25-34</v>
      </c>
      <c r="S157" t="s">
        <v>105</v>
      </c>
      <c r="V157">
        <v>1</v>
      </c>
      <c r="X157">
        <v>1</v>
      </c>
      <c r="Z157">
        <v>1</v>
      </c>
      <c r="BR157">
        <f t="shared" si="35"/>
        <v>3</v>
      </c>
      <c r="BS157" t="str">
        <f t="shared" si="42"/>
        <v>Non prêté</v>
      </c>
      <c r="BT157" t="s">
        <v>106</v>
      </c>
      <c r="BU157" t="s">
        <v>107</v>
      </c>
      <c r="BV157" t="s">
        <v>108</v>
      </c>
      <c r="BW157" s="13" t="s">
        <v>103</v>
      </c>
      <c r="BX157" s="14" t="str">
        <f t="shared" ca="1" si="43"/>
        <v/>
      </c>
      <c r="BY157" s="15" t="str">
        <f t="shared" ca="1" si="44"/>
        <v/>
      </c>
      <c r="BZ157" s="12">
        <f t="shared" ca="1" si="45"/>
        <v>188236</v>
      </c>
      <c r="CA157" s="12"/>
      <c r="CB157" s="12">
        <f t="shared" ca="1" si="46"/>
        <v>188236</v>
      </c>
      <c r="CC157" s="12" t="s">
        <v>109</v>
      </c>
      <c r="CD157" s="12" t="s">
        <v>109</v>
      </c>
      <c r="CE157" s="12" t="str">
        <f t="shared" ca="1" si="47"/>
        <v/>
      </c>
      <c r="CF157" s="12" t="str">
        <f t="shared" ca="1" si="48"/>
        <v/>
      </c>
      <c r="CG157" s="16" t="str">
        <f t="shared" ca="1" si="49"/>
        <v/>
      </c>
      <c r="CH157" s="12" t="str">
        <f t="shared" ca="1" si="50"/>
        <v/>
      </c>
      <c r="CI157" s="12" t="s">
        <v>104</v>
      </c>
    </row>
    <row r="158" spans="1:87">
      <c r="A158" s="6">
        <v>11265</v>
      </c>
      <c r="B158" s="6" t="s">
        <v>101</v>
      </c>
      <c r="C158" s="18">
        <v>0.7</v>
      </c>
      <c r="D158" s="6" t="s">
        <v>102</v>
      </c>
      <c r="E158" s="6" t="s">
        <v>102</v>
      </c>
      <c r="F158" s="18">
        <v>0.4</v>
      </c>
      <c r="G158" s="18" t="str">
        <f t="shared" si="34"/>
        <v>Oui</v>
      </c>
      <c r="H158" s="6" t="s">
        <v>119</v>
      </c>
      <c r="I158" s="7" t="s">
        <v>127</v>
      </c>
      <c r="J158" s="8">
        <v>45292</v>
      </c>
      <c r="K158" s="6">
        <f t="shared" ca="1" si="36"/>
        <v>2</v>
      </c>
      <c r="L158" s="6" t="str">
        <f t="shared" ca="1" si="37"/>
        <v>1 à 3 ans</v>
      </c>
      <c r="M158" s="8">
        <v>45292</v>
      </c>
      <c r="N158" s="6">
        <f t="shared" ca="1" si="38"/>
        <v>2</v>
      </c>
      <c r="O158" s="6" t="str">
        <f t="shared" ca="1" si="39"/>
        <v>1 à 3 ans</v>
      </c>
      <c r="P158" s="8">
        <v>32874</v>
      </c>
      <c r="Q158" s="6">
        <f t="shared" ca="1" si="40"/>
        <v>36</v>
      </c>
      <c r="R158" s="6" t="str">
        <f t="shared" ca="1" si="41"/>
        <v>35-44</v>
      </c>
      <c r="S158" s="6" t="s">
        <v>134</v>
      </c>
      <c r="T158" s="6">
        <v>1</v>
      </c>
      <c r="U158" s="6">
        <v>1</v>
      </c>
      <c r="V158" s="6">
        <v>1</v>
      </c>
      <c r="W158" s="6">
        <v>1</v>
      </c>
      <c r="X158" s="6">
        <v>1</v>
      </c>
      <c r="Y158" s="6">
        <v>1</v>
      </c>
      <c r="Z158" s="6">
        <v>1</v>
      </c>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f t="shared" si="35"/>
        <v>7</v>
      </c>
      <c r="BS158" s="6" t="str">
        <f t="shared" si="42"/>
        <v>Prêt</v>
      </c>
      <c r="BT158" s="6" t="s">
        <v>106</v>
      </c>
      <c r="BU158" s="6" t="s">
        <v>112</v>
      </c>
      <c r="BV158" s="6" t="s">
        <v>108</v>
      </c>
      <c r="BW158" s="8" t="s">
        <v>103</v>
      </c>
      <c r="BX158" s="9">
        <f t="shared" ca="1" si="43"/>
        <v>594913</v>
      </c>
      <c r="BY158" s="10" t="str">
        <f t="shared" ca="1" si="44"/>
        <v>250k-750k</v>
      </c>
      <c r="BZ158" s="7">
        <f t="shared" ca="1" si="45"/>
        <v>918585</v>
      </c>
      <c r="CA158" s="7"/>
      <c r="CB158" s="7">
        <f t="shared" ca="1" si="46"/>
        <v>918585</v>
      </c>
      <c r="CC158" s="7" t="s">
        <v>122</v>
      </c>
      <c r="CD158" s="7" t="s">
        <v>128</v>
      </c>
      <c r="CE158" s="7">
        <f t="shared" ca="1" si="47"/>
        <v>4</v>
      </c>
      <c r="CF158" s="7">
        <f t="shared" ca="1" si="48"/>
        <v>148728.25</v>
      </c>
      <c r="CG158" s="11">
        <f t="shared" ca="1" si="49"/>
        <v>0.6476406647180174</v>
      </c>
      <c r="CH158" s="7" t="str">
        <f t="shared" ca="1" si="50"/>
        <v>1x</v>
      </c>
      <c r="CI158" s="7" t="s">
        <v>115</v>
      </c>
    </row>
    <row r="159" spans="1:87">
      <c r="A159">
        <v>11266</v>
      </c>
      <c r="B159" t="s">
        <v>101</v>
      </c>
      <c r="C159" s="17">
        <v>0.8</v>
      </c>
      <c r="D159" t="s">
        <v>103</v>
      </c>
      <c r="E159" t="s">
        <v>102</v>
      </c>
      <c r="F159" s="17">
        <v>0.75</v>
      </c>
      <c r="G159" s="17" t="str">
        <f t="shared" si="34"/>
        <v>Oui</v>
      </c>
      <c r="H159" t="s">
        <v>104</v>
      </c>
      <c r="I159" s="12" t="s">
        <v>120</v>
      </c>
      <c r="J159" s="13">
        <v>45107</v>
      </c>
      <c r="K159">
        <f t="shared" ca="1" si="36"/>
        <v>2</v>
      </c>
      <c r="L159" t="str">
        <f t="shared" ca="1" si="37"/>
        <v>1 à 3 ans</v>
      </c>
      <c r="M159" s="13">
        <v>45107</v>
      </c>
      <c r="N159">
        <f t="shared" ca="1" si="38"/>
        <v>2</v>
      </c>
      <c r="O159" t="str">
        <f t="shared" ca="1" si="39"/>
        <v>1 à 3 ans</v>
      </c>
      <c r="P159" s="13">
        <v>31048</v>
      </c>
      <c r="Q159">
        <f t="shared" ca="1" si="40"/>
        <v>41</v>
      </c>
      <c r="R159" t="str">
        <f t="shared" ca="1" si="41"/>
        <v>35-44</v>
      </c>
      <c r="S159" t="s">
        <v>124</v>
      </c>
      <c r="V159">
        <v>1</v>
      </c>
      <c r="X159">
        <v>1</v>
      </c>
      <c r="Z159">
        <v>1</v>
      </c>
      <c r="BR159">
        <f t="shared" si="35"/>
        <v>3</v>
      </c>
      <c r="BS159" t="str">
        <f t="shared" si="42"/>
        <v>Non prêté</v>
      </c>
      <c r="BT159" t="s">
        <v>106</v>
      </c>
      <c r="BU159" t="s">
        <v>125</v>
      </c>
      <c r="BV159" t="s">
        <v>126</v>
      </c>
      <c r="BW159" s="13" t="s">
        <v>103</v>
      </c>
      <c r="BX159" s="14" t="str">
        <f t="shared" ca="1" si="43"/>
        <v/>
      </c>
      <c r="BY159" s="15" t="str">
        <f t="shared" ca="1" si="44"/>
        <v/>
      </c>
      <c r="BZ159" s="12">
        <f t="shared" ca="1" si="45"/>
        <v>1559625</v>
      </c>
      <c r="CA159" s="12"/>
      <c r="CB159" s="12">
        <f t="shared" ca="1" si="46"/>
        <v>1559625</v>
      </c>
      <c r="CC159" s="12" t="s">
        <v>109</v>
      </c>
      <c r="CD159" s="12" t="s">
        <v>109</v>
      </c>
      <c r="CE159" s="12" t="str">
        <f t="shared" ca="1" si="47"/>
        <v/>
      </c>
      <c r="CF159" s="12" t="str">
        <f t="shared" ca="1" si="48"/>
        <v/>
      </c>
      <c r="CG159" s="16" t="str">
        <f t="shared" ca="1" si="49"/>
        <v/>
      </c>
      <c r="CH159" s="12" t="str">
        <f t="shared" ca="1" si="50"/>
        <v/>
      </c>
      <c r="CI159" s="12" t="s">
        <v>104</v>
      </c>
    </row>
    <row r="160" spans="1:87">
      <c r="A160" s="6">
        <v>11267</v>
      </c>
      <c r="B160" s="6" t="s">
        <v>101</v>
      </c>
      <c r="C160" s="18">
        <v>0.75</v>
      </c>
      <c r="D160" s="6" t="s">
        <v>102</v>
      </c>
      <c r="E160" s="6" t="s">
        <v>103</v>
      </c>
      <c r="F160" s="18"/>
      <c r="G160" s="18" t="str">
        <f t="shared" si="34"/>
        <v>Oui</v>
      </c>
      <c r="H160" s="6" t="s">
        <v>104</v>
      </c>
      <c r="I160" s="7" t="s">
        <v>120</v>
      </c>
      <c r="J160" s="8">
        <v>44927</v>
      </c>
      <c r="K160" s="6">
        <f t="shared" ca="1" si="36"/>
        <v>3</v>
      </c>
      <c r="L160" s="6" t="str">
        <f t="shared" ca="1" si="37"/>
        <v>3-5 ans</v>
      </c>
      <c r="M160" s="8">
        <v>44927</v>
      </c>
      <c r="N160" s="6">
        <f t="shared" ca="1" si="38"/>
        <v>3</v>
      </c>
      <c r="O160" s="6" t="str">
        <f t="shared" ca="1" si="39"/>
        <v>3-5 ans</v>
      </c>
      <c r="P160" s="8">
        <v>29221</v>
      </c>
      <c r="Q160" s="6">
        <f t="shared" ca="1" si="40"/>
        <v>46</v>
      </c>
      <c r="R160" s="6" t="str">
        <f t="shared" ca="1" si="41"/>
        <v>45-54</v>
      </c>
      <c r="S160" s="6" t="s">
        <v>105</v>
      </c>
      <c r="T160" s="6"/>
      <c r="U160" s="6">
        <v>1</v>
      </c>
      <c r="V160" s="6">
        <v>1</v>
      </c>
      <c r="W160" s="6">
        <v>1</v>
      </c>
      <c r="X160" s="6">
        <v>1</v>
      </c>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f t="shared" si="35"/>
        <v>4</v>
      </c>
      <c r="BS160" s="6" t="str">
        <f t="shared" si="42"/>
        <v>Non prêté</v>
      </c>
      <c r="BT160" s="6" t="s">
        <v>106</v>
      </c>
      <c r="BU160" s="6" t="s">
        <v>125</v>
      </c>
      <c r="BV160" s="6" t="s">
        <v>126</v>
      </c>
      <c r="BW160" s="8" t="s">
        <v>103</v>
      </c>
      <c r="BX160" s="9" t="str">
        <f t="shared" ca="1" si="43"/>
        <v/>
      </c>
      <c r="BY160" s="10" t="str">
        <f t="shared" ca="1" si="44"/>
        <v/>
      </c>
      <c r="BZ160" s="7">
        <f t="shared" ca="1" si="45"/>
        <v>1320125</v>
      </c>
      <c r="CA160" s="7"/>
      <c r="CB160" s="7">
        <f t="shared" ca="1" si="46"/>
        <v>1320125</v>
      </c>
      <c r="CC160" s="7" t="s">
        <v>109</v>
      </c>
      <c r="CD160" s="7" t="s">
        <v>109</v>
      </c>
      <c r="CE160" s="7" t="str">
        <f t="shared" ca="1" si="47"/>
        <v/>
      </c>
      <c r="CF160" s="7" t="str">
        <f t="shared" ca="1" si="48"/>
        <v/>
      </c>
      <c r="CG160" s="11" t="str">
        <f t="shared" ca="1" si="49"/>
        <v/>
      </c>
      <c r="CH160" s="7" t="str">
        <f t="shared" ca="1" si="50"/>
        <v/>
      </c>
      <c r="CI160" s="7" t="s">
        <v>104</v>
      </c>
    </row>
    <row r="161" spans="1:87">
      <c r="A161">
        <v>11268</v>
      </c>
      <c r="B161" t="s">
        <v>118</v>
      </c>
      <c r="C161" s="17">
        <v>1</v>
      </c>
      <c r="D161" t="s">
        <v>103</v>
      </c>
      <c r="E161" t="s">
        <v>103</v>
      </c>
      <c r="G161" s="17" t="str">
        <f t="shared" si="34"/>
        <v>Oui</v>
      </c>
      <c r="H161" t="s">
        <v>104</v>
      </c>
      <c r="I161" s="12" t="s">
        <v>120</v>
      </c>
      <c r="J161" s="13">
        <v>44742</v>
      </c>
      <c r="K161">
        <f t="shared" ca="1" si="36"/>
        <v>3</v>
      </c>
      <c r="L161" t="str">
        <f t="shared" ca="1" si="37"/>
        <v>3-5 ans</v>
      </c>
      <c r="M161" s="13">
        <v>44742</v>
      </c>
      <c r="N161">
        <f t="shared" ca="1" si="38"/>
        <v>3</v>
      </c>
      <c r="O161" t="str">
        <f t="shared" ca="1" si="39"/>
        <v>3-5 ans</v>
      </c>
      <c r="P161" s="13">
        <v>27395</v>
      </c>
      <c r="Q161">
        <f t="shared" ca="1" si="40"/>
        <v>51</v>
      </c>
      <c r="R161" t="str">
        <f t="shared" ca="1" si="41"/>
        <v>45-54</v>
      </c>
      <c r="S161" t="s">
        <v>121</v>
      </c>
      <c r="V161">
        <v>1</v>
      </c>
      <c r="X161">
        <v>1</v>
      </c>
      <c r="Z161">
        <v>1</v>
      </c>
      <c r="BR161">
        <f t="shared" si="35"/>
        <v>3</v>
      </c>
      <c r="BS161" t="str">
        <f t="shared" si="42"/>
        <v>Non prêté</v>
      </c>
      <c r="BT161" t="s">
        <v>106</v>
      </c>
      <c r="BU161" t="s">
        <v>125</v>
      </c>
      <c r="BV161" t="s">
        <v>137</v>
      </c>
      <c r="BW161" s="13" t="s">
        <v>103</v>
      </c>
      <c r="BX161" s="14" t="str">
        <f t="shared" ca="1" si="43"/>
        <v/>
      </c>
      <c r="BY161" s="15" t="str">
        <f t="shared" ca="1" si="44"/>
        <v/>
      </c>
      <c r="BZ161" s="12">
        <f t="shared" ca="1" si="45"/>
        <v>1602912</v>
      </c>
      <c r="CA161" s="12"/>
      <c r="CB161" s="12">
        <f t="shared" ca="1" si="46"/>
        <v>1602912</v>
      </c>
      <c r="CC161" s="12" t="s">
        <v>109</v>
      </c>
      <c r="CD161" s="12" t="s">
        <v>109</v>
      </c>
      <c r="CE161" s="12" t="str">
        <f t="shared" ca="1" si="47"/>
        <v/>
      </c>
      <c r="CF161" s="12" t="str">
        <f t="shared" ca="1" si="48"/>
        <v/>
      </c>
      <c r="CG161" s="16" t="str">
        <f t="shared" ca="1" si="49"/>
        <v/>
      </c>
      <c r="CH161" s="12" t="str">
        <f t="shared" ca="1" si="50"/>
        <v/>
      </c>
      <c r="CI161" s="12" t="s">
        <v>104</v>
      </c>
    </row>
    <row r="162" spans="1:87">
      <c r="A162" s="6">
        <v>11269</v>
      </c>
      <c r="B162" s="6" t="s">
        <v>145</v>
      </c>
      <c r="C162" s="18">
        <v>0</v>
      </c>
      <c r="D162" s="6" t="s">
        <v>102</v>
      </c>
      <c r="E162" s="6" t="s">
        <v>102</v>
      </c>
      <c r="F162" s="18">
        <v>0.15</v>
      </c>
      <c r="G162" s="18" t="str">
        <f t="shared" si="34"/>
        <v>Non</v>
      </c>
      <c r="H162" s="6" t="s">
        <v>153</v>
      </c>
      <c r="I162" s="7" t="s">
        <v>111</v>
      </c>
      <c r="J162" s="8">
        <v>44562</v>
      </c>
      <c r="K162" s="6">
        <f t="shared" ca="1" si="36"/>
        <v>4</v>
      </c>
      <c r="L162" s="6" t="str">
        <f t="shared" ca="1" si="37"/>
        <v>3-5 ans</v>
      </c>
      <c r="M162" s="8">
        <v>44562</v>
      </c>
      <c r="N162" s="6">
        <f t="shared" ca="1" si="38"/>
        <v>4</v>
      </c>
      <c r="O162" s="6" t="str">
        <f t="shared" ca="1" si="39"/>
        <v>3-5 ans</v>
      </c>
      <c r="P162" s="8">
        <v>25569</v>
      </c>
      <c r="Q162" s="6">
        <f t="shared" ca="1" si="40"/>
        <v>56</v>
      </c>
      <c r="R162" s="6" t="str">
        <f t="shared" ca="1" si="41"/>
        <v>55-64</v>
      </c>
      <c r="S162" s="6" t="s">
        <v>105</v>
      </c>
      <c r="T162" s="6">
        <v>1</v>
      </c>
      <c r="U162" s="6">
        <v>1</v>
      </c>
      <c r="V162" s="6"/>
      <c r="W162" s="6">
        <v>1</v>
      </c>
      <c r="X162" s="6"/>
      <c r="Y162" s="6">
        <v>1</v>
      </c>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f t="shared" si="35"/>
        <v>4</v>
      </c>
      <c r="BS162" s="6" t="str">
        <f t="shared" si="42"/>
        <v>Prêt</v>
      </c>
      <c r="BT162" s="6" t="s">
        <v>106</v>
      </c>
      <c r="BU162" s="6" t="s">
        <v>112</v>
      </c>
      <c r="BV162" s="6" t="s">
        <v>108</v>
      </c>
      <c r="BW162" s="8" t="s">
        <v>103</v>
      </c>
      <c r="BX162" s="9">
        <f t="shared" ca="1" si="43"/>
        <v>3885574</v>
      </c>
      <c r="BY162" s="10" t="str">
        <f t="shared" ca="1" si="44"/>
        <v>750k-5 mil</v>
      </c>
      <c r="BZ162" s="7">
        <f t="shared" ca="1" si="45"/>
        <v>1020026</v>
      </c>
      <c r="CA162" s="7"/>
      <c r="CB162" s="7">
        <f t="shared" ca="1" si="46"/>
        <v>1020026</v>
      </c>
      <c r="CC162" s="7" t="s">
        <v>122</v>
      </c>
      <c r="CD162" s="7" t="s">
        <v>128</v>
      </c>
      <c r="CE162" s="7">
        <f t="shared" ca="1" si="47"/>
        <v>1</v>
      </c>
      <c r="CF162" s="7">
        <f t="shared" ca="1" si="48"/>
        <v>3885574</v>
      </c>
      <c r="CG162" s="11">
        <f t="shared" ca="1" si="49"/>
        <v>3.8092891749818141</v>
      </c>
      <c r="CH162" s="7" t="str">
        <f t="shared" ca="1" si="50"/>
        <v>1-5x</v>
      </c>
      <c r="CI162" s="7" t="s">
        <v>115</v>
      </c>
    </row>
    <row r="163" spans="1:87">
      <c r="A163">
        <v>11270</v>
      </c>
      <c r="B163" t="s">
        <v>101</v>
      </c>
      <c r="C163" s="17">
        <v>0.4</v>
      </c>
      <c r="D163" t="s">
        <v>103</v>
      </c>
      <c r="E163" t="s">
        <v>102</v>
      </c>
      <c r="F163" s="17">
        <v>0.5</v>
      </c>
      <c r="G163" s="17" t="str">
        <f t="shared" si="34"/>
        <v>Non</v>
      </c>
      <c r="H163" t="s">
        <v>104</v>
      </c>
      <c r="I163" s="12" t="s">
        <v>120</v>
      </c>
      <c r="J163" s="13">
        <v>44377</v>
      </c>
      <c r="K163">
        <f t="shared" ca="1" si="36"/>
        <v>4</v>
      </c>
      <c r="L163" t="str">
        <f t="shared" ca="1" si="37"/>
        <v>3-5 ans</v>
      </c>
      <c r="M163" s="13">
        <v>44377</v>
      </c>
      <c r="N163">
        <f t="shared" ca="1" si="38"/>
        <v>4</v>
      </c>
      <c r="O163" t="str">
        <f t="shared" ca="1" si="39"/>
        <v>3-5 ans</v>
      </c>
      <c r="P163" s="13">
        <v>23743</v>
      </c>
      <c r="Q163">
        <f t="shared" ca="1" si="40"/>
        <v>61</v>
      </c>
      <c r="R163" t="str">
        <f t="shared" ca="1" si="41"/>
        <v>55-64</v>
      </c>
      <c r="S163" t="s">
        <v>105</v>
      </c>
      <c r="V163">
        <v>1</v>
      </c>
      <c r="X163">
        <v>1</v>
      </c>
      <c r="Z163">
        <v>1</v>
      </c>
      <c r="BR163">
        <f t="shared" si="35"/>
        <v>3</v>
      </c>
      <c r="BS163" t="str">
        <f t="shared" si="42"/>
        <v>Non prêté</v>
      </c>
      <c r="BT163" t="s">
        <v>106</v>
      </c>
      <c r="BU163" t="s">
        <v>125</v>
      </c>
      <c r="BV163" t="s">
        <v>126</v>
      </c>
      <c r="BW163" s="13" t="s">
        <v>103</v>
      </c>
      <c r="BX163" s="14" t="str">
        <f t="shared" ca="1" si="43"/>
        <v/>
      </c>
      <c r="BY163" s="15" t="str">
        <f t="shared" ca="1" si="44"/>
        <v/>
      </c>
      <c r="BZ163" s="12">
        <f t="shared" ca="1" si="45"/>
        <v>377737</v>
      </c>
      <c r="CA163" s="12"/>
      <c r="CB163" s="12">
        <f t="shared" ca="1" si="46"/>
        <v>377737</v>
      </c>
      <c r="CC163" s="12" t="s">
        <v>109</v>
      </c>
      <c r="CD163" s="12" t="s">
        <v>109</v>
      </c>
      <c r="CE163" s="12" t="str">
        <f t="shared" ca="1" si="47"/>
        <v/>
      </c>
      <c r="CF163" s="12" t="str">
        <f t="shared" ca="1" si="48"/>
        <v/>
      </c>
      <c r="CG163" s="16" t="str">
        <f t="shared" ca="1" si="49"/>
        <v/>
      </c>
      <c r="CH163" s="12" t="str">
        <f t="shared" ca="1" si="50"/>
        <v/>
      </c>
      <c r="CI163" s="12" t="s">
        <v>104</v>
      </c>
    </row>
    <row r="164" spans="1:87">
      <c r="A164" s="6">
        <v>11271</v>
      </c>
      <c r="B164" s="6" t="s">
        <v>101</v>
      </c>
      <c r="C164" s="18">
        <v>0.15</v>
      </c>
      <c r="D164" s="6" t="s">
        <v>102</v>
      </c>
      <c r="E164" s="6" t="s">
        <v>103</v>
      </c>
      <c r="F164" s="18"/>
      <c r="G164" s="18" t="str">
        <f t="shared" si="34"/>
        <v>Non</v>
      </c>
      <c r="H164" s="6" t="s">
        <v>119</v>
      </c>
      <c r="I164" s="7" t="s">
        <v>120</v>
      </c>
      <c r="J164" s="8">
        <v>44197</v>
      </c>
      <c r="K164" s="6">
        <f t="shared" ca="1" si="36"/>
        <v>5</v>
      </c>
      <c r="L164" s="6" t="str">
        <f t="shared" ca="1" si="37"/>
        <v>5 à 10 ans</v>
      </c>
      <c r="M164" s="8">
        <v>44197</v>
      </c>
      <c r="N164" s="6">
        <f t="shared" ca="1" si="38"/>
        <v>5</v>
      </c>
      <c r="O164" s="6" t="str">
        <f t="shared" ca="1" si="39"/>
        <v>5 à 10 ans</v>
      </c>
      <c r="P164" s="8">
        <v>36526</v>
      </c>
      <c r="Q164" s="6">
        <f t="shared" ca="1" si="40"/>
        <v>26</v>
      </c>
      <c r="R164" s="6" t="str">
        <f t="shared" ca="1" si="41"/>
        <v>25-34</v>
      </c>
      <c r="S164" s="6" t="s">
        <v>136</v>
      </c>
      <c r="T164" s="6">
        <v>1</v>
      </c>
      <c r="U164" s="6">
        <v>1</v>
      </c>
      <c r="V164" s="6">
        <v>1</v>
      </c>
      <c r="W164" s="6">
        <v>1</v>
      </c>
      <c r="X164" s="6">
        <v>1</v>
      </c>
      <c r="Y164" s="6">
        <v>1</v>
      </c>
      <c r="Z164" s="6">
        <v>1</v>
      </c>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f t="shared" si="35"/>
        <v>7</v>
      </c>
      <c r="BS164" s="6" t="str">
        <f t="shared" si="42"/>
        <v>Prêt</v>
      </c>
      <c r="BT164" s="6" t="s">
        <v>106</v>
      </c>
      <c r="BU164" s="6" t="s">
        <v>125</v>
      </c>
      <c r="BV164" s="6" t="s">
        <v>126</v>
      </c>
      <c r="BW164" s="8" t="s">
        <v>103</v>
      </c>
      <c r="BX164" s="9">
        <f t="shared" ca="1" si="43"/>
        <v>2004323</v>
      </c>
      <c r="BY164" s="10" t="str">
        <f t="shared" ca="1" si="44"/>
        <v>750k-5 mil</v>
      </c>
      <c r="BZ164" s="7">
        <f t="shared" ca="1" si="45"/>
        <v>1314657</v>
      </c>
      <c r="CA164" s="7"/>
      <c r="CB164" s="7">
        <f t="shared" ca="1" si="46"/>
        <v>1314657</v>
      </c>
      <c r="CC164" s="7" t="s">
        <v>113</v>
      </c>
      <c r="CD164" s="7" t="s">
        <v>128</v>
      </c>
      <c r="CE164" s="7">
        <f t="shared" ca="1" si="47"/>
        <v>9</v>
      </c>
      <c r="CF164" s="7">
        <f t="shared" ca="1" si="48"/>
        <v>222702.55555555556</v>
      </c>
      <c r="CG164" s="11">
        <f t="shared" ca="1" si="49"/>
        <v>1.524597670723238</v>
      </c>
      <c r="CH164" s="7" t="str">
        <f t="shared" ca="1" si="50"/>
        <v>1-5x</v>
      </c>
      <c r="CI164" s="7" t="s">
        <v>115</v>
      </c>
    </row>
    <row r="165" spans="1:87">
      <c r="A165">
        <v>11272</v>
      </c>
      <c r="B165" t="s">
        <v>101</v>
      </c>
      <c r="C165" s="17">
        <v>0.2</v>
      </c>
      <c r="D165" t="s">
        <v>103</v>
      </c>
      <c r="E165" t="s">
        <v>103</v>
      </c>
      <c r="G165" s="17" t="str">
        <f t="shared" si="34"/>
        <v>Non</v>
      </c>
      <c r="H165" t="s">
        <v>104</v>
      </c>
      <c r="I165" s="12" t="s">
        <v>104</v>
      </c>
      <c r="J165" s="13">
        <v>44012</v>
      </c>
      <c r="K165">
        <f t="shared" ca="1" si="36"/>
        <v>5</v>
      </c>
      <c r="L165" t="str">
        <f t="shared" ca="1" si="37"/>
        <v>5 à 10 ans</v>
      </c>
      <c r="M165" s="13">
        <v>44012</v>
      </c>
      <c r="N165">
        <f t="shared" ca="1" si="38"/>
        <v>5</v>
      </c>
      <c r="O165" t="str">
        <f t="shared" ca="1" si="39"/>
        <v>5 à 10 ans</v>
      </c>
      <c r="P165" s="13">
        <v>34700</v>
      </c>
      <c r="Q165">
        <f t="shared" ca="1" si="40"/>
        <v>31</v>
      </c>
      <c r="R165" t="str">
        <f t="shared" ca="1" si="41"/>
        <v>25-34</v>
      </c>
      <c r="S165" t="s">
        <v>141</v>
      </c>
      <c r="V165">
        <v>1</v>
      </c>
      <c r="X165">
        <v>1</v>
      </c>
      <c r="Z165">
        <v>1</v>
      </c>
      <c r="BR165">
        <f t="shared" si="35"/>
        <v>3</v>
      </c>
      <c r="BS165" t="str">
        <f t="shared" si="42"/>
        <v>Non prêté</v>
      </c>
      <c r="BT165" t="s">
        <v>106</v>
      </c>
      <c r="BU165" t="s">
        <v>107</v>
      </c>
      <c r="BV165" t="s">
        <v>108</v>
      </c>
      <c r="BW165" s="13" t="s">
        <v>103</v>
      </c>
      <c r="BX165" s="14" t="str">
        <f t="shared" ca="1" si="43"/>
        <v/>
      </c>
      <c r="BY165" s="15" t="str">
        <f t="shared" ca="1" si="44"/>
        <v/>
      </c>
      <c r="BZ165" s="12">
        <f t="shared" ca="1" si="45"/>
        <v>1546541</v>
      </c>
      <c r="CA165" s="12"/>
      <c r="CB165" s="12">
        <f t="shared" ca="1" si="46"/>
        <v>1546541</v>
      </c>
      <c r="CC165" s="12" t="s">
        <v>109</v>
      </c>
      <c r="CD165" s="12" t="s">
        <v>109</v>
      </c>
      <c r="CE165" s="12" t="str">
        <f t="shared" ca="1" si="47"/>
        <v/>
      </c>
      <c r="CF165" s="12" t="str">
        <f t="shared" ca="1" si="48"/>
        <v/>
      </c>
      <c r="CG165" s="16" t="str">
        <f t="shared" ca="1" si="49"/>
        <v/>
      </c>
      <c r="CH165" s="12" t="str">
        <f t="shared" ca="1" si="50"/>
        <v/>
      </c>
      <c r="CI165" s="12" t="s">
        <v>104</v>
      </c>
    </row>
    <row r="166" spans="1:87">
      <c r="A166" s="6">
        <v>11273</v>
      </c>
      <c r="B166" s="6" t="s">
        <v>101</v>
      </c>
      <c r="C166" s="18">
        <v>0.3</v>
      </c>
      <c r="D166" s="6" t="s">
        <v>102</v>
      </c>
      <c r="E166" s="6" t="s">
        <v>102</v>
      </c>
      <c r="F166" s="18">
        <v>0.15</v>
      </c>
      <c r="G166" s="18" t="str">
        <f t="shared" si="34"/>
        <v>Non</v>
      </c>
      <c r="H166" s="6" t="s">
        <v>110</v>
      </c>
      <c r="I166" s="7" t="s">
        <v>111</v>
      </c>
      <c r="J166" s="8">
        <v>43831</v>
      </c>
      <c r="K166" s="6">
        <f t="shared" ca="1" si="36"/>
        <v>6</v>
      </c>
      <c r="L166" s="6" t="str">
        <f t="shared" ca="1" si="37"/>
        <v>5 à 10 ans</v>
      </c>
      <c r="M166" s="8">
        <v>43831</v>
      </c>
      <c r="N166" s="6">
        <f t="shared" ca="1" si="38"/>
        <v>6</v>
      </c>
      <c r="O166" s="6" t="str">
        <f t="shared" ca="1" si="39"/>
        <v>5 à 10 ans</v>
      </c>
      <c r="P166" s="8">
        <v>32874</v>
      </c>
      <c r="Q166" s="6">
        <f t="shared" ca="1" si="40"/>
        <v>36</v>
      </c>
      <c r="R166" s="6" t="str">
        <f t="shared" ca="1" si="41"/>
        <v>35-44</v>
      </c>
      <c r="S166" s="6" t="s">
        <v>144</v>
      </c>
      <c r="T166" s="6">
        <v>1</v>
      </c>
      <c r="U166" s="6">
        <v>1</v>
      </c>
      <c r="V166" s="6">
        <v>1</v>
      </c>
      <c r="W166" s="6">
        <v>1</v>
      </c>
      <c r="X166" s="6">
        <v>1</v>
      </c>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f t="shared" si="35"/>
        <v>5</v>
      </c>
      <c r="BS166" s="6" t="str">
        <f t="shared" si="42"/>
        <v>Prêt</v>
      </c>
      <c r="BT166" s="6" t="s">
        <v>106</v>
      </c>
      <c r="BU166" s="6" t="s">
        <v>112</v>
      </c>
      <c r="BV166" s="6" t="s">
        <v>108</v>
      </c>
      <c r="BW166" s="8" t="s">
        <v>103</v>
      </c>
      <c r="BX166" s="9">
        <f t="shared" ca="1" si="43"/>
        <v>499102</v>
      </c>
      <c r="BY166" s="10" t="str">
        <f t="shared" ca="1" si="44"/>
        <v>250k-750k</v>
      </c>
      <c r="BZ166" s="7">
        <f t="shared" ca="1" si="45"/>
        <v>55670</v>
      </c>
      <c r="CA166" s="7"/>
      <c r="CB166" s="7">
        <f t="shared" ca="1" si="46"/>
        <v>55670</v>
      </c>
      <c r="CC166" s="7" t="s">
        <v>122</v>
      </c>
      <c r="CD166" s="7" t="s">
        <v>128</v>
      </c>
      <c r="CE166" s="7">
        <f t="shared" ca="1" si="47"/>
        <v>5</v>
      </c>
      <c r="CF166" s="7">
        <f t="shared" ca="1" si="48"/>
        <v>99820.4</v>
      </c>
      <c r="CG166" s="11">
        <f t="shared" ca="1" si="49"/>
        <v>8.9653673432728578</v>
      </c>
      <c r="CH166" s="7" t="str">
        <f t="shared" ca="1" si="50"/>
        <v>5-10x</v>
      </c>
      <c r="CI166" s="7" t="s">
        <v>115</v>
      </c>
    </row>
    <row r="167" spans="1:87">
      <c r="A167">
        <v>11274</v>
      </c>
      <c r="B167" t="s">
        <v>101</v>
      </c>
      <c r="C167" s="17">
        <v>0.4</v>
      </c>
      <c r="D167" t="s">
        <v>103</v>
      </c>
      <c r="E167" t="s">
        <v>102</v>
      </c>
      <c r="F167" s="17">
        <v>0.3</v>
      </c>
      <c r="G167" s="17" t="str">
        <f t="shared" si="34"/>
        <v>Non</v>
      </c>
      <c r="H167" t="s">
        <v>104</v>
      </c>
      <c r="I167" s="12" t="s">
        <v>120</v>
      </c>
      <c r="J167" s="13">
        <v>43646</v>
      </c>
      <c r="K167">
        <f t="shared" ca="1" si="36"/>
        <v>6</v>
      </c>
      <c r="L167" t="str">
        <f t="shared" ca="1" si="37"/>
        <v>5 à 10 ans</v>
      </c>
      <c r="M167" s="13">
        <v>43646</v>
      </c>
      <c r="N167">
        <f t="shared" ca="1" si="38"/>
        <v>6</v>
      </c>
      <c r="O167" t="str">
        <f t="shared" ca="1" si="39"/>
        <v>5 à 10 ans</v>
      </c>
      <c r="P167" s="13">
        <v>31048</v>
      </c>
      <c r="Q167">
        <f t="shared" ca="1" si="40"/>
        <v>41</v>
      </c>
      <c r="R167" t="str">
        <f t="shared" ca="1" si="41"/>
        <v>35-44</v>
      </c>
      <c r="S167" t="s">
        <v>124</v>
      </c>
      <c r="V167">
        <v>1</v>
      </c>
      <c r="X167">
        <v>1</v>
      </c>
      <c r="Z167">
        <v>1</v>
      </c>
      <c r="BR167">
        <f t="shared" si="35"/>
        <v>3</v>
      </c>
      <c r="BS167" t="str">
        <f t="shared" si="42"/>
        <v>Non prêté</v>
      </c>
      <c r="BT167" t="s">
        <v>106</v>
      </c>
      <c r="BU167" t="s">
        <v>125</v>
      </c>
      <c r="BV167" t="s">
        <v>137</v>
      </c>
      <c r="BW167" s="13" t="s">
        <v>103</v>
      </c>
      <c r="BX167" s="14" t="str">
        <f t="shared" ca="1" si="43"/>
        <v/>
      </c>
      <c r="BY167" s="15" t="str">
        <f t="shared" ca="1" si="44"/>
        <v/>
      </c>
      <c r="BZ167" s="12">
        <f t="shared" ca="1" si="45"/>
        <v>867912</v>
      </c>
      <c r="CA167" s="12"/>
      <c r="CB167" s="12">
        <f t="shared" ca="1" si="46"/>
        <v>867912</v>
      </c>
      <c r="CC167" s="12" t="s">
        <v>109</v>
      </c>
      <c r="CD167" s="12" t="s">
        <v>109</v>
      </c>
      <c r="CE167" s="12" t="str">
        <f t="shared" ca="1" si="47"/>
        <v/>
      </c>
      <c r="CF167" s="12" t="str">
        <f t="shared" ca="1" si="48"/>
        <v/>
      </c>
      <c r="CG167" s="16" t="str">
        <f t="shared" ca="1" si="49"/>
        <v/>
      </c>
      <c r="CH167" s="12" t="str">
        <f t="shared" ca="1" si="50"/>
        <v/>
      </c>
      <c r="CI167" s="12" t="s">
        <v>104</v>
      </c>
    </row>
    <row r="168" spans="1:87">
      <c r="A168" s="6">
        <v>11275</v>
      </c>
      <c r="B168" s="6" t="s">
        <v>101</v>
      </c>
      <c r="C168" s="18">
        <v>0.5</v>
      </c>
      <c r="D168" s="6" t="s">
        <v>102</v>
      </c>
      <c r="E168" s="6" t="s">
        <v>103</v>
      </c>
      <c r="F168" s="18"/>
      <c r="G168" s="18" t="str">
        <f t="shared" si="34"/>
        <v>Oui</v>
      </c>
      <c r="H168" s="6" t="s">
        <v>104</v>
      </c>
      <c r="I168" s="7" t="s">
        <v>120</v>
      </c>
      <c r="J168" s="8">
        <v>43466</v>
      </c>
      <c r="K168" s="6">
        <f t="shared" ca="1" si="36"/>
        <v>7</v>
      </c>
      <c r="L168" s="6" t="str">
        <f t="shared" ca="1" si="37"/>
        <v>5 à 10 ans</v>
      </c>
      <c r="M168" s="8">
        <v>43466</v>
      </c>
      <c r="N168" s="6">
        <f t="shared" ca="1" si="38"/>
        <v>7</v>
      </c>
      <c r="O168" s="6" t="str">
        <f t="shared" ca="1" si="39"/>
        <v>5 à 10 ans</v>
      </c>
      <c r="P168" s="8">
        <v>29221</v>
      </c>
      <c r="Q168" s="6">
        <f t="shared" ca="1" si="40"/>
        <v>46</v>
      </c>
      <c r="R168" s="6" t="str">
        <f t="shared" ca="1" si="41"/>
        <v>45-54</v>
      </c>
      <c r="S168" s="6" t="s">
        <v>105</v>
      </c>
      <c r="T168" s="6"/>
      <c r="U168" s="6">
        <v>1</v>
      </c>
      <c r="V168" s="6"/>
      <c r="W168" s="6">
        <v>1</v>
      </c>
      <c r="X168" s="6"/>
      <c r="Y168" s="6">
        <v>1</v>
      </c>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f t="shared" si="35"/>
        <v>3</v>
      </c>
      <c r="BS168" s="6" t="str">
        <f t="shared" si="42"/>
        <v>Non prêté</v>
      </c>
      <c r="BT168" s="6" t="s">
        <v>106</v>
      </c>
      <c r="BU168" s="6" t="s">
        <v>125</v>
      </c>
      <c r="BV168" s="6" t="s">
        <v>126</v>
      </c>
      <c r="BW168" s="8" t="s">
        <v>103</v>
      </c>
      <c r="BX168" s="9" t="str">
        <f t="shared" ca="1" si="43"/>
        <v/>
      </c>
      <c r="BY168" s="10" t="str">
        <f t="shared" ca="1" si="44"/>
        <v/>
      </c>
      <c r="BZ168" s="7">
        <f t="shared" ca="1" si="45"/>
        <v>134532</v>
      </c>
      <c r="CA168" s="7"/>
      <c r="CB168" s="7">
        <f t="shared" ca="1" si="46"/>
        <v>134532</v>
      </c>
      <c r="CC168" s="7" t="s">
        <v>109</v>
      </c>
      <c r="CD168" s="7" t="s">
        <v>109</v>
      </c>
      <c r="CE168" s="7" t="str">
        <f t="shared" ca="1" si="47"/>
        <v/>
      </c>
      <c r="CF168" s="7" t="str">
        <f t="shared" ca="1" si="48"/>
        <v/>
      </c>
      <c r="CG168" s="11" t="str">
        <f t="shared" ca="1" si="49"/>
        <v/>
      </c>
      <c r="CH168" s="7" t="str">
        <f t="shared" ca="1" si="50"/>
        <v/>
      </c>
      <c r="CI168" s="7" t="s">
        <v>104</v>
      </c>
    </row>
    <row r="169" spans="1:87">
      <c r="A169">
        <v>11276</v>
      </c>
      <c r="B169" t="s">
        <v>101</v>
      </c>
      <c r="C169" s="17">
        <v>0.6</v>
      </c>
      <c r="D169" t="s">
        <v>103</v>
      </c>
      <c r="E169" t="s">
        <v>103</v>
      </c>
      <c r="G169" s="17" t="str">
        <f t="shared" si="34"/>
        <v>Oui</v>
      </c>
      <c r="H169" t="s">
        <v>110</v>
      </c>
      <c r="I169" s="12" t="s">
        <v>111</v>
      </c>
      <c r="J169" s="13">
        <v>43281</v>
      </c>
      <c r="K169">
        <f t="shared" ca="1" si="36"/>
        <v>7</v>
      </c>
      <c r="L169" t="str">
        <f t="shared" ca="1" si="37"/>
        <v>5 à 10 ans</v>
      </c>
      <c r="M169" s="13">
        <v>43281</v>
      </c>
      <c r="N169">
        <f t="shared" ca="1" si="38"/>
        <v>7</v>
      </c>
      <c r="O169" t="str">
        <f t="shared" ca="1" si="39"/>
        <v>5 à 10 ans</v>
      </c>
      <c r="P169" s="13">
        <v>27395</v>
      </c>
      <c r="Q169">
        <f t="shared" ca="1" si="40"/>
        <v>51</v>
      </c>
      <c r="R169" t="str">
        <f t="shared" ca="1" si="41"/>
        <v>45-54</v>
      </c>
      <c r="S169" t="s">
        <v>105</v>
      </c>
      <c r="T169">
        <v>1</v>
      </c>
      <c r="V169">
        <v>1</v>
      </c>
      <c r="X169">
        <v>1</v>
      </c>
      <c r="Z169">
        <v>1</v>
      </c>
      <c r="BR169">
        <f t="shared" si="35"/>
        <v>4</v>
      </c>
      <c r="BS169" t="str">
        <f t="shared" si="42"/>
        <v>Prêt</v>
      </c>
      <c r="BT169" t="s">
        <v>106</v>
      </c>
      <c r="BU169" t="s">
        <v>112</v>
      </c>
      <c r="BV169" t="s">
        <v>108</v>
      </c>
      <c r="BW169" s="13" t="s">
        <v>103</v>
      </c>
      <c r="BX169" s="14">
        <f t="shared" ca="1" si="43"/>
        <v>672848</v>
      </c>
      <c r="BY169" s="15" t="str">
        <f t="shared" ca="1" si="44"/>
        <v>250k-750k</v>
      </c>
      <c r="BZ169" s="12">
        <f t="shared" ca="1" si="45"/>
        <v>1998530</v>
      </c>
      <c r="CA169" s="12"/>
      <c r="CB169" s="12">
        <f t="shared" ca="1" si="46"/>
        <v>1998530</v>
      </c>
      <c r="CC169" s="12" t="s">
        <v>113</v>
      </c>
      <c r="CD169" s="12" t="s">
        <v>114</v>
      </c>
      <c r="CE169" s="12">
        <f t="shared" ca="1" si="47"/>
        <v>8</v>
      </c>
      <c r="CF169" s="12">
        <f t="shared" ca="1" si="48"/>
        <v>84106</v>
      </c>
      <c r="CG169" s="16">
        <f t="shared" ca="1" si="49"/>
        <v>0.33667145351833599</v>
      </c>
      <c r="CH169" s="12" t="str">
        <f t="shared" ca="1" si="50"/>
        <v>1x</v>
      </c>
      <c r="CI169" s="12" t="s">
        <v>115</v>
      </c>
    </row>
    <row r="170" spans="1:87">
      <c r="A170" s="6">
        <v>11277</v>
      </c>
      <c r="B170" s="6" t="s">
        <v>101</v>
      </c>
      <c r="C170" s="18">
        <v>0.7</v>
      </c>
      <c r="D170" s="6" t="s">
        <v>102</v>
      </c>
      <c r="E170" s="6" t="s">
        <v>102</v>
      </c>
      <c r="F170" s="18">
        <v>0.4</v>
      </c>
      <c r="G170" s="18" t="str">
        <f t="shared" si="34"/>
        <v>Oui</v>
      </c>
      <c r="H170" s="6" t="s">
        <v>104</v>
      </c>
      <c r="I170" s="7" t="s">
        <v>104</v>
      </c>
      <c r="J170" s="8">
        <v>43101</v>
      </c>
      <c r="K170" s="6">
        <f t="shared" ca="1" si="36"/>
        <v>8</v>
      </c>
      <c r="L170" s="6" t="str">
        <f t="shared" ca="1" si="37"/>
        <v>5 à 10 ans</v>
      </c>
      <c r="M170" s="8">
        <v>43101</v>
      </c>
      <c r="N170" s="6">
        <f t="shared" ca="1" si="38"/>
        <v>8</v>
      </c>
      <c r="O170" s="6" t="str">
        <f t="shared" ca="1" si="39"/>
        <v>5 à 10 ans</v>
      </c>
      <c r="P170" s="8">
        <v>25569</v>
      </c>
      <c r="Q170" s="6">
        <f t="shared" ca="1" si="40"/>
        <v>56</v>
      </c>
      <c r="R170" s="6" t="str">
        <f t="shared" ca="1" si="41"/>
        <v>55-64</v>
      </c>
      <c r="S170" s="6" t="s">
        <v>121</v>
      </c>
      <c r="T170" s="6"/>
      <c r="U170" s="6">
        <v>1</v>
      </c>
      <c r="V170" s="6">
        <v>1</v>
      </c>
      <c r="W170" s="6">
        <v>1</v>
      </c>
      <c r="X170" s="6">
        <v>1</v>
      </c>
      <c r="Y170" s="6">
        <v>1</v>
      </c>
      <c r="Z170" s="6">
        <v>1</v>
      </c>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f t="shared" si="35"/>
        <v>6</v>
      </c>
      <c r="BS170" s="6" t="str">
        <f t="shared" si="42"/>
        <v>Non prêté</v>
      </c>
      <c r="BT170" s="6" t="s">
        <v>106</v>
      </c>
      <c r="BU170" s="6" t="s">
        <v>107</v>
      </c>
      <c r="BV170" s="6" t="s">
        <v>108</v>
      </c>
      <c r="BW170" s="8" t="s">
        <v>103</v>
      </c>
      <c r="BX170" s="9" t="str">
        <f t="shared" ca="1" si="43"/>
        <v/>
      </c>
      <c r="BY170" s="10" t="str">
        <f t="shared" ca="1" si="44"/>
        <v/>
      </c>
      <c r="BZ170" s="7">
        <f t="shared" ca="1" si="45"/>
        <v>82593</v>
      </c>
      <c r="CA170" s="7"/>
      <c r="CB170" s="7">
        <f t="shared" ca="1" si="46"/>
        <v>82593</v>
      </c>
      <c r="CC170" s="7" t="s">
        <v>109</v>
      </c>
      <c r="CD170" s="7" t="s">
        <v>109</v>
      </c>
      <c r="CE170" s="7" t="str">
        <f t="shared" ca="1" si="47"/>
        <v/>
      </c>
      <c r="CF170" s="7" t="str">
        <f t="shared" ca="1" si="48"/>
        <v/>
      </c>
      <c r="CG170" s="11" t="str">
        <f t="shared" ca="1" si="49"/>
        <v/>
      </c>
      <c r="CH170" s="7" t="str">
        <f t="shared" ca="1" si="50"/>
        <v/>
      </c>
      <c r="CI170" s="7" t="s">
        <v>104</v>
      </c>
    </row>
    <row r="171" spans="1:87">
      <c r="A171">
        <v>11278</v>
      </c>
      <c r="B171" t="s">
        <v>132</v>
      </c>
      <c r="C171" s="17">
        <v>0.8</v>
      </c>
      <c r="D171" t="s">
        <v>103</v>
      </c>
      <c r="E171" t="s">
        <v>102</v>
      </c>
      <c r="F171" s="17">
        <v>0.75</v>
      </c>
      <c r="G171" s="17" t="str">
        <f t="shared" si="34"/>
        <v>Oui</v>
      </c>
      <c r="H171" t="s">
        <v>104</v>
      </c>
      <c r="I171" s="12" t="s">
        <v>120</v>
      </c>
      <c r="J171" s="13">
        <v>42916</v>
      </c>
      <c r="K171">
        <f t="shared" ca="1" si="36"/>
        <v>8</v>
      </c>
      <c r="L171" t="str">
        <f t="shared" ca="1" si="37"/>
        <v>5 à 10 ans</v>
      </c>
      <c r="M171" s="13">
        <v>42916</v>
      </c>
      <c r="N171">
        <f t="shared" ca="1" si="38"/>
        <v>8</v>
      </c>
      <c r="O171" t="str">
        <f t="shared" ca="1" si="39"/>
        <v>5 à 10 ans</v>
      </c>
      <c r="P171" s="13">
        <v>23743</v>
      </c>
      <c r="Q171">
        <f t="shared" ca="1" si="40"/>
        <v>61</v>
      </c>
      <c r="R171" t="str">
        <f t="shared" ca="1" si="41"/>
        <v>55-64</v>
      </c>
      <c r="S171" t="s">
        <v>140</v>
      </c>
      <c r="V171">
        <v>1</v>
      </c>
      <c r="X171">
        <v>1</v>
      </c>
      <c r="Z171">
        <v>1</v>
      </c>
      <c r="BR171">
        <f t="shared" si="35"/>
        <v>3</v>
      </c>
      <c r="BS171" t="str">
        <f t="shared" si="42"/>
        <v>Non prêté</v>
      </c>
      <c r="BT171" t="s">
        <v>106</v>
      </c>
      <c r="BU171" t="s">
        <v>125</v>
      </c>
      <c r="BV171" t="s">
        <v>137</v>
      </c>
      <c r="BW171" s="13" t="s">
        <v>103</v>
      </c>
      <c r="BX171" s="14" t="str">
        <f t="shared" ca="1" si="43"/>
        <v/>
      </c>
      <c r="BY171" s="15" t="str">
        <f t="shared" ca="1" si="44"/>
        <v/>
      </c>
      <c r="BZ171" s="12">
        <f t="shared" ca="1" si="45"/>
        <v>671543</v>
      </c>
      <c r="CA171" s="12"/>
      <c r="CB171" s="12">
        <f t="shared" ca="1" si="46"/>
        <v>671543</v>
      </c>
      <c r="CC171" s="12" t="s">
        <v>109</v>
      </c>
      <c r="CD171" s="12" t="s">
        <v>109</v>
      </c>
      <c r="CE171" s="12" t="str">
        <f t="shared" ca="1" si="47"/>
        <v/>
      </c>
      <c r="CF171" s="12" t="str">
        <f t="shared" ca="1" si="48"/>
        <v/>
      </c>
      <c r="CG171" s="16" t="str">
        <f t="shared" ca="1" si="49"/>
        <v/>
      </c>
      <c r="CH171" s="12" t="str">
        <f t="shared" ca="1" si="50"/>
        <v/>
      </c>
      <c r="CI171" s="12" t="s">
        <v>104</v>
      </c>
    </row>
    <row r="172" spans="1:87">
      <c r="A172" s="6">
        <v>11279</v>
      </c>
      <c r="B172" s="6" t="s">
        <v>101</v>
      </c>
      <c r="C172" s="18">
        <v>0.75</v>
      </c>
      <c r="D172" s="6" t="s">
        <v>102</v>
      </c>
      <c r="E172" s="6" t="s">
        <v>103</v>
      </c>
      <c r="F172" s="18"/>
      <c r="G172" s="18" t="str">
        <f t="shared" si="34"/>
        <v>Oui</v>
      </c>
      <c r="H172" s="6" t="s">
        <v>110</v>
      </c>
      <c r="I172" s="7" t="s">
        <v>111</v>
      </c>
      <c r="J172" s="8">
        <v>42736</v>
      </c>
      <c r="K172" s="6">
        <f t="shared" ca="1" si="36"/>
        <v>9</v>
      </c>
      <c r="L172" s="6" t="str">
        <f t="shared" ca="1" si="37"/>
        <v>5 à 10 ans</v>
      </c>
      <c r="M172" s="8">
        <v>42736</v>
      </c>
      <c r="N172" s="6">
        <f t="shared" ca="1" si="38"/>
        <v>9</v>
      </c>
      <c r="O172" s="6" t="str">
        <f t="shared" ca="1" si="39"/>
        <v>5 à 10 ans</v>
      </c>
      <c r="P172" s="8">
        <v>36526</v>
      </c>
      <c r="Q172" s="6">
        <f t="shared" ca="1" si="40"/>
        <v>26</v>
      </c>
      <c r="R172" s="6" t="str">
        <f t="shared" ca="1" si="41"/>
        <v>25-34</v>
      </c>
      <c r="S172" s="6" t="s">
        <v>154</v>
      </c>
      <c r="T172" s="6">
        <v>1</v>
      </c>
      <c r="U172" s="6">
        <v>1</v>
      </c>
      <c r="V172" s="6">
        <v>1</v>
      </c>
      <c r="W172" s="6">
        <v>1</v>
      </c>
      <c r="X172" s="6">
        <v>1</v>
      </c>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f t="shared" si="35"/>
        <v>5</v>
      </c>
      <c r="BS172" s="6" t="str">
        <f t="shared" si="42"/>
        <v>Prêt</v>
      </c>
      <c r="BT172" s="6" t="s">
        <v>106</v>
      </c>
      <c r="BU172" s="6" t="s">
        <v>112</v>
      </c>
      <c r="BV172" s="6" t="s">
        <v>108</v>
      </c>
      <c r="BW172" s="8" t="s">
        <v>103</v>
      </c>
      <c r="BX172" s="9">
        <f t="shared" ca="1" si="43"/>
        <v>3506867</v>
      </c>
      <c r="BY172" s="10" t="str">
        <f t="shared" ca="1" si="44"/>
        <v>750k-5 mil</v>
      </c>
      <c r="BZ172" s="7">
        <f t="shared" ca="1" si="45"/>
        <v>1779649</v>
      </c>
      <c r="CA172" s="7"/>
      <c r="CB172" s="7">
        <f t="shared" ca="1" si="46"/>
        <v>1779649</v>
      </c>
      <c r="CC172" s="7" t="s">
        <v>113</v>
      </c>
      <c r="CD172" s="7" t="s">
        <v>128</v>
      </c>
      <c r="CE172" s="7">
        <f t="shared" ca="1" si="47"/>
        <v>4</v>
      </c>
      <c r="CF172" s="7">
        <f t="shared" ca="1" si="48"/>
        <v>876716.75</v>
      </c>
      <c r="CG172" s="11">
        <f t="shared" ca="1" si="49"/>
        <v>1.9705385724937896</v>
      </c>
      <c r="CH172" s="7" t="str">
        <f t="shared" ca="1" si="50"/>
        <v>1-5x</v>
      </c>
      <c r="CI172" s="7" t="s">
        <v>115</v>
      </c>
    </row>
    <row r="173" spans="1:87">
      <c r="A173">
        <v>11280</v>
      </c>
      <c r="B173" t="s">
        <v>101</v>
      </c>
      <c r="C173" s="17">
        <v>1</v>
      </c>
      <c r="D173" t="s">
        <v>103</v>
      </c>
      <c r="E173" t="s">
        <v>103</v>
      </c>
      <c r="G173" s="17" t="str">
        <f t="shared" si="34"/>
        <v>Oui</v>
      </c>
      <c r="H173" t="s">
        <v>119</v>
      </c>
      <c r="I173" s="12" t="s">
        <v>120</v>
      </c>
      <c r="J173" s="13">
        <v>42551</v>
      </c>
      <c r="K173">
        <f t="shared" ca="1" si="36"/>
        <v>9</v>
      </c>
      <c r="L173" t="str">
        <f t="shared" ca="1" si="37"/>
        <v>5 à 10 ans</v>
      </c>
      <c r="M173" s="13">
        <v>42551</v>
      </c>
      <c r="N173">
        <f t="shared" ca="1" si="38"/>
        <v>9</v>
      </c>
      <c r="O173" t="str">
        <f t="shared" ca="1" si="39"/>
        <v>5 à 10 ans</v>
      </c>
      <c r="P173" s="13">
        <v>34700</v>
      </c>
      <c r="Q173">
        <f t="shared" ca="1" si="40"/>
        <v>31</v>
      </c>
      <c r="R173" t="str">
        <f t="shared" ca="1" si="41"/>
        <v>25-34</v>
      </c>
      <c r="S173" t="s">
        <v>136</v>
      </c>
      <c r="T173">
        <v>1</v>
      </c>
      <c r="V173">
        <v>1</v>
      </c>
      <c r="X173">
        <v>1</v>
      </c>
      <c r="Z173">
        <v>1</v>
      </c>
      <c r="BR173">
        <f t="shared" si="35"/>
        <v>4</v>
      </c>
      <c r="BS173" t="str">
        <f t="shared" si="42"/>
        <v>Prêt</v>
      </c>
      <c r="BT173" t="s">
        <v>106</v>
      </c>
      <c r="BU173" t="s">
        <v>112</v>
      </c>
      <c r="BV173" t="s">
        <v>108</v>
      </c>
      <c r="BW173" s="13" t="s">
        <v>103</v>
      </c>
      <c r="BX173" s="14">
        <f t="shared" ca="1" si="43"/>
        <v>4160049</v>
      </c>
      <c r="BY173" s="15" t="str">
        <f t="shared" ca="1" si="44"/>
        <v>750k-5 mil</v>
      </c>
      <c r="BZ173" s="12">
        <f t="shared" ca="1" si="45"/>
        <v>115806</v>
      </c>
      <c r="CA173" s="12"/>
      <c r="CB173" s="12">
        <f t="shared" ca="1" si="46"/>
        <v>115806</v>
      </c>
      <c r="CC173" s="12" t="s">
        <v>113</v>
      </c>
      <c r="CD173" s="12" t="s">
        <v>114</v>
      </c>
      <c r="CE173" s="12">
        <f t="shared" ca="1" si="47"/>
        <v>10</v>
      </c>
      <c r="CF173" s="12">
        <f t="shared" ca="1" si="48"/>
        <v>416004.9</v>
      </c>
      <c r="CG173" s="16">
        <f t="shared" ca="1" si="49"/>
        <v>35.922568778819752</v>
      </c>
      <c r="CH173" s="12" t="str">
        <f t="shared" ca="1" si="50"/>
        <v>20-50x</v>
      </c>
      <c r="CI173" s="12" t="s">
        <v>115</v>
      </c>
    </row>
    <row r="174" spans="1:87">
      <c r="A174" s="6">
        <v>11281</v>
      </c>
      <c r="B174" s="6" t="s">
        <v>101</v>
      </c>
      <c r="C174" s="18">
        <v>0</v>
      </c>
      <c r="D174" s="6" t="s">
        <v>102</v>
      </c>
      <c r="E174" s="6" t="s">
        <v>102</v>
      </c>
      <c r="F174" s="18">
        <v>0.15</v>
      </c>
      <c r="G174" s="18" t="str">
        <f t="shared" si="34"/>
        <v>Non</v>
      </c>
      <c r="H174" s="6" t="s">
        <v>119</v>
      </c>
      <c r="I174" s="7" t="s">
        <v>111</v>
      </c>
      <c r="J174" s="8">
        <v>42370</v>
      </c>
      <c r="K174" s="6">
        <f t="shared" ca="1" si="36"/>
        <v>10</v>
      </c>
      <c r="L174" s="6" t="str">
        <f t="shared" ca="1" si="37"/>
        <v>10-20 ans</v>
      </c>
      <c r="M174" s="8">
        <v>42370</v>
      </c>
      <c r="N174" s="6">
        <f t="shared" ca="1" si="38"/>
        <v>10</v>
      </c>
      <c r="O174" s="6" t="str">
        <f t="shared" ca="1" si="39"/>
        <v>10-20 ans</v>
      </c>
      <c r="P174" s="8">
        <v>32874</v>
      </c>
      <c r="Q174" s="6">
        <f t="shared" ca="1" si="40"/>
        <v>36</v>
      </c>
      <c r="R174" s="6" t="str">
        <f t="shared" ca="1" si="41"/>
        <v>35-44</v>
      </c>
      <c r="S174" s="6" t="s">
        <v>105</v>
      </c>
      <c r="T174" s="6">
        <v>1</v>
      </c>
      <c r="U174" s="6">
        <v>1</v>
      </c>
      <c r="V174" s="6"/>
      <c r="W174" s="6">
        <v>1</v>
      </c>
      <c r="X174" s="6"/>
      <c r="Y174" s="6">
        <v>1</v>
      </c>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f t="shared" si="35"/>
        <v>4</v>
      </c>
      <c r="BS174" s="6" t="str">
        <f t="shared" si="42"/>
        <v>Prêt</v>
      </c>
      <c r="BT174" s="6" t="s">
        <v>106</v>
      </c>
      <c r="BU174" s="6" t="s">
        <v>112</v>
      </c>
      <c r="BV174" s="6" t="s">
        <v>108</v>
      </c>
      <c r="BW174" s="8" t="s">
        <v>103</v>
      </c>
      <c r="BX174" s="9">
        <f t="shared" ca="1" si="43"/>
        <v>3660855</v>
      </c>
      <c r="BY174" s="10" t="str">
        <f t="shared" ca="1" si="44"/>
        <v>750k-5 mil</v>
      </c>
      <c r="BZ174" s="7">
        <f t="shared" ca="1" si="45"/>
        <v>938684</v>
      </c>
      <c r="CA174" s="7"/>
      <c r="CB174" s="7">
        <f t="shared" ca="1" si="46"/>
        <v>938684</v>
      </c>
      <c r="CC174" s="7" t="s">
        <v>122</v>
      </c>
      <c r="CD174" s="7" t="s">
        <v>128</v>
      </c>
      <c r="CE174" s="7">
        <f t="shared" ca="1" si="47"/>
        <v>8</v>
      </c>
      <c r="CF174" s="7">
        <f t="shared" ca="1" si="48"/>
        <v>457606.875</v>
      </c>
      <c r="CG174" s="11">
        <f t="shared" ca="1" si="49"/>
        <v>3.899986576952414</v>
      </c>
      <c r="CH174" s="7" t="str">
        <f t="shared" ca="1" si="50"/>
        <v>1-5x</v>
      </c>
      <c r="CI174" s="7" t="s">
        <v>115</v>
      </c>
    </row>
    <row r="175" spans="1:87">
      <c r="A175">
        <v>11282</v>
      </c>
      <c r="B175" t="s">
        <v>101</v>
      </c>
      <c r="C175" s="17">
        <v>0.4</v>
      </c>
      <c r="D175" t="s">
        <v>103</v>
      </c>
      <c r="E175" t="s">
        <v>102</v>
      </c>
      <c r="F175" s="17">
        <v>0.5</v>
      </c>
      <c r="G175" s="17" t="str">
        <f t="shared" si="34"/>
        <v>Non</v>
      </c>
      <c r="H175" t="s">
        <v>119</v>
      </c>
      <c r="I175" s="12" t="s">
        <v>120</v>
      </c>
      <c r="J175" s="13">
        <v>42185</v>
      </c>
      <c r="K175">
        <f t="shared" ca="1" si="36"/>
        <v>10</v>
      </c>
      <c r="L175" t="str">
        <f t="shared" ca="1" si="37"/>
        <v>10-20 ans</v>
      </c>
      <c r="M175" s="13">
        <v>42185</v>
      </c>
      <c r="N175">
        <f t="shared" ca="1" si="38"/>
        <v>10</v>
      </c>
      <c r="O175" t="str">
        <f t="shared" ca="1" si="39"/>
        <v>10-20 ans</v>
      </c>
      <c r="P175" s="13">
        <v>31048</v>
      </c>
      <c r="Q175">
        <f t="shared" ca="1" si="40"/>
        <v>41</v>
      </c>
      <c r="R175" t="str">
        <f t="shared" ca="1" si="41"/>
        <v>35-44</v>
      </c>
      <c r="S175" t="s">
        <v>129</v>
      </c>
      <c r="V175">
        <v>1</v>
      </c>
      <c r="X175">
        <v>1</v>
      </c>
      <c r="Z175">
        <v>1</v>
      </c>
      <c r="BR175">
        <f t="shared" si="35"/>
        <v>3</v>
      </c>
      <c r="BS175" t="str">
        <f t="shared" si="42"/>
        <v>Non prêté</v>
      </c>
      <c r="BT175" t="s">
        <v>106</v>
      </c>
      <c r="BU175" t="s">
        <v>107</v>
      </c>
      <c r="BV175" t="s">
        <v>108</v>
      </c>
      <c r="BW175" s="13" t="s">
        <v>103</v>
      </c>
      <c r="BX175" s="14" t="str">
        <f t="shared" ca="1" si="43"/>
        <v/>
      </c>
      <c r="BY175" s="15" t="str">
        <f t="shared" ca="1" si="44"/>
        <v/>
      </c>
      <c r="BZ175" s="12">
        <f t="shared" ca="1" si="45"/>
        <v>1764134</v>
      </c>
      <c r="CA175" s="12"/>
      <c r="CB175" s="12">
        <f t="shared" ca="1" si="46"/>
        <v>1764134</v>
      </c>
      <c r="CC175" s="12" t="s">
        <v>109</v>
      </c>
      <c r="CD175" s="12" t="s">
        <v>109</v>
      </c>
      <c r="CE175" s="12" t="str">
        <f t="shared" ca="1" si="47"/>
        <v/>
      </c>
      <c r="CF175" s="12" t="str">
        <f t="shared" ca="1" si="48"/>
        <v/>
      </c>
      <c r="CG175" s="16" t="str">
        <f t="shared" ca="1" si="49"/>
        <v/>
      </c>
      <c r="CH175" s="12" t="str">
        <f t="shared" ca="1" si="50"/>
        <v/>
      </c>
      <c r="CI175" s="12" t="s">
        <v>104</v>
      </c>
    </row>
    <row r="176" spans="1:87">
      <c r="A176" s="6">
        <v>11283</v>
      </c>
      <c r="B176" s="6" t="s">
        <v>101</v>
      </c>
      <c r="C176" s="18">
        <v>0.15</v>
      </c>
      <c r="D176" s="6" t="s">
        <v>102</v>
      </c>
      <c r="E176" s="6" t="s">
        <v>103</v>
      </c>
      <c r="F176" s="18"/>
      <c r="G176" s="18" t="str">
        <f t="shared" si="34"/>
        <v>Non</v>
      </c>
      <c r="H176" s="6" t="s">
        <v>110</v>
      </c>
      <c r="I176" s="7" t="s">
        <v>127</v>
      </c>
      <c r="J176" s="8">
        <v>42005</v>
      </c>
      <c r="K176" s="6">
        <f t="shared" ca="1" si="36"/>
        <v>11</v>
      </c>
      <c r="L176" s="6" t="str">
        <f t="shared" ca="1" si="37"/>
        <v>10-20 ans</v>
      </c>
      <c r="M176" s="8">
        <v>42005</v>
      </c>
      <c r="N176" s="6">
        <f t="shared" ca="1" si="38"/>
        <v>11</v>
      </c>
      <c r="O176" s="6" t="str">
        <f t="shared" ca="1" si="39"/>
        <v>10-20 ans</v>
      </c>
      <c r="P176" s="8">
        <v>29221</v>
      </c>
      <c r="Q176" s="6">
        <f t="shared" ca="1" si="40"/>
        <v>46</v>
      </c>
      <c r="R176" s="6" t="str">
        <f t="shared" ca="1" si="41"/>
        <v>45-54</v>
      </c>
      <c r="S176" s="6" t="s">
        <v>117</v>
      </c>
      <c r="T176" s="6">
        <v>1</v>
      </c>
      <c r="U176" s="6">
        <v>1</v>
      </c>
      <c r="V176" s="6">
        <v>1</v>
      </c>
      <c r="W176" s="6">
        <v>1</v>
      </c>
      <c r="X176" s="6">
        <v>1</v>
      </c>
      <c r="Y176" s="6">
        <v>1</v>
      </c>
      <c r="Z176" s="6">
        <v>1</v>
      </c>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f t="shared" si="35"/>
        <v>7</v>
      </c>
      <c r="BS176" s="6" t="str">
        <f t="shared" si="42"/>
        <v>Prêt</v>
      </c>
      <c r="BT176" s="6" t="s">
        <v>106</v>
      </c>
      <c r="BU176" s="6" t="s">
        <v>107</v>
      </c>
      <c r="BV176" s="6" t="s">
        <v>108</v>
      </c>
      <c r="BW176" s="8" t="s">
        <v>103</v>
      </c>
      <c r="BX176" s="9">
        <f t="shared" ca="1" si="43"/>
        <v>1513687</v>
      </c>
      <c r="BY176" s="10" t="str">
        <f t="shared" ca="1" si="44"/>
        <v>750k-5 mil</v>
      </c>
      <c r="BZ176" s="7">
        <f t="shared" ca="1" si="45"/>
        <v>602165</v>
      </c>
      <c r="CA176" s="7"/>
      <c r="CB176" s="7">
        <f t="shared" ca="1" si="46"/>
        <v>602165</v>
      </c>
      <c r="CC176" s="7" t="s">
        <v>113</v>
      </c>
      <c r="CD176" s="7" t="s">
        <v>128</v>
      </c>
      <c r="CE176" s="7">
        <f t="shared" ca="1" si="47"/>
        <v>2</v>
      </c>
      <c r="CF176" s="7">
        <f t="shared" ca="1" si="48"/>
        <v>756843.5</v>
      </c>
      <c r="CG176" s="11">
        <f t="shared" ca="1" si="49"/>
        <v>2.5137412503217558</v>
      </c>
      <c r="CH176" s="7" t="str">
        <f t="shared" ca="1" si="50"/>
        <v>1-5x</v>
      </c>
      <c r="CI176" s="7" t="s">
        <v>115</v>
      </c>
    </row>
    <row r="177" spans="1:87">
      <c r="A177">
        <v>11284</v>
      </c>
      <c r="B177" t="s">
        <v>118</v>
      </c>
      <c r="C177" s="17">
        <v>0.2</v>
      </c>
      <c r="D177" t="s">
        <v>103</v>
      </c>
      <c r="E177" t="s">
        <v>103</v>
      </c>
      <c r="G177" s="17" t="str">
        <f t="shared" si="34"/>
        <v>Non</v>
      </c>
      <c r="H177" t="s">
        <v>110</v>
      </c>
      <c r="I177" s="12" t="s">
        <v>127</v>
      </c>
      <c r="J177" s="13">
        <v>41640</v>
      </c>
      <c r="K177">
        <f t="shared" ca="1" si="36"/>
        <v>12</v>
      </c>
      <c r="L177" t="str">
        <f t="shared" ca="1" si="37"/>
        <v>10-20 ans</v>
      </c>
      <c r="M177" s="13">
        <v>41640</v>
      </c>
      <c r="N177">
        <f t="shared" ca="1" si="38"/>
        <v>12</v>
      </c>
      <c r="O177" t="str">
        <f t="shared" ca="1" si="39"/>
        <v>10-20 ans</v>
      </c>
      <c r="P177" s="13">
        <v>27395</v>
      </c>
      <c r="Q177">
        <f t="shared" ca="1" si="40"/>
        <v>51</v>
      </c>
      <c r="R177" t="str">
        <f t="shared" ca="1" si="41"/>
        <v>45-54</v>
      </c>
      <c r="S177" t="s">
        <v>117</v>
      </c>
      <c r="V177">
        <v>1</v>
      </c>
      <c r="X177">
        <v>1</v>
      </c>
      <c r="Z177">
        <v>1</v>
      </c>
      <c r="BR177">
        <f t="shared" si="35"/>
        <v>3</v>
      </c>
      <c r="BS177" t="str">
        <f t="shared" si="42"/>
        <v>Non prêté</v>
      </c>
      <c r="BT177" t="s">
        <v>106</v>
      </c>
      <c r="BU177" t="s">
        <v>107</v>
      </c>
      <c r="BV177" t="s">
        <v>108</v>
      </c>
      <c r="BW177" s="13" t="s">
        <v>103</v>
      </c>
      <c r="BX177" s="14" t="str">
        <f t="shared" ca="1" si="43"/>
        <v/>
      </c>
      <c r="BY177" s="15" t="str">
        <f t="shared" ca="1" si="44"/>
        <v/>
      </c>
      <c r="BZ177" s="12">
        <f t="shared" ca="1" si="45"/>
        <v>402070</v>
      </c>
      <c r="CA177" s="12"/>
      <c r="CB177" s="12">
        <f t="shared" ca="1" si="46"/>
        <v>402070</v>
      </c>
      <c r="CC177" s="12" t="s">
        <v>109</v>
      </c>
      <c r="CD177" s="12" t="s">
        <v>109</v>
      </c>
      <c r="CE177" s="12" t="str">
        <f t="shared" ca="1" si="47"/>
        <v/>
      </c>
      <c r="CF177" s="12" t="str">
        <f t="shared" ca="1" si="48"/>
        <v/>
      </c>
      <c r="CG177" s="16" t="str">
        <f t="shared" ca="1" si="49"/>
        <v/>
      </c>
      <c r="CH177" s="12" t="str">
        <f t="shared" ca="1" si="50"/>
        <v/>
      </c>
      <c r="CI177" s="12" t="s">
        <v>104</v>
      </c>
    </row>
    <row r="178" spans="1:87">
      <c r="A178" s="6">
        <v>11285</v>
      </c>
      <c r="B178" s="6" t="s">
        <v>101</v>
      </c>
      <c r="C178" s="18">
        <v>0.3</v>
      </c>
      <c r="D178" s="6" t="s">
        <v>102</v>
      </c>
      <c r="E178" s="6" t="s">
        <v>102</v>
      </c>
      <c r="F178" s="18">
        <v>0.15</v>
      </c>
      <c r="G178" s="18" t="str">
        <f t="shared" si="34"/>
        <v>Non</v>
      </c>
      <c r="H178" s="6" t="s">
        <v>104</v>
      </c>
      <c r="I178" s="7" t="s">
        <v>104</v>
      </c>
      <c r="J178" s="8">
        <v>41275</v>
      </c>
      <c r="K178" s="6">
        <f t="shared" ca="1" si="36"/>
        <v>13</v>
      </c>
      <c r="L178" s="6" t="str">
        <f t="shared" ca="1" si="37"/>
        <v>10-20 ans</v>
      </c>
      <c r="M178" s="8">
        <v>41275</v>
      </c>
      <c r="N178" s="6">
        <f t="shared" ca="1" si="38"/>
        <v>13</v>
      </c>
      <c r="O178" s="6" t="str">
        <f t="shared" ca="1" si="39"/>
        <v>10-20 ans</v>
      </c>
      <c r="P178" s="8">
        <v>25569</v>
      </c>
      <c r="Q178" s="6">
        <f t="shared" ca="1" si="40"/>
        <v>56</v>
      </c>
      <c r="R178" s="6" t="str">
        <f t="shared" ca="1" si="41"/>
        <v>55-64</v>
      </c>
      <c r="S178" s="6" t="s">
        <v>105</v>
      </c>
      <c r="T178" s="6"/>
      <c r="U178" s="6">
        <v>1</v>
      </c>
      <c r="V178" s="6">
        <v>1</v>
      </c>
      <c r="W178" s="6">
        <v>1</v>
      </c>
      <c r="X178" s="6">
        <v>1</v>
      </c>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f t="shared" si="35"/>
        <v>4</v>
      </c>
      <c r="BS178" s="6" t="str">
        <f t="shared" si="42"/>
        <v>Non prêté</v>
      </c>
      <c r="BT178" s="6" t="s">
        <v>106</v>
      </c>
      <c r="BU178" s="6" t="s">
        <v>112</v>
      </c>
      <c r="BV178" s="6" t="s">
        <v>108</v>
      </c>
      <c r="BW178" s="8" t="s">
        <v>103</v>
      </c>
      <c r="BX178" s="9" t="str">
        <f t="shared" ca="1" si="43"/>
        <v/>
      </c>
      <c r="BY178" s="10" t="str">
        <f t="shared" ca="1" si="44"/>
        <v/>
      </c>
      <c r="BZ178" s="7">
        <f t="shared" ca="1" si="45"/>
        <v>1090473</v>
      </c>
      <c r="CA178" s="7"/>
      <c r="CB178" s="7">
        <f t="shared" ca="1" si="46"/>
        <v>1090473</v>
      </c>
      <c r="CC178" s="7" t="s">
        <v>109</v>
      </c>
      <c r="CD178" s="7" t="s">
        <v>109</v>
      </c>
      <c r="CE178" s="7" t="str">
        <f t="shared" ca="1" si="47"/>
        <v/>
      </c>
      <c r="CF178" s="7" t="str">
        <f t="shared" ca="1" si="48"/>
        <v/>
      </c>
      <c r="CG178" s="11" t="str">
        <f t="shared" ca="1" si="49"/>
        <v/>
      </c>
      <c r="CH178" s="7" t="str">
        <f t="shared" ca="1" si="50"/>
        <v/>
      </c>
      <c r="CI178" s="7" t="s">
        <v>104</v>
      </c>
    </row>
    <row r="179" spans="1:87">
      <c r="A179">
        <v>11286</v>
      </c>
      <c r="B179" t="s">
        <v>130</v>
      </c>
      <c r="C179" s="17">
        <v>0.4</v>
      </c>
      <c r="D179" t="s">
        <v>103</v>
      </c>
      <c r="E179" t="s">
        <v>102</v>
      </c>
      <c r="F179" s="17">
        <v>0.3</v>
      </c>
      <c r="G179" s="17" t="str">
        <f t="shared" si="34"/>
        <v>Non</v>
      </c>
      <c r="H179" t="s">
        <v>104</v>
      </c>
      <c r="I179" s="12" t="s">
        <v>104</v>
      </c>
      <c r="J179" s="13">
        <v>40909</v>
      </c>
      <c r="K179">
        <f t="shared" ca="1" si="36"/>
        <v>14</v>
      </c>
      <c r="L179" t="str">
        <f t="shared" ca="1" si="37"/>
        <v>10-20 ans</v>
      </c>
      <c r="M179" s="13">
        <v>40909</v>
      </c>
      <c r="N179">
        <f t="shared" ca="1" si="38"/>
        <v>14</v>
      </c>
      <c r="O179" t="str">
        <f t="shared" ca="1" si="39"/>
        <v>10-20 ans</v>
      </c>
      <c r="P179" s="13">
        <v>23743</v>
      </c>
      <c r="Q179">
        <f t="shared" ca="1" si="40"/>
        <v>61</v>
      </c>
      <c r="R179" t="str">
        <f t="shared" ca="1" si="41"/>
        <v>55-64</v>
      </c>
      <c r="S179" t="s">
        <v>140</v>
      </c>
      <c r="V179">
        <v>1</v>
      </c>
      <c r="X179">
        <v>1</v>
      </c>
      <c r="Z179">
        <v>1</v>
      </c>
      <c r="BR179">
        <f t="shared" si="35"/>
        <v>3</v>
      </c>
      <c r="BS179" t="str">
        <f t="shared" si="42"/>
        <v>Non prêté</v>
      </c>
      <c r="BT179" t="s">
        <v>106</v>
      </c>
      <c r="BU179" t="s">
        <v>125</v>
      </c>
      <c r="BV179" t="s">
        <v>126</v>
      </c>
      <c r="BW179" s="13" t="s">
        <v>103</v>
      </c>
      <c r="BX179" s="14" t="str">
        <f t="shared" ca="1" si="43"/>
        <v/>
      </c>
      <c r="BY179" s="15" t="str">
        <f t="shared" ca="1" si="44"/>
        <v/>
      </c>
      <c r="BZ179" s="12">
        <f t="shared" ca="1" si="45"/>
        <v>1812566</v>
      </c>
      <c r="CA179" s="12"/>
      <c r="CB179" s="12">
        <f t="shared" ca="1" si="46"/>
        <v>1812566</v>
      </c>
      <c r="CC179" s="12" t="s">
        <v>109</v>
      </c>
      <c r="CD179" s="12" t="s">
        <v>109</v>
      </c>
      <c r="CE179" s="12" t="str">
        <f t="shared" ca="1" si="47"/>
        <v/>
      </c>
      <c r="CF179" s="12" t="str">
        <f t="shared" ca="1" si="48"/>
        <v/>
      </c>
      <c r="CG179" s="16" t="str">
        <f t="shared" ca="1" si="49"/>
        <v/>
      </c>
      <c r="CH179" s="12" t="str">
        <f t="shared" ca="1" si="50"/>
        <v/>
      </c>
      <c r="CI179" s="12" t="s">
        <v>104</v>
      </c>
    </row>
    <row r="180" spans="1:87">
      <c r="A180" s="6">
        <v>11287</v>
      </c>
      <c r="B180" s="6" t="s">
        <v>101</v>
      </c>
      <c r="C180" s="18">
        <v>0.5</v>
      </c>
      <c r="D180" s="6" t="s">
        <v>102</v>
      </c>
      <c r="E180" s="6" t="s">
        <v>103</v>
      </c>
      <c r="F180" s="18"/>
      <c r="G180" s="18" t="str">
        <f t="shared" si="34"/>
        <v>Oui</v>
      </c>
      <c r="H180" s="6" t="s">
        <v>110</v>
      </c>
      <c r="I180" s="7" t="s">
        <v>111</v>
      </c>
      <c r="J180" s="8">
        <v>40544</v>
      </c>
      <c r="K180" s="6">
        <f t="shared" ca="1" si="36"/>
        <v>15</v>
      </c>
      <c r="L180" s="6" t="str">
        <f t="shared" ca="1" si="37"/>
        <v>10-20 ans</v>
      </c>
      <c r="M180" s="8">
        <v>40544</v>
      </c>
      <c r="N180" s="6">
        <f t="shared" ca="1" si="38"/>
        <v>15</v>
      </c>
      <c r="O180" s="6" t="str">
        <f t="shared" ca="1" si="39"/>
        <v>10-20 ans</v>
      </c>
      <c r="P180" s="8">
        <v>36526</v>
      </c>
      <c r="Q180" s="6">
        <f t="shared" ca="1" si="40"/>
        <v>26</v>
      </c>
      <c r="R180" s="6" t="str">
        <f t="shared" ca="1" si="41"/>
        <v>25-34</v>
      </c>
      <c r="S180" s="6" t="s">
        <v>117</v>
      </c>
      <c r="T180" s="6">
        <v>1</v>
      </c>
      <c r="U180" s="6">
        <v>1</v>
      </c>
      <c r="V180" s="6"/>
      <c r="W180" s="6">
        <v>1</v>
      </c>
      <c r="X180" s="6"/>
      <c r="Y180" s="6">
        <v>1</v>
      </c>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f t="shared" si="35"/>
        <v>4</v>
      </c>
      <c r="BS180" s="6" t="str">
        <f t="shared" si="42"/>
        <v>Prêt</v>
      </c>
      <c r="BT180" s="6" t="s">
        <v>106</v>
      </c>
      <c r="BU180" s="6" t="s">
        <v>112</v>
      </c>
      <c r="BV180" s="6" t="s">
        <v>108</v>
      </c>
      <c r="BW180" s="8" t="s">
        <v>103</v>
      </c>
      <c r="BX180" s="9">
        <f t="shared" ca="1" si="43"/>
        <v>880797</v>
      </c>
      <c r="BY180" s="10" t="str">
        <f t="shared" ca="1" si="44"/>
        <v>750k-5 mil</v>
      </c>
      <c r="BZ180" s="7">
        <f t="shared" ca="1" si="45"/>
        <v>1036976</v>
      </c>
      <c r="CA180" s="7"/>
      <c r="CB180" s="7">
        <f t="shared" ca="1" si="46"/>
        <v>1036976</v>
      </c>
      <c r="CC180" s="7" t="s">
        <v>113</v>
      </c>
      <c r="CD180" s="7" t="s">
        <v>128</v>
      </c>
      <c r="CE180" s="7">
        <f t="shared" ca="1" si="47"/>
        <v>2</v>
      </c>
      <c r="CF180" s="7">
        <f t="shared" ca="1" si="48"/>
        <v>440398.5</v>
      </c>
      <c r="CG180" s="11">
        <f t="shared" ca="1" si="49"/>
        <v>0.84938995695175201</v>
      </c>
      <c r="CH180" s="7" t="str">
        <f t="shared" ca="1" si="50"/>
        <v>1x</v>
      </c>
      <c r="CI180" s="7" t="s">
        <v>115</v>
      </c>
    </row>
    <row r="181" spans="1:87">
      <c r="A181">
        <v>11288</v>
      </c>
      <c r="B181" t="s">
        <v>118</v>
      </c>
      <c r="C181" s="17">
        <v>0.6</v>
      </c>
      <c r="D181" t="s">
        <v>103</v>
      </c>
      <c r="E181" t="s">
        <v>103</v>
      </c>
      <c r="G181" s="17" t="str">
        <f t="shared" si="34"/>
        <v>Oui</v>
      </c>
      <c r="H181" t="s">
        <v>104</v>
      </c>
      <c r="I181" s="12" t="s">
        <v>104</v>
      </c>
      <c r="J181" s="13">
        <v>40179</v>
      </c>
      <c r="K181">
        <f t="shared" ca="1" si="36"/>
        <v>16</v>
      </c>
      <c r="L181" t="str">
        <f t="shared" ca="1" si="37"/>
        <v>10-20 ans</v>
      </c>
      <c r="M181" s="13">
        <v>40179</v>
      </c>
      <c r="N181">
        <f t="shared" ca="1" si="38"/>
        <v>16</v>
      </c>
      <c r="O181" t="str">
        <f t="shared" ca="1" si="39"/>
        <v>10-20 ans</v>
      </c>
      <c r="P181" s="13">
        <v>34700</v>
      </c>
      <c r="Q181">
        <f t="shared" ca="1" si="40"/>
        <v>31</v>
      </c>
      <c r="R181" t="str">
        <f t="shared" ca="1" si="41"/>
        <v>25-34</v>
      </c>
      <c r="S181" t="s">
        <v>129</v>
      </c>
      <c r="V181">
        <v>1</v>
      </c>
      <c r="X181">
        <v>1</v>
      </c>
      <c r="Z181">
        <v>1</v>
      </c>
      <c r="BR181">
        <f t="shared" si="35"/>
        <v>3</v>
      </c>
      <c r="BS181" t="str">
        <f t="shared" si="42"/>
        <v>Non prêté</v>
      </c>
      <c r="BT181" t="s">
        <v>106</v>
      </c>
      <c r="BU181" t="s">
        <v>112</v>
      </c>
      <c r="BV181" t="s">
        <v>108</v>
      </c>
      <c r="BW181" s="13" t="s">
        <v>103</v>
      </c>
      <c r="BX181" s="14" t="str">
        <f t="shared" ca="1" si="43"/>
        <v/>
      </c>
      <c r="BY181" s="15" t="str">
        <f t="shared" ca="1" si="44"/>
        <v/>
      </c>
      <c r="BZ181" s="12">
        <f t="shared" ca="1" si="45"/>
        <v>149639</v>
      </c>
      <c r="CA181" s="12"/>
      <c r="CB181" s="12">
        <f t="shared" ca="1" si="46"/>
        <v>149639</v>
      </c>
      <c r="CC181" s="12" t="s">
        <v>109</v>
      </c>
      <c r="CD181" s="12" t="s">
        <v>109</v>
      </c>
      <c r="CE181" s="12" t="str">
        <f t="shared" ca="1" si="47"/>
        <v/>
      </c>
      <c r="CF181" s="12" t="str">
        <f t="shared" ca="1" si="48"/>
        <v/>
      </c>
      <c r="CG181" s="16" t="str">
        <f t="shared" ca="1" si="49"/>
        <v/>
      </c>
      <c r="CH181" s="12" t="str">
        <f t="shared" ca="1" si="50"/>
        <v/>
      </c>
      <c r="CI181" s="12" t="s">
        <v>104</v>
      </c>
    </row>
    <row r="182" spans="1:87">
      <c r="A182" s="6">
        <v>11289</v>
      </c>
      <c r="B182" s="6" t="s">
        <v>101</v>
      </c>
      <c r="C182" s="18">
        <v>0.7</v>
      </c>
      <c r="D182" s="6" t="s">
        <v>102</v>
      </c>
      <c r="E182" s="6" t="s">
        <v>102</v>
      </c>
      <c r="F182" s="18">
        <v>0.4</v>
      </c>
      <c r="G182" s="18" t="str">
        <f t="shared" si="34"/>
        <v>Oui</v>
      </c>
      <c r="H182" s="6" t="s">
        <v>104</v>
      </c>
      <c r="I182" s="7" t="s">
        <v>120</v>
      </c>
      <c r="J182" s="8">
        <v>39814</v>
      </c>
      <c r="K182" s="6">
        <f t="shared" ca="1" si="36"/>
        <v>17</v>
      </c>
      <c r="L182" s="6" t="str">
        <f t="shared" ca="1" si="37"/>
        <v>10-20 ans</v>
      </c>
      <c r="M182" s="8">
        <v>39814</v>
      </c>
      <c r="N182" s="6">
        <f t="shared" ca="1" si="38"/>
        <v>17</v>
      </c>
      <c r="O182" s="6" t="str">
        <f t="shared" ca="1" si="39"/>
        <v>10-20 ans</v>
      </c>
      <c r="P182" s="8">
        <v>32874</v>
      </c>
      <c r="Q182" s="6">
        <f t="shared" ca="1" si="40"/>
        <v>36</v>
      </c>
      <c r="R182" s="6" t="str">
        <f t="shared" ca="1" si="41"/>
        <v>35-44</v>
      </c>
      <c r="S182" s="6" t="s">
        <v>121</v>
      </c>
      <c r="T182" s="6"/>
      <c r="U182" s="6">
        <v>1</v>
      </c>
      <c r="V182" s="6">
        <v>1</v>
      </c>
      <c r="W182" s="6">
        <v>1</v>
      </c>
      <c r="X182" s="6">
        <v>1</v>
      </c>
      <c r="Y182" s="6">
        <v>1</v>
      </c>
      <c r="Z182" s="6">
        <v>1</v>
      </c>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f t="shared" si="35"/>
        <v>6</v>
      </c>
      <c r="BS182" s="6" t="str">
        <f t="shared" si="42"/>
        <v>Non prêté</v>
      </c>
      <c r="BT182" s="6" t="s">
        <v>106</v>
      </c>
      <c r="BU182" s="6" t="s">
        <v>125</v>
      </c>
      <c r="BV182" s="6" t="s">
        <v>126</v>
      </c>
      <c r="BW182" s="8" t="s">
        <v>103</v>
      </c>
      <c r="BX182" s="9" t="str">
        <f t="shared" ca="1" si="43"/>
        <v/>
      </c>
      <c r="BY182" s="10" t="str">
        <f t="shared" ca="1" si="44"/>
        <v/>
      </c>
      <c r="BZ182" s="7">
        <f t="shared" ca="1" si="45"/>
        <v>371975</v>
      </c>
      <c r="CA182" s="7"/>
      <c r="CB182" s="7">
        <f t="shared" ca="1" si="46"/>
        <v>371975</v>
      </c>
      <c r="CC182" s="7" t="s">
        <v>109</v>
      </c>
      <c r="CD182" s="7" t="s">
        <v>109</v>
      </c>
      <c r="CE182" s="7" t="str">
        <f t="shared" ca="1" si="47"/>
        <v/>
      </c>
      <c r="CF182" s="7" t="str">
        <f t="shared" ca="1" si="48"/>
        <v/>
      </c>
      <c r="CG182" s="11" t="str">
        <f t="shared" ca="1" si="49"/>
        <v/>
      </c>
      <c r="CH182" s="7" t="str">
        <f t="shared" ca="1" si="50"/>
        <v/>
      </c>
      <c r="CI182" s="7" t="s">
        <v>104</v>
      </c>
    </row>
    <row r="183" spans="1:87">
      <c r="A183">
        <v>11290</v>
      </c>
      <c r="B183" t="s">
        <v>155</v>
      </c>
      <c r="C183" s="17">
        <v>0.8</v>
      </c>
      <c r="D183" t="s">
        <v>103</v>
      </c>
      <c r="E183" t="s">
        <v>102</v>
      </c>
      <c r="F183" s="17">
        <v>0.75</v>
      </c>
      <c r="G183" s="17" t="str">
        <f t="shared" si="34"/>
        <v>Oui</v>
      </c>
      <c r="H183" t="s">
        <v>119</v>
      </c>
      <c r="I183" s="12" t="s">
        <v>127</v>
      </c>
      <c r="J183" s="13">
        <v>39448</v>
      </c>
      <c r="K183">
        <f t="shared" ca="1" si="36"/>
        <v>18</v>
      </c>
      <c r="L183" t="str">
        <f t="shared" ca="1" si="37"/>
        <v>10-20 ans</v>
      </c>
      <c r="M183" s="13">
        <v>39448</v>
      </c>
      <c r="N183">
        <f t="shared" ca="1" si="38"/>
        <v>18</v>
      </c>
      <c r="O183" t="str">
        <f t="shared" ca="1" si="39"/>
        <v>10-20 ans</v>
      </c>
      <c r="P183" s="13">
        <v>31048</v>
      </c>
      <c r="Q183">
        <f t="shared" ca="1" si="40"/>
        <v>41</v>
      </c>
      <c r="R183" t="str">
        <f t="shared" ca="1" si="41"/>
        <v>35-44</v>
      </c>
      <c r="S183" t="s">
        <v>136</v>
      </c>
      <c r="T183">
        <v>1</v>
      </c>
      <c r="V183">
        <v>1</v>
      </c>
      <c r="X183">
        <v>1</v>
      </c>
      <c r="Z183">
        <v>1</v>
      </c>
      <c r="BR183">
        <f t="shared" si="35"/>
        <v>4</v>
      </c>
      <c r="BS183" t="str">
        <f t="shared" si="42"/>
        <v>Prêt</v>
      </c>
      <c r="BT183" t="s">
        <v>106</v>
      </c>
      <c r="BU183" t="s">
        <v>107</v>
      </c>
      <c r="BV183" t="s">
        <v>108</v>
      </c>
      <c r="BW183" s="13" t="s">
        <v>103</v>
      </c>
      <c r="BX183" s="14">
        <f t="shared" ca="1" si="43"/>
        <v>1250873</v>
      </c>
      <c r="BY183" s="15" t="str">
        <f t="shared" ca="1" si="44"/>
        <v>750k-5 mil</v>
      </c>
      <c r="BZ183" s="12">
        <f t="shared" ca="1" si="45"/>
        <v>1560942</v>
      </c>
      <c r="CA183" s="12"/>
      <c r="CB183" s="12">
        <f t="shared" ca="1" si="46"/>
        <v>1560942</v>
      </c>
      <c r="CC183" s="12" t="s">
        <v>122</v>
      </c>
      <c r="CD183" s="12" t="s">
        <v>114</v>
      </c>
      <c r="CE183" s="12">
        <f t="shared" ca="1" si="47"/>
        <v>5</v>
      </c>
      <c r="CF183" s="12">
        <f t="shared" ca="1" si="48"/>
        <v>250174.6</v>
      </c>
      <c r="CG183" s="16">
        <f t="shared" ca="1" si="49"/>
        <v>0.80135776985948226</v>
      </c>
      <c r="CH183" s="12" t="str">
        <f t="shared" ca="1" si="50"/>
        <v>1x</v>
      </c>
      <c r="CI183" s="12" t="s">
        <v>115</v>
      </c>
    </row>
    <row r="184" spans="1:87">
      <c r="A184" s="6">
        <v>11291</v>
      </c>
      <c r="B184" s="6" t="s">
        <v>101</v>
      </c>
      <c r="C184" s="18">
        <v>0.75</v>
      </c>
      <c r="D184" s="6" t="s">
        <v>102</v>
      </c>
      <c r="E184" s="6" t="s">
        <v>103</v>
      </c>
      <c r="F184" s="18"/>
      <c r="G184" s="18" t="str">
        <f t="shared" si="34"/>
        <v>Oui</v>
      </c>
      <c r="H184" s="6" t="s">
        <v>104</v>
      </c>
      <c r="I184" s="7" t="s">
        <v>120</v>
      </c>
      <c r="J184" s="8">
        <v>39083</v>
      </c>
      <c r="K184" s="6">
        <f t="shared" ca="1" si="36"/>
        <v>19</v>
      </c>
      <c r="L184" s="6" t="str">
        <f t="shared" ca="1" si="37"/>
        <v>10-20 ans</v>
      </c>
      <c r="M184" s="8">
        <v>39083</v>
      </c>
      <c r="N184" s="6">
        <f t="shared" ca="1" si="38"/>
        <v>19</v>
      </c>
      <c r="O184" s="6" t="str">
        <f t="shared" ca="1" si="39"/>
        <v>10-20 ans</v>
      </c>
      <c r="P184" s="8">
        <v>29221</v>
      </c>
      <c r="Q184" s="6">
        <f t="shared" ca="1" si="40"/>
        <v>46</v>
      </c>
      <c r="R184" s="6" t="str">
        <f t="shared" ca="1" si="41"/>
        <v>45-54</v>
      </c>
      <c r="S184" s="6" t="s">
        <v>105</v>
      </c>
      <c r="T184" s="6"/>
      <c r="U184" s="6">
        <v>1</v>
      </c>
      <c r="V184" s="6">
        <v>1</v>
      </c>
      <c r="W184" s="6">
        <v>1</v>
      </c>
      <c r="X184" s="6">
        <v>1</v>
      </c>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f t="shared" si="35"/>
        <v>4</v>
      </c>
      <c r="BS184" s="6" t="str">
        <f t="shared" si="42"/>
        <v>Non prêté</v>
      </c>
      <c r="BT184" s="6" t="s">
        <v>106</v>
      </c>
      <c r="BU184" s="6" t="s">
        <v>125</v>
      </c>
      <c r="BV184" s="6" t="s">
        <v>126</v>
      </c>
      <c r="BW184" s="8" t="s">
        <v>103</v>
      </c>
      <c r="BX184" s="9" t="str">
        <f t="shared" ca="1" si="43"/>
        <v/>
      </c>
      <c r="BY184" s="10" t="str">
        <f t="shared" ca="1" si="44"/>
        <v/>
      </c>
      <c r="BZ184" s="7">
        <f t="shared" ca="1" si="45"/>
        <v>1446579</v>
      </c>
      <c r="CA184" s="7"/>
      <c r="CB184" s="7">
        <f t="shared" ca="1" si="46"/>
        <v>1446579</v>
      </c>
      <c r="CC184" s="7" t="s">
        <v>109</v>
      </c>
      <c r="CD184" s="7" t="s">
        <v>109</v>
      </c>
      <c r="CE184" s="7" t="str">
        <f t="shared" ca="1" si="47"/>
        <v/>
      </c>
      <c r="CF184" s="7" t="str">
        <f t="shared" ca="1" si="48"/>
        <v/>
      </c>
      <c r="CG184" s="11" t="str">
        <f t="shared" ca="1" si="49"/>
        <v/>
      </c>
      <c r="CH184" s="7" t="str">
        <f t="shared" ca="1" si="50"/>
        <v/>
      </c>
      <c r="CI184" s="7" t="s">
        <v>104</v>
      </c>
    </row>
    <row r="185" spans="1:87">
      <c r="A185">
        <v>11292</v>
      </c>
      <c r="B185" t="s">
        <v>101</v>
      </c>
      <c r="C185" s="17">
        <v>1</v>
      </c>
      <c r="D185" t="s">
        <v>103</v>
      </c>
      <c r="E185" t="s">
        <v>103</v>
      </c>
      <c r="G185" s="17" t="str">
        <f t="shared" si="34"/>
        <v>Oui</v>
      </c>
      <c r="H185" t="s">
        <v>110</v>
      </c>
      <c r="I185" s="12" t="s">
        <v>127</v>
      </c>
      <c r="J185" s="13">
        <v>38718</v>
      </c>
      <c r="K185">
        <f t="shared" ca="1" si="36"/>
        <v>20</v>
      </c>
      <c r="L185" t="str">
        <f t="shared" ca="1" si="37"/>
        <v>&gt;20 ans</v>
      </c>
      <c r="M185" s="13">
        <v>38718</v>
      </c>
      <c r="N185">
        <f t="shared" ca="1" si="38"/>
        <v>20</v>
      </c>
      <c r="O185" t="str">
        <f t="shared" ca="1" si="39"/>
        <v>&gt;20 ans</v>
      </c>
      <c r="P185" s="13">
        <v>27395</v>
      </c>
      <c r="Q185">
        <f t="shared" ca="1" si="40"/>
        <v>51</v>
      </c>
      <c r="R185" t="str">
        <f t="shared" ca="1" si="41"/>
        <v>45-54</v>
      </c>
      <c r="S185" t="s">
        <v>117</v>
      </c>
      <c r="T185">
        <v>1</v>
      </c>
      <c r="V185">
        <v>1</v>
      </c>
      <c r="X185">
        <v>1</v>
      </c>
      <c r="Z185">
        <v>1</v>
      </c>
      <c r="BR185">
        <f t="shared" si="35"/>
        <v>4</v>
      </c>
      <c r="BS185" t="str">
        <f t="shared" si="42"/>
        <v>Prêt</v>
      </c>
      <c r="BT185" t="s">
        <v>106</v>
      </c>
      <c r="BU185" t="s">
        <v>107</v>
      </c>
      <c r="BV185" t="s">
        <v>108</v>
      </c>
      <c r="BW185" s="13" t="s">
        <v>103</v>
      </c>
      <c r="BX185" s="14">
        <f t="shared" ca="1" si="43"/>
        <v>4478929</v>
      </c>
      <c r="BY185" s="15" t="str">
        <f t="shared" ca="1" si="44"/>
        <v>750k-5 mil</v>
      </c>
      <c r="BZ185" s="12">
        <f t="shared" ca="1" si="45"/>
        <v>1674036</v>
      </c>
      <c r="CA185" s="12"/>
      <c r="CB185" s="12">
        <f t="shared" ca="1" si="46"/>
        <v>1674036</v>
      </c>
      <c r="CC185" s="12" t="s">
        <v>113</v>
      </c>
      <c r="CD185" s="12" t="s">
        <v>114</v>
      </c>
      <c r="CE185" s="12">
        <f t="shared" ca="1" si="47"/>
        <v>5</v>
      </c>
      <c r="CF185" s="12">
        <f t="shared" ca="1" si="48"/>
        <v>895785.8</v>
      </c>
      <c r="CG185" s="16">
        <f t="shared" ca="1" si="49"/>
        <v>2.6755272885409873</v>
      </c>
      <c r="CH185" s="12" t="str">
        <f t="shared" ca="1" si="50"/>
        <v>1-5x</v>
      </c>
      <c r="CI185" s="12" t="s">
        <v>115</v>
      </c>
    </row>
    <row r="186" spans="1:87">
      <c r="A186" s="6">
        <v>11293</v>
      </c>
      <c r="B186" s="6" t="s">
        <v>101</v>
      </c>
      <c r="C186" s="18">
        <v>0</v>
      </c>
      <c r="D186" s="6" t="s">
        <v>102</v>
      </c>
      <c r="E186" s="6" t="s">
        <v>102</v>
      </c>
      <c r="F186" s="18">
        <v>0.15</v>
      </c>
      <c r="G186" s="18" t="str">
        <f t="shared" si="34"/>
        <v>Non</v>
      </c>
      <c r="H186" s="6" t="s">
        <v>110</v>
      </c>
      <c r="I186" s="7" t="s">
        <v>104</v>
      </c>
      <c r="J186" s="8">
        <v>38353</v>
      </c>
      <c r="K186" s="6">
        <f t="shared" ca="1" si="36"/>
        <v>21</v>
      </c>
      <c r="L186" s="6" t="str">
        <f t="shared" ca="1" si="37"/>
        <v>&gt;20 ans</v>
      </c>
      <c r="M186" s="8">
        <v>38353</v>
      </c>
      <c r="N186" s="6">
        <f t="shared" ca="1" si="38"/>
        <v>21</v>
      </c>
      <c r="O186" s="6" t="str">
        <f t="shared" ca="1" si="39"/>
        <v>&gt;20 ans</v>
      </c>
      <c r="P186" s="8">
        <v>25569</v>
      </c>
      <c r="Q186" s="6">
        <f t="shared" ca="1" si="40"/>
        <v>56</v>
      </c>
      <c r="R186" s="6" t="str">
        <f t="shared" ca="1" si="41"/>
        <v>55-64</v>
      </c>
      <c r="S186" s="6" t="s">
        <v>117</v>
      </c>
      <c r="T186" s="6"/>
      <c r="U186" s="6">
        <v>1</v>
      </c>
      <c r="V186" s="6"/>
      <c r="W186" s="6">
        <v>1</v>
      </c>
      <c r="X186" s="6"/>
      <c r="Y186" s="6">
        <v>1</v>
      </c>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f t="shared" si="35"/>
        <v>3</v>
      </c>
      <c r="BS186" s="6" t="str">
        <f t="shared" si="42"/>
        <v>Non prêté</v>
      </c>
      <c r="BT186" s="6" t="s">
        <v>106</v>
      </c>
      <c r="BU186" s="6" t="s">
        <v>107</v>
      </c>
      <c r="BV186" s="6" t="s">
        <v>108</v>
      </c>
      <c r="BW186" s="8" t="s">
        <v>103</v>
      </c>
      <c r="BX186" s="9" t="str">
        <f t="shared" ca="1" si="43"/>
        <v/>
      </c>
      <c r="BY186" s="10" t="str">
        <f t="shared" ca="1" si="44"/>
        <v/>
      </c>
      <c r="BZ186" s="7">
        <f t="shared" ca="1" si="45"/>
        <v>774543</v>
      </c>
      <c r="CA186" s="7"/>
      <c r="CB186" s="7">
        <f t="shared" ca="1" si="46"/>
        <v>774543</v>
      </c>
      <c r="CC186" s="7" t="s">
        <v>109</v>
      </c>
      <c r="CD186" s="7" t="s">
        <v>109</v>
      </c>
      <c r="CE186" s="7" t="str">
        <f t="shared" ca="1" si="47"/>
        <v/>
      </c>
      <c r="CF186" s="7" t="str">
        <f t="shared" ca="1" si="48"/>
        <v/>
      </c>
      <c r="CG186" s="11" t="str">
        <f t="shared" ca="1" si="49"/>
        <v/>
      </c>
      <c r="CH186" s="7" t="str">
        <f t="shared" ca="1" si="50"/>
        <v/>
      </c>
      <c r="CI186" s="7" t="s">
        <v>104</v>
      </c>
    </row>
    <row r="187" spans="1:87">
      <c r="A187">
        <v>11294</v>
      </c>
      <c r="B187" t="s">
        <v>101</v>
      </c>
      <c r="C187" s="17">
        <v>0.4</v>
      </c>
      <c r="D187" t="s">
        <v>103</v>
      </c>
      <c r="E187" t="s">
        <v>102</v>
      </c>
      <c r="F187" s="17">
        <v>0.5</v>
      </c>
      <c r="G187" s="17" t="str">
        <f t="shared" si="34"/>
        <v>Non</v>
      </c>
      <c r="H187" t="s">
        <v>110</v>
      </c>
      <c r="I187" s="12" t="s">
        <v>127</v>
      </c>
      <c r="J187" s="13">
        <v>37987</v>
      </c>
      <c r="K187">
        <f t="shared" ca="1" si="36"/>
        <v>22</v>
      </c>
      <c r="L187" t="str">
        <f t="shared" ca="1" si="37"/>
        <v>&gt;20 ans</v>
      </c>
      <c r="M187" s="13">
        <v>37987</v>
      </c>
      <c r="N187">
        <f t="shared" ca="1" si="38"/>
        <v>22</v>
      </c>
      <c r="O187" t="str">
        <f t="shared" ca="1" si="39"/>
        <v>&gt;20 ans</v>
      </c>
      <c r="P187" s="13">
        <v>23743</v>
      </c>
      <c r="Q187">
        <f t="shared" ca="1" si="40"/>
        <v>61</v>
      </c>
      <c r="R187" t="str">
        <f t="shared" ca="1" si="41"/>
        <v>55-64</v>
      </c>
      <c r="S187" t="s">
        <v>105</v>
      </c>
      <c r="T187">
        <v>1</v>
      </c>
      <c r="V187">
        <v>1</v>
      </c>
      <c r="X187">
        <v>1</v>
      </c>
      <c r="Z187">
        <v>1</v>
      </c>
      <c r="BR187">
        <f t="shared" si="35"/>
        <v>4</v>
      </c>
      <c r="BS187" t="str">
        <f t="shared" si="42"/>
        <v>Prêt</v>
      </c>
      <c r="BT187" t="s">
        <v>106</v>
      </c>
      <c r="BU187" t="s">
        <v>107</v>
      </c>
      <c r="BV187" t="s">
        <v>108</v>
      </c>
      <c r="BW187" s="13" t="s">
        <v>103</v>
      </c>
      <c r="BX187" s="14">
        <f t="shared" ca="1" si="43"/>
        <v>1968198</v>
      </c>
      <c r="BY187" s="15" t="str">
        <f t="shared" ca="1" si="44"/>
        <v>750k-5 mil</v>
      </c>
      <c r="BZ187" s="12">
        <f t="shared" ca="1" si="45"/>
        <v>1767684</v>
      </c>
      <c r="CA187" s="12"/>
      <c r="CB187" s="12">
        <f t="shared" ca="1" si="46"/>
        <v>1767684</v>
      </c>
      <c r="CC187" s="12" t="s">
        <v>122</v>
      </c>
      <c r="CD187" s="12" t="s">
        <v>114</v>
      </c>
      <c r="CE187" s="12">
        <f t="shared" ca="1" si="47"/>
        <v>10</v>
      </c>
      <c r="CF187" s="12">
        <f t="shared" ca="1" si="48"/>
        <v>196819.8</v>
      </c>
      <c r="CG187" s="16">
        <f t="shared" ca="1" si="49"/>
        <v>1.1134331701820008</v>
      </c>
      <c r="CH187" s="12" t="str">
        <f t="shared" ca="1" si="50"/>
        <v>1-5x</v>
      </c>
      <c r="CI187" s="12" t="s">
        <v>115</v>
      </c>
    </row>
    <row r="188" spans="1:87">
      <c r="A188" s="6">
        <v>11295</v>
      </c>
      <c r="B188" s="6" t="s">
        <v>101</v>
      </c>
      <c r="C188" s="18">
        <v>0.15</v>
      </c>
      <c r="D188" s="6" t="s">
        <v>102</v>
      </c>
      <c r="E188" s="6" t="s">
        <v>103</v>
      </c>
      <c r="F188" s="18"/>
      <c r="G188" s="18" t="str">
        <f t="shared" si="34"/>
        <v>Non</v>
      </c>
      <c r="H188" s="6" t="s">
        <v>110</v>
      </c>
      <c r="I188" s="7" t="s">
        <v>127</v>
      </c>
      <c r="J188" s="8">
        <v>37622</v>
      </c>
      <c r="K188" s="6">
        <f t="shared" ca="1" si="36"/>
        <v>23</v>
      </c>
      <c r="L188" s="6" t="str">
        <f t="shared" ca="1" si="37"/>
        <v>&gt;20 ans</v>
      </c>
      <c r="M188" s="8">
        <v>37622</v>
      </c>
      <c r="N188" s="6">
        <f t="shared" ca="1" si="38"/>
        <v>23</v>
      </c>
      <c r="O188" s="6" t="str">
        <f t="shared" ca="1" si="39"/>
        <v>&gt;20 ans</v>
      </c>
      <c r="P188" s="8">
        <v>36526</v>
      </c>
      <c r="Q188" s="6">
        <f t="shared" ca="1" si="40"/>
        <v>26</v>
      </c>
      <c r="R188" s="6" t="str">
        <f t="shared" ca="1" si="41"/>
        <v>25-34</v>
      </c>
      <c r="S188" s="6" t="s">
        <v>105</v>
      </c>
      <c r="T188" s="6">
        <v>1</v>
      </c>
      <c r="U188" s="6">
        <v>1</v>
      </c>
      <c r="V188" s="6">
        <v>1</v>
      </c>
      <c r="W188" s="6">
        <v>1</v>
      </c>
      <c r="X188" s="6">
        <v>1</v>
      </c>
      <c r="Y188" s="6">
        <v>1</v>
      </c>
      <c r="Z188" s="6">
        <v>1</v>
      </c>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f t="shared" si="35"/>
        <v>7</v>
      </c>
      <c r="BS188" s="6" t="str">
        <f t="shared" si="42"/>
        <v>Prêt</v>
      </c>
      <c r="BT188" s="6" t="s">
        <v>106</v>
      </c>
      <c r="BU188" s="6" t="s">
        <v>107</v>
      </c>
      <c r="BV188" s="6" t="s">
        <v>108</v>
      </c>
      <c r="BW188" s="8" t="s">
        <v>103</v>
      </c>
      <c r="BX188" s="9">
        <f t="shared" ca="1" si="43"/>
        <v>258731</v>
      </c>
      <c r="BY188" s="10" t="str">
        <f t="shared" ca="1" si="44"/>
        <v>250k-750k</v>
      </c>
      <c r="BZ188" s="7">
        <f t="shared" ca="1" si="45"/>
        <v>159071</v>
      </c>
      <c r="CA188" s="7"/>
      <c r="CB188" s="7">
        <f t="shared" ca="1" si="46"/>
        <v>159071</v>
      </c>
      <c r="CC188" s="7" t="s">
        <v>113</v>
      </c>
      <c r="CD188" s="7" t="s">
        <v>128</v>
      </c>
      <c r="CE188" s="7">
        <f t="shared" ca="1" si="47"/>
        <v>8</v>
      </c>
      <c r="CF188" s="7">
        <f t="shared" ca="1" si="48"/>
        <v>32341.375</v>
      </c>
      <c r="CG188" s="11">
        <f t="shared" ca="1" si="49"/>
        <v>1.6265126893022612</v>
      </c>
      <c r="CH188" s="7" t="str">
        <f t="shared" ca="1" si="50"/>
        <v>1-5x</v>
      </c>
      <c r="CI188" s="7" t="s">
        <v>115</v>
      </c>
    </row>
    <row r="189" spans="1:87">
      <c r="A189">
        <v>11296</v>
      </c>
      <c r="B189" t="s">
        <v>101</v>
      </c>
      <c r="C189" s="17">
        <v>0.2</v>
      </c>
      <c r="D189" t="s">
        <v>103</v>
      </c>
      <c r="E189" t="s">
        <v>103</v>
      </c>
      <c r="G189" s="17" t="str">
        <f t="shared" si="34"/>
        <v>Non</v>
      </c>
      <c r="H189" t="s">
        <v>119</v>
      </c>
      <c r="I189" s="12" t="s">
        <v>127</v>
      </c>
      <c r="J189" s="13">
        <v>37257</v>
      </c>
      <c r="K189">
        <f t="shared" ca="1" si="36"/>
        <v>24</v>
      </c>
      <c r="L189" t="str">
        <f t="shared" ca="1" si="37"/>
        <v>&gt;20 ans</v>
      </c>
      <c r="M189" s="13">
        <v>37257</v>
      </c>
      <c r="N189">
        <f t="shared" ca="1" si="38"/>
        <v>24</v>
      </c>
      <c r="O189" t="str">
        <f t="shared" ca="1" si="39"/>
        <v>&gt;20 ans</v>
      </c>
      <c r="P189" s="13">
        <v>34700</v>
      </c>
      <c r="Q189">
        <f t="shared" ca="1" si="40"/>
        <v>31</v>
      </c>
      <c r="R189" t="str">
        <f t="shared" ca="1" si="41"/>
        <v>25-34</v>
      </c>
      <c r="S189" t="s">
        <v>105</v>
      </c>
      <c r="T189">
        <v>1</v>
      </c>
      <c r="V189">
        <v>1</v>
      </c>
      <c r="X189">
        <v>1</v>
      </c>
      <c r="Z189">
        <v>1</v>
      </c>
      <c r="BR189">
        <f t="shared" si="35"/>
        <v>4</v>
      </c>
      <c r="BS189" t="str">
        <f t="shared" si="42"/>
        <v>Prêt</v>
      </c>
      <c r="BT189" t="s">
        <v>106</v>
      </c>
      <c r="BU189" t="s">
        <v>107</v>
      </c>
      <c r="BV189" t="s">
        <v>108</v>
      </c>
      <c r="BW189" s="13" t="s">
        <v>103</v>
      </c>
      <c r="BX189" s="14">
        <f t="shared" ca="1" si="43"/>
        <v>935393</v>
      </c>
      <c r="BY189" s="15" t="str">
        <f t="shared" ca="1" si="44"/>
        <v>750k-5 mil</v>
      </c>
      <c r="BZ189" s="12">
        <f t="shared" ca="1" si="45"/>
        <v>1194071</v>
      </c>
      <c r="CA189" s="12"/>
      <c r="CB189" s="12">
        <f t="shared" ca="1" si="46"/>
        <v>1194071</v>
      </c>
      <c r="CC189" s="12" t="s">
        <v>113</v>
      </c>
      <c r="CD189" s="12" t="s">
        <v>114</v>
      </c>
      <c r="CE189" s="12">
        <f t="shared" ca="1" si="47"/>
        <v>5</v>
      </c>
      <c r="CF189" s="12">
        <f t="shared" ca="1" si="48"/>
        <v>187078.6</v>
      </c>
      <c r="CG189" s="16">
        <f t="shared" ca="1" si="49"/>
        <v>0.7833646407960666</v>
      </c>
      <c r="CH189" s="12" t="str">
        <f t="shared" ca="1" si="50"/>
        <v>1x</v>
      </c>
      <c r="CI189" s="12" t="s">
        <v>115</v>
      </c>
    </row>
    <row r="190" spans="1:87">
      <c r="A190" s="6">
        <v>11297</v>
      </c>
      <c r="B190" s="6" t="s">
        <v>101</v>
      </c>
      <c r="C190" s="18">
        <v>0.3</v>
      </c>
      <c r="D190" s="6" t="s">
        <v>102</v>
      </c>
      <c r="E190" s="6" t="s">
        <v>102</v>
      </c>
      <c r="F190" s="18">
        <v>0.15</v>
      </c>
      <c r="G190" s="18" t="str">
        <f t="shared" si="34"/>
        <v>Non</v>
      </c>
      <c r="H190" s="6" t="s">
        <v>110</v>
      </c>
      <c r="I190" s="7" t="s">
        <v>104</v>
      </c>
      <c r="J190" s="8">
        <v>36892</v>
      </c>
      <c r="K190" s="6">
        <f t="shared" ca="1" si="36"/>
        <v>25</v>
      </c>
      <c r="L190" s="6" t="str">
        <f t="shared" ca="1" si="37"/>
        <v>&gt;20 ans</v>
      </c>
      <c r="M190" s="8">
        <v>36892</v>
      </c>
      <c r="N190" s="6">
        <f t="shared" ca="1" si="38"/>
        <v>25</v>
      </c>
      <c r="O190" s="6" t="str">
        <f t="shared" ca="1" si="39"/>
        <v>&gt;20 ans</v>
      </c>
      <c r="P190" s="8">
        <v>32874</v>
      </c>
      <c r="Q190" s="6">
        <f t="shared" ca="1" si="40"/>
        <v>36</v>
      </c>
      <c r="R190" s="6" t="str">
        <f t="shared" ca="1" si="41"/>
        <v>35-44</v>
      </c>
      <c r="S190" s="6" t="s">
        <v>129</v>
      </c>
      <c r="T190" s="6"/>
      <c r="U190" s="6">
        <v>1</v>
      </c>
      <c r="V190" s="6">
        <v>1</v>
      </c>
      <c r="W190" s="6">
        <v>1</v>
      </c>
      <c r="X190" s="6">
        <v>1</v>
      </c>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f t="shared" si="35"/>
        <v>4</v>
      </c>
      <c r="BS190" s="6" t="str">
        <f t="shared" si="42"/>
        <v>Non prêté</v>
      </c>
      <c r="BT190" s="6" t="s">
        <v>106</v>
      </c>
      <c r="BU190" s="6" t="s">
        <v>112</v>
      </c>
      <c r="BV190" s="6" t="s">
        <v>108</v>
      </c>
      <c r="BW190" s="8" t="s">
        <v>103</v>
      </c>
      <c r="BX190" s="9" t="str">
        <f t="shared" ca="1" si="43"/>
        <v/>
      </c>
      <c r="BY190" s="10" t="str">
        <f t="shared" ca="1" si="44"/>
        <v/>
      </c>
      <c r="BZ190" s="7">
        <f t="shared" ca="1" si="45"/>
        <v>1776900</v>
      </c>
      <c r="CA190" s="7"/>
      <c r="CB190" s="7">
        <f t="shared" ca="1" si="46"/>
        <v>1776900</v>
      </c>
      <c r="CC190" s="7" t="s">
        <v>109</v>
      </c>
      <c r="CD190" s="7" t="s">
        <v>109</v>
      </c>
      <c r="CE190" s="7" t="str">
        <f t="shared" ca="1" si="47"/>
        <v/>
      </c>
      <c r="CF190" s="7" t="str">
        <f t="shared" ca="1" si="48"/>
        <v/>
      </c>
      <c r="CG190" s="11" t="str">
        <f t="shared" ca="1" si="49"/>
        <v/>
      </c>
      <c r="CH190" s="7" t="str">
        <f t="shared" ca="1" si="50"/>
        <v/>
      </c>
      <c r="CI190" s="7" t="s">
        <v>104</v>
      </c>
    </row>
    <row r="191" spans="1:87">
      <c r="A191">
        <v>11298</v>
      </c>
      <c r="B191" t="s">
        <v>101</v>
      </c>
      <c r="C191" s="17">
        <v>0.4</v>
      </c>
      <c r="D191" t="s">
        <v>103</v>
      </c>
      <c r="E191" t="s">
        <v>102</v>
      </c>
      <c r="F191" s="17">
        <v>0.3</v>
      </c>
      <c r="G191" s="17" t="str">
        <f t="shared" si="34"/>
        <v>Non</v>
      </c>
      <c r="H191" t="s">
        <v>104</v>
      </c>
      <c r="I191" s="12" t="s">
        <v>104</v>
      </c>
      <c r="J191" s="13">
        <v>36526</v>
      </c>
      <c r="K191">
        <f t="shared" ca="1" si="36"/>
        <v>26</v>
      </c>
      <c r="L191" t="str">
        <f t="shared" ca="1" si="37"/>
        <v>&gt;20 ans</v>
      </c>
      <c r="M191" s="13">
        <v>36526</v>
      </c>
      <c r="N191">
        <f t="shared" ca="1" si="38"/>
        <v>26</v>
      </c>
      <c r="O191" t="str">
        <f t="shared" ca="1" si="39"/>
        <v>&gt;20 ans</v>
      </c>
      <c r="P191" s="13">
        <v>31048</v>
      </c>
      <c r="Q191">
        <f t="shared" ca="1" si="40"/>
        <v>41</v>
      </c>
      <c r="R191" t="str">
        <f t="shared" ca="1" si="41"/>
        <v>35-44</v>
      </c>
      <c r="S191" t="s">
        <v>129</v>
      </c>
      <c r="T191">
        <v>1</v>
      </c>
      <c r="V191">
        <v>1</v>
      </c>
      <c r="X191">
        <v>1</v>
      </c>
      <c r="Z191">
        <v>1</v>
      </c>
      <c r="BR191">
        <f t="shared" si="35"/>
        <v>4</v>
      </c>
      <c r="BS191" t="str">
        <f t="shared" si="42"/>
        <v>Prêt</v>
      </c>
      <c r="BT191" t="s">
        <v>106</v>
      </c>
      <c r="BU191" t="s">
        <v>107</v>
      </c>
      <c r="BV191" t="s">
        <v>108</v>
      </c>
      <c r="BW191" s="13" t="s">
        <v>103</v>
      </c>
      <c r="BX191" s="14">
        <f t="shared" ca="1" si="43"/>
        <v>2197088</v>
      </c>
      <c r="BY191" s="15" t="str">
        <f t="shared" ca="1" si="44"/>
        <v>750k-5 mil</v>
      </c>
      <c r="BZ191" s="12">
        <f t="shared" ca="1" si="45"/>
        <v>762077</v>
      </c>
      <c r="CA191" s="12"/>
      <c r="CB191" s="12">
        <f t="shared" ca="1" si="46"/>
        <v>762077</v>
      </c>
      <c r="CC191" s="12" t="s">
        <v>122</v>
      </c>
      <c r="CD191" s="12" t="s">
        <v>114</v>
      </c>
      <c r="CE191" s="12">
        <f t="shared" ca="1" si="47"/>
        <v>4</v>
      </c>
      <c r="CF191" s="12">
        <f t="shared" ca="1" si="48"/>
        <v>549272</v>
      </c>
      <c r="CG191" s="16">
        <f t="shared" ca="1" si="49"/>
        <v>2.8830262558770308</v>
      </c>
      <c r="CH191" s="12" t="str">
        <f t="shared" ca="1" si="50"/>
        <v>1-5x</v>
      </c>
      <c r="CI191" s="12" t="s">
        <v>115</v>
      </c>
    </row>
    <row r="192" spans="1:87">
      <c r="A192" s="6">
        <v>11299</v>
      </c>
      <c r="B192" s="6" t="s">
        <v>132</v>
      </c>
      <c r="C192" s="18">
        <v>0.5</v>
      </c>
      <c r="D192" s="6" t="s">
        <v>102</v>
      </c>
      <c r="E192" s="6" t="s">
        <v>103</v>
      </c>
      <c r="F192" s="18"/>
      <c r="G192" s="18" t="str">
        <f t="shared" si="34"/>
        <v>Oui</v>
      </c>
      <c r="H192" s="6" t="s">
        <v>104</v>
      </c>
      <c r="I192" s="7" t="s">
        <v>120</v>
      </c>
      <c r="J192" s="8">
        <v>36161</v>
      </c>
      <c r="K192" s="6">
        <f t="shared" ca="1" si="36"/>
        <v>27</v>
      </c>
      <c r="L192" s="6" t="str">
        <f t="shared" ca="1" si="37"/>
        <v>&gt;20 ans</v>
      </c>
      <c r="M192" s="8">
        <v>36161</v>
      </c>
      <c r="N192" s="6">
        <f t="shared" ca="1" si="38"/>
        <v>27</v>
      </c>
      <c r="O192" s="6" t="str">
        <f t="shared" ca="1" si="39"/>
        <v>&gt;20 ans</v>
      </c>
      <c r="P192" s="8">
        <v>29221</v>
      </c>
      <c r="Q192" s="6">
        <f t="shared" ca="1" si="40"/>
        <v>46</v>
      </c>
      <c r="R192" s="6" t="str">
        <f t="shared" ca="1" si="41"/>
        <v>45-54</v>
      </c>
      <c r="S192" s="6" t="s">
        <v>140</v>
      </c>
      <c r="T192" s="6"/>
      <c r="U192" s="6">
        <v>1</v>
      </c>
      <c r="V192" s="6"/>
      <c r="W192" s="6">
        <v>1</v>
      </c>
      <c r="X192" s="6"/>
      <c r="Y192" s="6">
        <v>1</v>
      </c>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f t="shared" si="35"/>
        <v>3</v>
      </c>
      <c r="BS192" s="6" t="str">
        <f t="shared" si="42"/>
        <v>Non prêté</v>
      </c>
      <c r="BT192" s="6" t="s">
        <v>106</v>
      </c>
      <c r="BU192" s="6" t="s">
        <v>125</v>
      </c>
      <c r="BV192" s="6" t="s">
        <v>137</v>
      </c>
      <c r="BW192" s="8" t="s">
        <v>103</v>
      </c>
      <c r="BX192" s="9" t="str">
        <f t="shared" ca="1" si="43"/>
        <v/>
      </c>
      <c r="BY192" s="10" t="str">
        <f t="shared" ca="1" si="44"/>
        <v/>
      </c>
      <c r="BZ192" s="7">
        <f t="shared" ca="1" si="45"/>
        <v>1346261</v>
      </c>
      <c r="CA192" s="7"/>
      <c r="CB192" s="7">
        <f t="shared" ca="1" si="46"/>
        <v>1346261</v>
      </c>
      <c r="CC192" s="7" t="s">
        <v>109</v>
      </c>
      <c r="CD192" s="7" t="s">
        <v>109</v>
      </c>
      <c r="CE192" s="7" t="str">
        <f t="shared" ca="1" si="47"/>
        <v/>
      </c>
      <c r="CF192" s="7" t="str">
        <f t="shared" ca="1" si="48"/>
        <v/>
      </c>
      <c r="CG192" s="11" t="str">
        <f t="shared" ca="1" si="49"/>
        <v/>
      </c>
      <c r="CH192" s="7" t="str">
        <f t="shared" ca="1" si="50"/>
        <v/>
      </c>
      <c r="CI192" s="7" t="s">
        <v>104</v>
      </c>
    </row>
    <row r="193" spans="1:87">
      <c r="A193">
        <v>11300</v>
      </c>
      <c r="B193" t="s">
        <v>101</v>
      </c>
      <c r="C193" s="17">
        <v>0.6</v>
      </c>
      <c r="D193" t="s">
        <v>103</v>
      </c>
      <c r="E193" t="s">
        <v>103</v>
      </c>
      <c r="G193" s="17" t="str">
        <f t="shared" si="34"/>
        <v>Oui</v>
      </c>
      <c r="H193" t="s">
        <v>104</v>
      </c>
      <c r="I193" s="12" t="s">
        <v>104</v>
      </c>
      <c r="J193" s="13">
        <v>45658</v>
      </c>
      <c r="K193">
        <f t="shared" ca="1" si="36"/>
        <v>1</v>
      </c>
      <c r="L193" t="str">
        <f t="shared" ca="1" si="37"/>
        <v>1 à 3 ans</v>
      </c>
      <c r="M193" s="13">
        <v>45658</v>
      </c>
      <c r="N193">
        <f t="shared" ca="1" si="38"/>
        <v>1</v>
      </c>
      <c r="O193" t="str">
        <f t="shared" ca="1" si="39"/>
        <v>1 à 3 ans</v>
      </c>
      <c r="P193" s="13">
        <v>27395</v>
      </c>
      <c r="Q193">
        <f t="shared" ca="1" si="40"/>
        <v>51</v>
      </c>
      <c r="R193" t="str">
        <f t="shared" ca="1" si="41"/>
        <v>45-54</v>
      </c>
      <c r="S193" t="s">
        <v>129</v>
      </c>
      <c r="V193">
        <v>1</v>
      </c>
      <c r="X193">
        <v>1</v>
      </c>
      <c r="Z193">
        <v>1</v>
      </c>
      <c r="BR193">
        <f t="shared" si="35"/>
        <v>3</v>
      </c>
      <c r="BS193" t="str">
        <f t="shared" si="42"/>
        <v>Non prêté</v>
      </c>
      <c r="BT193" t="s">
        <v>106</v>
      </c>
      <c r="BU193" t="s">
        <v>107</v>
      </c>
      <c r="BV193" t="s">
        <v>137</v>
      </c>
      <c r="BW193" s="13" t="s">
        <v>103</v>
      </c>
      <c r="BX193" s="14" t="str">
        <f t="shared" ca="1" si="43"/>
        <v/>
      </c>
      <c r="BY193" s="15" t="str">
        <f t="shared" ca="1" si="44"/>
        <v/>
      </c>
      <c r="BZ193" s="12">
        <f t="shared" ca="1" si="45"/>
        <v>1836071</v>
      </c>
      <c r="CA193" s="12"/>
      <c r="CB193" s="12">
        <f t="shared" ca="1" si="46"/>
        <v>1836071</v>
      </c>
      <c r="CC193" s="12" t="s">
        <v>109</v>
      </c>
      <c r="CD193" s="12" t="s">
        <v>109</v>
      </c>
      <c r="CE193" s="12" t="str">
        <f t="shared" ca="1" si="47"/>
        <v/>
      </c>
      <c r="CF193" s="12" t="str">
        <f t="shared" ca="1" si="48"/>
        <v/>
      </c>
      <c r="CG193" s="16" t="str">
        <f t="shared" ca="1" si="49"/>
        <v/>
      </c>
      <c r="CH193" s="12" t="str">
        <f t="shared" ca="1" si="50"/>
        <v/>
      </c>
      <c r="CI193" s="12" t="s">
        <v>104</v>
      </c>
    </row>
    <row r="194" spans="1:87">
      <c r="A194" s="6">
        <v>11301</v>
      </c>
      <c r="B194" s="6" t="s">
        <v>101</v>
      </c>
      <c r="C194" s="18">
        <v>0.7</v>
      </c>
      <c r="D194" s="6" t="s">
        <v>102</v>
      </c>
      <c r="E194" s="6" t="s">
        <v>102</v>
      </c>
      <c r="F194" s="18">
        <v>0.4</v>
      </c>
      <c r="G194" s="18" t="str">
        <f t="shared" si="34"/>
        <v>Oui</v>
      </c>
      <c r="H194" s="6" t="s">
        <v>104</v>
      </c>
      <c r="I194" s="7" t="s">
        <v>127</v>
      </c>
      <c r="J194" s="8">
        <v>45658</v>
      </c>
      <c r="K194" s="6">
        <f t="shared" ca="1" si="36"/>
        <v>1</v>
      </c>
      <c r="L194" s="6" t="str">
        <f t="shared" ca="1" si="37"/>
        <v>1 à 3 ans</v>
      </c>
      <c r="M194" s="8">
        <v>45658</v>
      </c>
      <c r="N194" s="6">
        <f t="shared" ca="1" si="38"/>
        <v>1</v>
      </c>
      <c r="O194" s="6" t="str">
        <f t="shared" ca="1" si="39"/>
        <v>1 à 3 ans</v>
      </c>
      <c r="P194" s="8">
        <v>25569</v>
      </c>
      <c r="Q194" s="6">
        <f t="shared" ca="1" si="40"/>
        <v>56</v>
      </c>
      <c r="R194" s="6" t="str">
        <f t="shared" ca="1" si="41"/>
        <v>55-64</v>
      </c>
      <c r="S194" s="6" t="s">
        <v>136</v>
      </c>
      <c r="T194" s="6"/>
      <c r="U194" s="6">
        <v>1</v>
      </c>
      <c r="V194" s="6">
        <v>1</v>
      </c>
      <c r="W194" s="6">
        <v>1</v>
      </c>
      <c r="X194" s="6">
        <v>1</v>
      </c>
      <c r="Y194" s="6">
        <v>1</v>
      </c>
      <c r="Z194" s="6">
        <v>1</v>
      </c>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f t="shared" si="35"/>
        <v>6</v>
      </c>
      <c r="BS194" s="6" t="str">
        <f t="shared" si="42"/>
        <v>Non prêté</v>
      </c>
      <c r="BT194" s="6" t="s">
        <v>106</v>
      </c>
      <c r="BU194" s="6" t="s">
        <v>125</v>
      </c>
      <c r="BV194" s="6" t="s">
        <v>126</v>
      </c>
      <c r="BW194" s="8" t="s">
        <v>103</v>
      </c>
      <c r="BX194" s="9" t="str">
        <f t="shared" ca="1" si="43"/>
        <v/>
      </c>
      <c r="BY194" s="10" t="str">
        <f t="shared" ca="1" si="44"/>
        <v/>
      </c>
      <c r="BZ194" s="7">
        <f t="shared" ca="1" si="45"/>
        <v>1545487</v>
      </c>
      <c r="CA194" s="7"/>
      <c r="CB194" s="7">
        <f t="shared" ca="1" si="46"/>
        <v>1545487</v>
      </c>
      <c r="CC194" s="7" t="s">
        <v>109</v>
      </c>
      <c r="CD194" s="7" t="s">
        <v>109</v>
      </c>
      <c r="CE194" s="7" t="str">
        <f t="shared" ca="1" si="47"/>
        <v/>
      </c>
      <c r="CF194" s="7" t="str">
        <f t="shared" ca="1" si="48"/>
        <v/>
      </c>
      <c r="CG194" s="11" t="str">
        <f t="shared" ca="1" si="49"/>
        <v/>
      </c>
      <c r="CH194" s="7" t="str">
        <f t="shared" ca="1" si="50"/>
        <v/>
      </c>
      <c r="CI194" s="7" t="s">
        <v>104</v>
      </c>
    </row>
    <row r="195" spans="1:87">
      <c r="A195">
        <v>11302</v>
      </c>
      <c r="B195" t="s">
        <v>130</v>
      </c>
      <c r="C195" s="17">
        <v>0.8</v>
      </c>
      <c r="D195" t="s">
        <v>103</v>
      </c>
      <c r="E195" t="s">
        <v>102</v>
      </c>
      <c r="F195" s="17">
        <v>0.75</v>
      </c>
      <c r="G195" s="17" t="str">
        <f t="shared" si="34"/>
        <v>Oui</v>
      </c>
      <c r="H195" t="s">
        <v>104</v>
      </c>
      <c r="I195" s="12" t="s">
        <v>120</v>
      </c>
      <c r="J195" s="13">
        <v>45473</v>
      </c>
      <c r="K195">
        <f t="shared" ca="1" si="36"/>
        <v>1</v>
      </c>
      <c r="L195" t="str">
        <f t="shared" ca="1" si="37"/>
        <v>1 à 3 ans</v>
      </c>
      <c r="M195" s="13">
        <v>45473</v>
      </c>
      <c r="N195">
        <f t="shared" ca="1" si="38"/>
        <v>1</v>
      </c>
      <c r="O195" t="str">
        <f t="shared" ca="1" si="39"/>
        <v>1 à 3 ans</v>
      </c>
      <c r="P195" s="13">
        <v>23743</v>
      </c>
      <c r="Q195">
        <f t="shared" ca="1" si="40"/>
        <v>61</v>
      </c>
      <c r="R195" t="str">
        <f t="shared" ca="1" si="41"/>
        <v>55-64</v>
      </c>
      <c r="S195" t="s">
        <v>136</v>
      </c>
      <c r="T195">
        <v>1</v>
      </c>
      <c r="V195">
        <v>1</v>
      </c>
      <c r="X195">
        <v>1</v>
      </c>
      <c r="Z195">
        <v>1</v>
      </c>
      <c r="BR195">
        <f t="shared" si="35"/>
        <v>4</v>
      </c>
      <c r="BS195" t="str">
        <f t="shared" si="42"/>
        <v>Prêt</v>
      </c>
      <c r="BT195" t="s">
        <v>106</v>
      </c>
      <c r="BU195" t="s">
        <v>125</v>
      </c>
      <c r="BV195" t="s">
        <v>126</v>
      </c>
      <c r="BW195" s="13" t="s">
        <v>103</v>
      </c>
      <c r="BX195" s="14">
        <f t="shared" ca="1" si="43"/>
        <v>4716254</v>
      </c>
      <c r="BY195" s="15" t="str">
        <f t="shared" ca="1" si="44"/>
        <v>750k-5 mil</v>
      </c>
      <c r="BZ195" s="12">
        <f t="shared" ca="1" si="45"/>
        <v>1945781</v>
      </c>
      <c r="CA195" s="12"/>
      <c r="CB195" s="12">
        <f t="shared" ca="1" si="46"/>
        <v>1945781</v>
      </c>
      <c r="CC195" s="12" t="s">
        <v>122</v>
      </c>
      <c r="CD195" s="12" t="s">
        <v>114</v>
      </c>
      <c r="CE195" s="12">
        <f t="shared" ca="1" si="47"/>
        <v>9</v>
      </c>
      <c r="CF195" s="12">
        <f t="shared" ca="1" si="48"/>
        <v>524028.22222222225</v>
      </c>
      <c r="CG195" s="16">
        <f t="shared" ca="1" si="49"/>
        <v>2.4238359815416022</v>
      </c>
      <c r="CH195" s="12" t="str">
        <f t="shared" ca="1" si="50"/>
        <v>1-5x</v>
      </c>
      <c r="CI195" s="12" t="s">
        <v>115</v>
      </c>
    </row>
    <row r="196" spans="1:87">
      <c r="A196" s="6">
        <v>11303</v>
      </c>
      <c r="B196" s="6" t="s">
        <v>101</v>
      </c>
      <c r="C196" s="18">
        <v>0.75</v>
      </c>
      <c r="D196" s="6" t="s">
        <v>102</v>
      </c>
      <c r="E196" s="6" t="s">
        <v>103</v>
      </c>
      <c r="F196" s="18"/>
      <c r="G196" s="18" t="str">
        <f t="shared" ref="G196:G259" si="51">IF(OR(C196&gt;=51%, AND(C196&gt;=20%, D196="Oui", E196="Non"), AND(C196&gt;=20%, D196="Oui", E196="Oui", F196&gt;=30%)), "Oui", "Non")</f>
        <v>Oui</v>
      </c>
      <c r="H196" s="6" t="s">
        <v>104</v>
      </c>
      <c r="I196" s="7" t="s">
        <v>104</v>
      </c>
      <c r="J196" s="8">
        <v>45292</v>
      </c>
      <c r="K196" s="6">
        <f t="shared" ca="1" si="36"/>
        <v>2</v>
      </c>
      <c r="L196" s="6" t="str">
        <f t="shared" ca="1" si="37"/>
        <v>1 à 3 ans</v>
      </c>
      <c r="M196" s="8">
        <v>45292</v>
      </c>
      <c r="N196" s="6">
        <f t="shared" ca="1" si="38"/>
        <v>2</v>
      </c>
      <c r="O196" s="6" t="str">
        <f t="shared" ca="1" si="39"/>
        <v>1 à 3 ans</v>
      </c>
      <c r="P196" s="8">
        <v>36526</v>
      </c>
      <c r="Q196" s="6">
        <f t="shared" ca="1" si="40"/>
        <v>26</v>
      </c>
      <c r="R196" s="6" t="str">
        <f t="shared" ca="1" si="41"/>
        <v>25-34</v>
      </c>
      <c r="S196" s="6" t="s">
        <v>117</v>
      </c>
      <c r="T196" s="6"/>
      <c r="U196" s="6">
        <v>1</v>
      </c>
      <c r="V196" s="6">
        <v>1</v>
      </c>
      <c r="W196" s="6">
        <v>1</v>
      </c>
      <c r="X196" s="6">
        <v>1</v>
      </c>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f t="shared" ref="BR196:BR259" si="52">SUM(T196:BQ196)</f>
        <v>4</v>
      </c>
      <c r="BS196" s="6" t="str">
        <f t="shared" si="42"/>
        <v>Non prêté</v>
      </c>
      <c r="BT196" s="6" t="s">
        <v>106</v>
      </c>
      <c r="BU196" s="6" t="s">
        <v>107</v>
      </c>
      <c r="BV196" s="6" t="s">
        <v>108</v>
      </c>
      <c r="BW196" s="8" t="s">
        <v>103</v>
      </c>
      <c r="BX196" s="9" t="str">
        <f t="shared" ca="1" si="43"/>
        <v/>
      </c>
      <c r="BY196" s="10" t="str">
        <f t="shared" ca="1" si="44"/>
        <v/>
      </c>
      <c r="BZ196" s="7">
        <f t="shared" ca="1" si="45"/>
        <v>1856627</v>
      </c>
      <c r="CA196" s="7"/>
      <c r="CB196" s="7">
        <f t="shared" ca="1" si="46"/>
        <v>1856627</v>
      </c>
      <c r="CC196" s="7" t="s">
        <v>109</v>
      </c>
      <c r="CD196" s="7" t="s">
        <v>109</v>
      </c>
      <c r="CE196" s="7" t="str">
        <f t="shared" ca="1" si="47"/>
        <v/>
      </c>
      <c r="CF196" s="7" t="str">
        <f t="shared" ca="1" si="48"/>
        <v/>
      </c>
      <c r="CG196" s="11" t="str">
        <f t="shared" ca="1" si="49"/>
        <v/>
      </c>
      <c r="CH196" s="7" t="str">
        <f t="shared" ca="1" si="50"/>
        <v/>
      </c>
      <c r="CI196" s="7" t="s">
        <v>104</v>
      </c>
    </row>
    <row r="197" spans="1:87">
      <c r="A197">
        <v>11304</v>
      </c>
      <c r="B197" t="s">
        <v>101</v>
      </c>
      <c r="C197" s="17">
        <v>1</v>
      </c>
      <c r="D197" t="s">
        <v>103</v>
      </c>
      <c r="E197" t="s">
        <v>103</v>
      </c>
      <c r="G197" s="17" t="str">
        <f t="shared" si="51"/>
        <v>Oui</v>
      </c>
      <c r="H197" t="s">
        <v>104</v>
      </c>
      <c r="I197" s="12" t="s">
        <v>104</v>
      </c>
      <c r="J197" s="13">
        <v>45107</v>
      </c>
      <c r="K197">
        <f t="shared" ref="K197:K260" ca="1" si="53">ROUNDDOWN(((TODAY()-J197)/365),0)</f>
        <v>2</v>
      </c>
      <c r="L197" t="str">
        <f t="shared" ref="L197:L260" ca="1" si="54">IF(ISBLANK(J197),"",IF(DATEDIF(J197,TODAY(),"Y")&lt;1,"&lt;12 mois",
IF(DATEDIF(J197,TODAY(),"Y")&lt;3,"1 à 3 ans",IF(DATEDIF(J197,TODAY(),"Y")&lt;5,"3-5 ans",IF(DATEDIF(J197,TODAY(),"Y")&lt;10,"5 à 10 ans",IF(DATEDIF(J197,TODAY(),"Y")&lt;20,"10-20 ans","&gt;20 ans"))))))</f>
        <v>1 à 3 ans</v>
      </c>
      <c r="M197" s="13">
        <v>45107</v>
      </c>
      <c r="N197">
        <f t="shared" ref="N197:N260" ca="1" si="55">ROUNDDOWN(((TODAY()-M197)/365),0)</f>
        <v>2</v>
      </c>
      <c r="O197" t="str">
        <f t="shared" ref="O197:O260" ca="1" si="56">IF(ISBLANK(M197),"",IF(DATEDIF(M197,TODAY(),"Y")&lt;1,"&lt;12 mois",
IF(DATEDIF(M197,TODAY(),"Y")&lt;3,"1 à 3 ans",IF(DATEDIF(M197,TODAY(),"Y")&lt;5,"3-5 ans",IF(DATEDIF(M197,TODAY(),"Y")&lt;10,"5 à 10 ans",IF(DATEDIF(M197,TODAY(),"Y")&lt;20,"10-20 ans","&gt;20 ans"))))))</f>
        <v>1 à 3 ans</v>
      </c>
      <c r="P197" s="13">
        <v>34700</v>
      </c>
      <c r="Q197">
        <f t="shared" ref="Q197:Q260" ca="1" si="57">ROUNDDOWN(((TODAY()-P197)/365),0)</f>
        <v>31</v>
      </c>
      <c r="R197" t="str">
        <f t="shared" ref="R197:R260" ca="1" si="58">IF(Q197="","",IF(Q197&lt;18,"&lt;18",IF(Q197&lt;=24,"18-24",IF(Q197&lt;=34,"25-34",IF(Q197&lt;=44,"35-44",IF(Q197&lt;=54,"45-54",IF(Q197&lt;=64,"55-64","64+")))))))</f>
        <v>25-34</v>
      </c>
      <c r="S197" t="s">
        <v>105</v>
      </c>
      <c r="V197">
        <v>1</v>
      </c>
      <c r="X197">
        <v>1</v>
      </c>
      <c r="Z197">
        <v>1</v>
      </c>
      <c r="BR197">
        <f t="shared" si="52"/>
        <v>3</v>
      </c>
      <c r="BS197" t="str">
        <f t="shared" ref="BS197:BS260" si="59">IF(T197=1,"Prêt","Non prêté")</f>
        <v>Non prêté</v>
      </c>
      <c r="BT197" t="s">
        <v>106</v>
      </c>
      <c r="BU197" t="s">
        <v>107</v>
      </c>
      <c r="BV197" t="s">
        <v>108</v>
      </c>
      <c r="BW197" s="13" t="s">
        <v>103</v>
      </c>
      <c r="BX197" s="14" t="str">
        <f t="shared" ref="BX197:BX260" ca="1" si="60">IF(T197=1,RANDBETWEEN(0,5000000),"")</f>
        <v/>
      </c>
      <c r="BY197" s="15" t="str">
        <f t="shared" ref="BY197:BY260" ca="1" si="61">IF(OR(BX197="",ISBLANK(BX197)),"",IF(BX197&gt;5000000,"&gt;5 mil",
IF(BX197&lt;=50000,"&lt;=50k",
IF(AND(BX197&gt;50000,BX197&lt;=100000),"50k-100k",
IF(AND(BX197&gt;100000,BX197&lt;=250000),"100k-250k",
IF(AND(BX197&gt;250000,BX197&lt;=750000),"250k-750k",
IF(AND(BX197&gt;750000,BX197&lt;=5000000),"750k-5 mil","Unknown")))))))</f>
        <v/>
      </c>
      <c r="BZ197" s="12">
        <f t="shared" ref="BZ197:BZ260" ca="1" si="62">RANDBETWEEN(0,2000000)</f>
        <v>206914</v>
      </c>
      <c r="CA197" s="12"/>
      <c r="CB197" s="12">
        <f t="shared" ref="CB197:CB260" ca="1" si="63">BZ197+CA197</f>
        <v>206914</v>
      </c>
      <c r="CC197" s="12" t="s">
        <v>109</v>
      </c>
      <c r="CD197" s="12" t="s">
        <v>109</v>
      </c>
      <c r="CE197" s="12" t="str">
        <f t="shared" ref="CE197:CE260" ca="1" si="64">IF(T197=1,RANDBETWEEN(1,10),"")</f>
        <v/>
      </c>
      <c r="CF197" s="12" t="str">
        <f t="shared" ref="CF197:CF260" ca="1" si="65">IF(OR(BX197="", ISBLANK(BX197)), "", BX197/CE197)</f>
        <v/>
      </c>
      <c r="CG197" s="16" t="str">
        <f t="shared" ref="CG197:CG260" ca="1" si="66">IF(OR(ISBLANK(BX197), BX197=""), "",
   IF(OR(ISBLANK(CB197), CB197=0), "Pas de dépôts", BX197/CB197))</f>
        <v/>
      </c>
      <c r="CH197" s="12" t="str">
        <f t="shared" ref="CH197:CH260" ca="1" si="67">IF(CG197="","",IF(ISERROR(CG197),"Pas de dépôts",IF(CG197&lt;100%,"1x",IF(CG197&lt;500%,"1-5x",IF(CG197&lt;1000%,"5-10x",IF(CG197&lt;2000%,"10-20x",IF(CG197&lt;5000%,"20-50x",IF(CG197&lt;10000%,"50-100x",IF(CG197&lt;50000%,"100-500x","&gt;500x")))))))))</f>
        <v/>
      </c>
      <c r="CI197" s="12" t="s">
        <v>104</v>
      </c>
    </row>
    <row r="198" spans="1:87">
      <c r="A198" s="6">
        <v>11305</v>
      </c>
      <c r="B198" s="6" t="s">
        <v>101</v>
      </c>
      <c r="C198" s="18">
        <v>0</v>
      </c>
      <c r="D198" s="6" t="s">
        <v>102</v>
      </c>
      <c r="E198" s="6" t="s">
        <v>102</v>
      </c>
      <c r="F198" s="18">
        <v>0.15</v>
      </c>
      <c r="G198" s="18" t="str">
        <f t="shared" si="51"/>
        <v>Non</v>
      </c>
      <c r="H198" s="6" t="s">
        <v>104</v>
      </c>
      <c r="I198" s="7" t="s">
        <v>104</v>
      </c>
      <c r="J198" s="8">
        <v>44927</v>
      </c>
      <c r="K198" s="6">
        <f t="shared" ca="1" si="53"/>
        <v>3</v>
      </c>
      <c r="L198" s="6" t="str">
        <f t="shared" ca="1" si="54"/>
        <v>3-5 ans</v>
      </c>
      <c r="M198" s="8">
        <v>44927</v>
      </c>
      <c r="N198" s="6">
        <f t="shared" ca="1" si="55"/>
        <v>3</v>
      </c>
      <c r="O198" s="6" t="str">
        <f t="shared" ca="1" si="56"/>
        <v>3-5 ans</v>
      </c>
      <c r="P198" s="8">
        <v>32874</v>
      </c>
      <c r="Q198" s="6">
        <f t="shared" ca="1" si="57"/>
        <v>36</v>
      </c>
      <c r="R198" s="6" t="str">
        <f t="shared" ca="1" si="58"/>
        <v>35-44</v>
      </c>
      <c r="S198" s="6" t="s">
        <v>156</v>
      </c>
      <c r="T198" s="6"/>
      <c r="U198" s="6">
        <v>1</v>
      </c>
      <c r="V198" s="6"/>
      <c r="W198" s="6">
        <v>1</v>
      </c>
      <c r="X198" s="6"/>
      <c r="Y198" s="6">
        <v>1</v>
      </c>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f t="shared" si="52"/>
        <v>3</v>
      </c>
      <c r="BS198" s="6" t="str">
        <f t="shared" si="59"/>
        <v>Non prêté</v>
      </c>
      <c r="BT198" s="6" t="s">
        <v>106</v>
      </c>
      <c r="BU198" s="6" t="s">
        <v>125</v>
      </c>
      <c r="BV198" s="6" t="s">
        <v>126</v>
      </c>
      <c r="BW198" s="8" t="s">
        <v>103</v>
      </c>
      <c r="BX198" s="9" t="str">
        <f t="shared" ca="1" si="60"/>
        <v/>
      </c>
      <c r="BY198" s="10" t="str">
        <f t="shared" ca="1" si="61"/>
        <v/>
      </c>
      <c r="BZ198" s="7">
        <f t="shared" ca="1" si="62"/>
        <v>1774626</v>
      </c>
      <c r="CA198" s="7"/>
      <c r="CB198" s="7">
        <f t="shared" ca="1" si="63"/>
        <v>1774626</v>
      </c>
      <c r="CC198" s="7" t="s">
        <v>109</v>
      </c>
      <c r="CD198" s="7" t="s">
        <v>109</v>
      </c>
      <c r="CE198" s="7" t="str">
        <f t="shared" ca="1" si="64"/>
        <v/>
      </c>
      <c r="CF198" s="7" t="str">
        <f t="shared" ca="1" si="65"/>
        <v/>
      </c>
      <c r="CG198" s="11" t="str">
        <f t="shared" ca="1" si="66"/>
        <v/>
      </c>
      <c r="CH198" s="7" t="str">
        <f t="shared" ca="1" si="67"/>
        <v/>
      </c>
      <c r="CI198" s="7" t="s">
        <v>104</v>
      </c>
    </row>
    <row r="199" spans="1:87">
      <c r="A199">
        <v>11306</v>
      </c>
      <c r="B199" t="s">
        <v>101</v>
      </c>
      <c r="C199" s="17">
        <v>0.4</v>
      </c>
      <c r="D199" t="s">
        <v>103</v>
      </c>
      <c r="E199" t="s">
        <v>102</v>
      </c>
      <c r="F199" s="17">
        <v>0.5</v>
      </c>
      <c r="G199" s="17" t="str">
        <f t="shared" si="51"/>
        <v>Non</v>
      </c>
      <c r="H199" t="s">
        <v>110</v>
      </c>
      <c r="I199" s="12" t="s">
        <v>127</v>
      </c>
      <c r="J199" s="13">
        <v>44742</v>
      </c>
      <c r="K199">
        <f t="shared" ca="1" si="53"/>
        <v>3</v>
      </c>
      <c r="L199" t="str">
        <f t="shared" ca="1" si="54"/>
        <v>3-5 ans</v>
      </c>
      <c r="M199" s="13">
        <v>44742</v>
      </c>
      <c r="N199">
        <f t="shared" ca="1" si="55"/>
        <v>3</v>
      </c>
      <c r="O199" t="str">
        <f t="shared" ca="1" si="56"/>
        <v>3-5 ans</v>
      </c>
      <c r="P199" s="13">
        <v>31048</v>
      </c>
      <c r="Q199">
        <f t="shared" ca="1" si="57"/>
        <v>41</v>
      </c>
      <c r="R199" t="str">
        <f t="shared" ca="1" si="58"/>
        <v>35-44</v>
      </c>
      <c r="S199" t="s">
        <v>136</v>
      </c>
      <c r="T199">
        <v>1</v>
      </c>
      <c r="V199">
        <v>1</v>
      </c>
      <c r="X199">
        <v>1</v>
      </c>
      <c r="Z199">
        <v>1</v>
      </c>
      <c r="BR199">
        <f t="shared" si="52"/>
        <v>4</v>
      </c>
      <c r="BS199" t="str">
        <f t="shared" si="59"/>
        <v>Prêt</v>
      </c>
      <c r="BT199" t="s">
        <v>106</v>
      </c>
      <c r="BU199" t="s">
        <v>107</v>
      </c>
      <c r="BV199" t="s">
        <v>108</v>
      </c>
      <c r="BW199" s="13" t="s">
        <v>103</v>
      </c>
      <c r="BX199" s="14">
        <f t="shared" ca="1" si="60"/>
        <v>4299874</v>
      </c>
      <c r="BY199" s="15" t="str">
        <f t="shared" ca="1" si="61"/>
        <v>750k-5 mil</v>
      </c>
      <c r="BZ199" s="12">
        <f t="shared" ca="1" si="62"/>
        <v>1938700</v>
      </c>
      <c r="CA199" s="12"/>
      <c r="CB199" s="12">
        <f t="shared" ca="1" si="63"/>
        <v>1938700</v>
      </c>
      <c r="CC199" s="12" t="s">
        <v>122</v>
      </c>
      <c r="CD199" s="12" t="s">
        <v>114</v>
      </c>
      <c r="CE199" s="12">
        <f t="shared" ca="1" si="64"/>
        <v>9</v>
      </c>
      <c r="CF199" s="12">
        <f t="shared" ca="1" si="65"/>
        <v>477763.77777777775</v>
      </c>
      <c r="CG199" s="16">
        <f t="shared" ca="1" si="66"/>
        <v>2.2179161293650385</v>
      </c>
      <c r="CH199" s="12" t="str">
        <f t="shared" ca="1" si="67"/>
        <v>1-5x</v>
      </c>
      <c r="CI199" s="12" t="s">
        <v>115</v>
      </c>
    </row>
    <row r="200" spans="1:87">
      <c r="A200" s="6">
        <v>11307</v>
      </c>
      <c r="B200" s="6" t="s">
        <v>157</v>
      </c>
      <c r="C200" s="18">
        <v>0.15</v>
      </c>
      <c r="D200" s="6" t="s">
        <v>102</v>
      </c>
      <c r="E200" s="6" t="s">
        <v>103</v>
      </c>
      <c r="F200" s="18"/>
      <c r="G200" s="18" t="str">
        <f t="shared" si="51"/>
        <v>Non</v>
      </c>
      <c r="H200" s="6" t="s">
        <v>153</v>
      </c>
      <c r="I200" s="7" t="s">
        <v>111</v>
      </c>
      <c r="J200" s="8">
        <v>44562</v>
      </c>
      <c r="K200" s="6">
        <f t="shared" ca="1" si="53"/>
        <v>4</v>
      </c>
      <c r="L200" s="6" t="str">
        <f t="shared" ca="1" si="54"/>
        <v>3-5 ans</v>
      </c>
      <c r="M200" s="8">
        <v>44562</v>
      </c>
      <c r="N200" s="6">
        <f t="shared" ca="1" si="55"/>
        <v>4</v>
      </c>
      <c r="O200" s="6" t="str">
        <f t="shared" ca="1" si="56"/>
        <v>3-5 ans</v>
      </c>
      <c r="P200" s="8">
        <v>29221</v>
      </c>
      <c r="Q200" s="6">
        <f t="shared" ca="1" si="57"/>
        <v>46</v>
      </c>
      <c r="R200" s="6" t="str">
        <f t="shared" ca="1" si="58"/>
        <v>45-54</v>
      </c>
      <c r="S200" s="6" t="s">
        <v>129</v>
      </c>
      <c r="T200" s="6">
        <v>1</v>
      </c>
      <c r="U200" s="6">
        <v>1</v>
      </c>
      <c r="V200" s="6">
        <v>1</v>
      </c>
      <c r="W200" s="6">
        <v>1</v>
      </c>
      <c r="X200" s="6">
        <v>1</v>
      </c>
      <c r="Y200" s="6">
        <v>1</v>
      </c>
      <c r="Z200" s="6">
        <v>1</v>
      </c>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f t="shared" si="52"/>
        <v>7</v>
      </c>
      <c r="BS200" s="6" t="str">
        <f t="shared" si="59"/>
        <v>Prêt</v>
      </c>
      <c r="BT200" s="6" t="s">
        <v>106</v>
      </c>
      <c r="BU200" s="6" t="s">
        <v>112</v>
      </c>
      <c r="BV200" s="6" t="s">
        <v>138</v>
      </c>
      <c r="BW200" s="8" t="s">
        <v>103</v>
      </c>
      <c r="BX200" s="9">
        <f t="shared" ca="1" si="60"/>
        <v>390685</v>
      </c>
      <c r="BY200" s="10" t="str">
        <f t="shared" ca="1" si="61"/>
        <v>250k-750k</v>
      </c>
      <c r="BZ200" s="7">
        <f t="shared" ca="1" si="62"/>
        <v>1056594</v>
      </c>
      <c r="CA200" s="7"/>
      <c r="CB200" s="7">
        <f t="shared" ca="1" si="63"/>
        <v>1056594</v>
      </c>
      <c r="CC200" s="7" t="s">
        <v>113</v>
      </c>
      <c r="CD200" s="7" t="s">
        <v>128</v>
      </c>
      <c r="CE200" s="7">
        <f t="shared" ca="1" si="64"/>
        <v>3</v>
      </c>
      <c r="CF200" s="7">
        <f t="shared" ca="1" si="65"/>
        <v>130228.33333333333</v>
      </c>
      <c r="CG200" s="11">
        <f t="shared" ca="1" si="66"/>
        <v>0.36975886669808838</v>
      </c>
      <c r="CH200" s="7" t="str">
        <f t="shared" ca="1" si="67"/>
        <v>1x</v>
      </c>
      <c r="CI200" s="7" t="s">
        <v>158</v>
      </c>
    </row>
    <row r="201" spans="1:87">
      <c r="A201">
        <v>11308</v>
      </c>
      <c r="B201" t="s">
        <v>101</v>
      </c>
      <c r="C201" s="17">
        <v>0.2</v>
      </c>
      <c r="D201" t="s">
        <v>103</v>
      </c>
      <c r="E201" t="s">
        <v>103</v>
      </c>
      <c r="G201" s="17" t="str">
        <f t="shared" si="51"/>
        <v>Non</v>
      </c>
      <c r="H201" t="s">
        <v>104</v>
      </c>
      <c r="I201" s="12" t="s">
        <v>104</v>
      </c>
      <c r="J201" s="13">
        <v>44377</v>
      </c>
      <c r="K201">
        <f t="shared" ca="1" si="53"/>
        <v>4</v>
      </c>
      <c r="L201" t="str">
        <f t="shared" ca="1" si="54"/>
        <v>3-5 ans</v>
      </c>
      <c r="M201" s="13">
        <v>44377</v>
      </c>
      <c r="N201">
        <f t="shared" ca="1" si="55"/>
        <v>4</v>
      </c>
      <c r="O201" t="str">
        <f t="shared" ca="1" si="56"/>
        <v>3-5 ans</v>
      </c>
      <c r="P201" s="13">
        <v>27395</v>
      </c>
      <c r="Q201">
        <f t="shared" ca="1" si="57"/>
        <v>51</v>
      </c>
      <c r="R201" t="str">
        <f t="shared" ca="1" si="58"/>
        <v>45-54</v>
      </c>
      <c r="S201" t="s">
        <v>159</v>
      </c>
      <c r="V201">
        <v>1</v>
      </c>
      <c r="X201">
        <v>1</v>
      </c>
      <c r="Z201">
        <v>1</v>
      </c>
      <c r="BR201">
        <f t="shared" si="52"/>
        <v>3</v>
      </c>
      <c r="BS201" t="str">
        <f t="shared" si="59"/>
        <v>Non prêté</v>
      </c>
      <c r="BT201" t="s">
        <v>106</v>
      </c>
      <c r="BU201" t="s">
        <v>107</v>
      </c>
      <c r="BV201" t="s">
        <v>137</v>
      </c>
      <c r="BW201" s="13" t="s">
        <v>103</v>
      </c>
      <c r="BX201" s="14" t="str">
        <f t="shared" ca="1" si="60"/>
        <v/>
      </c>
      <c r="BY201" s="15" t="str">
        <f t="shared" ca="1" si="61"/>
        <v/>
      </c>
      <c r="BZ201" s="12">
        <f t="shared" ca="1" si="62"/>
        <v>1739299</v>
      </c>
      <c r="CA201" s="12"/>
      <c r="CB201" s="12">
        <f t="shared" ca="1" si="63"/>
        <v>1739299</v>
      </c>
      <c r="CC201" s="12" t="s">
        <v>109</v>
      </c>
      <c r="CD201" s="12" t="s">
        <v>109</v>
      </c>
      <c r="CE201" s="12" t="str">
        <f t="shared" ca="1" si="64"/>
        <v/>
      </c>
      <c r="CF201" s="12" t="str">
        <f t="shared" ca="1" si="65"/>
        <v/>
      </c>
      <c r="CG201" s="16" t="str">
        <f t="shared" ca="1" si="66"/>
        <v/>
      </c>
      <c r="CH201" s="12" t="str">
        <f t="shared" ca="1" si="67"/>
        <v/>
      </c>
      <c r="CI201" s="12" t="s">
        <v>104</v>
      </c>
    </row>
    <row r="202" spans="1:87">
      <c r="A202" s="6">
        <v>11309</v>
      </c>
      <c r="B202" s="6" t="s">
        <v>101</v>
      </c>
      <c r="C202" s="18">
        <v>0.3</v>
      </c>
      <c r="D202" s="6" t="s">
        <v>102</v>
      </c>
      <c r="E202" s="6" t="s">
        <v>102</v>
      </c>
      <c r="F202" s="18">
        <v>0.15</v>
      </c>
      <c r="G202" s="18" t="str">
        <f t="shared" si="51"/>
        <v>Non</v>
      </c>
      <c r="H202" s="6" t="s">
        <v>104</v>
      </c>
      <c r="I202" s="7" t="s">
        <v>120</v>
      </c>
      <c r="J202" s="8">
        <v>44197</v>
      </c>
      <c r="K202" s="6">
        <f t="shared" ca="1" si="53"/>
        <v>5</v>
      </c>
      <c r="L202" s="6" t="str">
        <f t="shared" ca="1" si="54"/>
        <v>5 à 10 ans</v>
      </c>
      <c r="M202" s="8">
        <v>44197</v>
      </c>
      <c r="N202" s="6">
        <f t="shared" ca="1" si="55"/>
        <v>5</v>
      </c>
      <c r="O202" s="6" t="str">
        <f t="shared" ca="1" si="56"/>
        <v>5 à 10 ans</v>
      </c>
      <c r="P202" s="8">
        <v>25569</v>
      </c>
      <c r="Q202" s="6">
        <f t="shared" ca="1" si="57"/>
        <v>56</v>
      </c>
      <c r="R202" s="6" t="str">
        <f t="shared" ca="1" si="58"/>
        <v>55-64</v>
      </c>
      <c r="S202" s="6" t="s">
        <v>124</v>
      </c>
      <c r="T202" s="6"/>
      <c r="U202" s="6">
        <v>1</v>
      </c>
      <c r="V202" s="6">
        <v>1</v>
      </c>
      <c r="W202" s="6">
        <v>1</v>
      </c>
      <c r="X202" s="6">
        <v>1</v>
      </c>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f t="shared" si="52"/>
        <v>4</v>
      </c>
      <c r="BS202" s="6" t="str">
        <f t="shared" si="59"/>
        <v>Non prêté</v>
      </c>
      <c r="BT202" s="6" t="s">
        <v>106</v>
      </c>
      <c r="BU202" s="6" t="s">
        <v>125</v>
      </c>
      <c r="BV202" s="6" t="s">
        <v>126</v>
      </c>
      <c r="BW202" s="8" t="s">
        <v>103</v>
      </c>
      <c r="BX202" s="9" t="str">
        <f t="shared" ca="1" si="60"/>
        <v/>
      </c>
      <c r="BY202" s="10" t="str">
        <f t="shared" ca="1" si="61"/>
        <v/>
      </c>
      <c r="BZ202" s="7">
        <f t="shared" ca="1" si="62"/>
        <v>1454198</v>
      </c>
      <c r="CA202" s="7"/>
      <c r="CB202" s="7">
        <f t="shared" ca="1" si="63"/>
        <v>1454198</v>
      </c>
      <c r="CC202" s="7" t="s">
        <v>109</v>
      </c>
      <c r="CD202" s="7" t="s">
        <v>109</v>
      </c>
      <c r="CE202" s="7" t="str">
        <f t="shared" ca="1" si="64"/>
        <v/>
      </c>
      <c r="CF202" s="7" t="str">
        <f t="shared" ca="1" si="65"/>
        <v/>
      </c>
      <c r="CG202" s="11" t="str">
        <f t="shared" ca="1" si="66"/>
        <v/>
      </c>
      <c r="CH202" s="7" t="str">
        <f t="shared" ca="1" si="67"/>
        <v/>
      </c>
      <c r="CI202" s="7" t="s">
        <v>104</v>
      </c>
    </row>
    <row r="203" spans="1:87">
      <c r="A203">
        <v>11310</v>
      </c>
      <c r="B203" t="s">
        <v>101</v>
      </c>
      <c r="C203" s="17">
        <v>0.4</v>
      </c>
      <c r="D203" t="s">
        <v>103</v>
      </c>
      <c r="E203" t="s">
        <v>102</v>
      </c>
      <c r="F203" s="17">
        <v>0.3</v>
      </c>
      <c r="G203" s="17" t="str">
        <f t="shared" si="51"/>
        <v>Non</v>
      </c>
      <c r="H203" t="s">
        <v>104</v>
      </c>
      <c r="I203" s="12" t="s">
        <v>120</v>
      </c>
      <c r="J203" s="13">
        <v>44012</v>
      </c>
      <c r="K203">
        <f t="shared" ca="1" si="53"/>
        <v>5</v>
      </c>
      <c r="L203" t="str">
        <f t="shared" ca="1" si="54"/>
        <v>5 à 10 ans</v>
      </c>
      <c r="M203" s="13">
        <v>44012</v>
      </c>
      <c r="N203">
        <f t="shared" ca="1" si="55"/>
        <v>5</v>
      </c>
      <c r="O203" t="str">
        <f t="shared" ca="1" si="56"/>
        <v>5 à 10 ans</v>
      </c>
      <c r="P203" s="13">
        <v>23743</v>
      </c>
      <c r="Q203">
        <f t="shared" ca="1" si="57"/>
        <v>61</v>
      </c>
      <c r="R203" t="str">
        <f t="shared" ca="1" si="58"/>
        <v>55-64</v>
      </c>
      <c r="S203" t="s">
        <v>105</v>
      </c>
      <c r="V203">
        <v>1</v>
      </c>
      <c r="X203">
        <v>1</v>
      </c>
      <c r="Z203">
        <v>1</v>
      </c>
      <c r="BR203">
        <f t="shared" si="52"/>
        <v>3</v>
      </c>
      <c r="BS203" t="str">
        <f t="shared" si="59"/>
        <v>Non prêté</v>
      </c>
      <c r="BT203" t="s">
        <v>106</v>
      </c>
      <c r="BU203" t="s">
        <v>125</v>
      </c>
      <c r="BV203" t="s">
        <v>137</v>
      </c>
      <c r="BW203" s="13" t="s">
        <v>103</v>
      </c>
      <c r="BX203" s="14" t="str">
        <f t="shared" ca="1" si="60"/>
        <v/>
      </c>
      <c r="BY203" s="15" t="str">
        <f t="shared" ca="1" si="61"/>
        <v/>
      </c>
      <c r="BZ203" s="12">
        <f t="shared" ca="1" si="62"/>
        <v>1156304</v>
      </c>
      <c r="CA203" s="12"/>
      <c r="CB203" s="12">
        <f t="shared" ca="1" si="63"/>
        <v>1156304</v>
      </c>
      <c r="CC203" s="12" t="s">
        <v>109</v>
      </c>
      <c r="CD203" s="12" t="s">
        <v>109</v>
      </c>
      <c r="CE203" s="12" t="str">
        <f t="shared" ca="1" si="64"/>
        <v/>
      </c>
      <c r="CF203" s="12" t="str">
        <f t="shared" ca="1" si="65"/>
        <v/>
      </c>
      <c r="CG203" s="16" t="str">
        <f t="shared" ca="1" si="66"/>
        <v/>
      </c>
      <c r="CH203" s="12" t="str">
        <f t="shared" ca="1" si="67"/>
        <v/>
      </c>
      <c r="CI203" s="12" t="s">
        <v>104</v>
      </c>
    </row>
    <row r="204" spans="1:87">
      <c r="A204" s="6">
        <v>11311</v>
      </c>
      <c r="B204" s="6" t="s">
        <v>130</v>
      </c>
      <c r="C204" s="18">
        <v>0.5</v>
      </c>
      <c r="D204" s="6" t="s">
        <v>102</v>
      </c>
      <c r="E204" s="6" t="s">
        <v>103</v>
      </c>
      <c r="F204" s="18"/>
      <c r="G204" s="18" t="str">
        <f t="shared" si="51"/>
        <v>Oui</v>
      </c>
      <c r="H204" s="6" t="s">
        <v>104</v>
      </c>
      <c r="I204" s="7" t="s">
        <v>120</v>
      </c>
      <c r="J204" s="8">
        <v>43831</v>
      </c>
      <c r="K204" s="6">
        <f t="shared" ca="1" si="53"/>
        <v>6</v>
      </c>
      <c r="L204" s="6" t="str">
        <f t="shared" ca="1" si="54"/>
        <v>5 à 10 ans</v>
      </c>
      <c r="M204" s="8">
        <v>43831</v>
      </c>
      <c r="N204" s="6">
        <f t="shared" ca="1" si="55"/>
        <v>6</v>
      </c>
      <c r="O204" s="6" t="str">
        <f t="shared" ca="1" si="56"/>
        <v>5 à 10 ans</v>
      </c>
      <c r="P204" s="8">
        <v>36526</v>
      </c>
      <c r="Q204" s="6">
        <f t="shared" ca="1" si="57"/>
        <v>26</v>
      </c>
      <c r="R204" s="6" t="str">
        <f t="shared" ca="1" si="58"/>
        <v>25-34</v>
      </c>
      <c r="S204" s="6" t="s">
        <v>124</v>
      </c>
      <c r="T204" s="6"/>
      <c r="U204" s="6">
        <v>1</v>
      </c>
      <c r="V204" s="6"/>
      <c r="W204" s="6">
        <v>1</v>
      </c>
      <c r="X204" s="6"/>
      <c r="Y204" s="6">
        <v>1</v>
      </c>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f t="shared" si="52"/>
        <v>3</v>
      </c>
      <c r="BS204" s="6" t="str">
        <f t="shared" si="59"/>
        <v>Non prêté</v>
      </c>
      <c r="BT204" s="6" t="s">
        <v>106</v>
      </c>
      <c r="BU204" s="6" t="s">
        <v>125</v>
      </c>
      <c r="BV204" s="6" t="s">
        <v>137</v>
      </c>
      <c r="BW204" s="8" t="s">
        <v>103</v>
      </c>
      <c r="BX204" s="9" t="str">
        <f t="shared" ca="1" si="60"/>
        <v/>
      </c>
      <c r="BY204" s="10" t="str">
        <f t="shared" ca="1" si="61"/>
        <v/>
      </c>
      <c r="BZ204" s="7">
        <f t="shared" ca="1" si="62"/>
        <v>48997</v>
      </c>
      <c r="CA204" s="7"/>
      <c r="CB204" s="7">
        <f t="shared" ca="1" si="63"/>
        <v>48997</v>
      </c>
      <c r="CC204" s="7" t="s">
        <v>109</v>
      </c>
      <c r="CD204" s="7" t="s">
        <v>109</v>
      </c>
      <c r="CE204" s="7" t="str">
        <f t="shared" ca="1" si="64"/>
        <v/>
      </c>
      <c r="CF204" s="7" t="str">
        <f t="shared" ca="1" si="65"/>
        <v/>
      </c>
      <c r="CG204" s="11" t="str">
        <f t="shared" ca="1" si="66"/>
        <v/>
      </c>
      <c r="CH204" s="7" t="str">
        <f t="shared" ca="1" si="67"/>
        <v/>
      </c>
      <c r="CI204" s="7" t="s">
        <v>104</v>
      </c>
    </row>
    <row r="205" spans="1:87">
      <c r="A205">
        <v>11312</v>
      </c>
      <c r="B205" t="s">
        <v>130</v>
      </c>
      <c r="C205" s="17">
        <v>0.6</v>
      </c>
      <c r="D205" t="s">
        <v>103</v>
      </c>
      <c r="E205" t="s">
        <v>103</v>
      </c>
      <c r="G205" s="17" t="str">
        <f t="shared" si="51"/>
        <v>Oui</v>
      </c>
      <c r="H205" t="s">
        <v>119</v>
      </c>
      <c r="I205" s="12" t="s">
        <v>120</v>
      </c>
      <c r="J205" s="13">
        <v>43646</v>
      </c>
      <c r="K205">
        <f t="shared" ca="1" si="53"/>
        <v>6</v>
      </c>
      <c r="L205" t="str">
        <f t="shared" ca="1" si="54"/>
        <v>5 à 10 ans</v>
      </c>
      <c r="M205" s="13">
        <v>43646</v>
      </c>
      <c r="N205">
        <f t="shared" ca="1" si="55"/>
        <v>6</v>
      </c>
      <c r="O205" t="str">
        <f t="shared" ca="1" si="56"/>
        <v>5 à 10 ans</v>
      </c>
      <c r="P205" s="13">
        <v>34700</v>
      </c>
      <c r="Q205">
        <f t="shared" ca="1" si="57"/>
        <v>31</v>
      </c>
      <c r="R205" t="str">
        <f t="shared" ca="1" si="58"/>
        <v>25-34</v>
      </c>
      <c r="S205" t="s">
        <v>136</v>
      </c>
      <c r="T205">
        <v>1</v>
      </c>
      <c r="V205">
        <v>1</v>
      </c>
      <c r="X205">
        <v>1</v>
      </c>
      <c r="Z205">
        <v>1</v>
      </c>
      <c r="BR205">
        <f t="shared" si="52"/>
        <v>4</v>
      </c>
      <c r="BS205" t="str">
        <f t="shared" si="59"/>
        <v>Prêt</v>
      </c>
      <c r="BT205" t="s">
        <v>106</v>
      </c>
      <c r="BU205" t="s">
        <v>107</v>
      </c>
      <c r="BV205" t="s">
        <v>108</v>
      </c>
      <c r="BW205" s="13" t="s">
        <v>103</v>
      </c>
      <c r="BX205" s="14">
        <f t="shared" ca="1" si="60"/>
        <v>4115668</v>
      </c>
      <c r="BY205" s="15" t="str">
        <f t="shared" ca="1" si="61"/>
        <v>750k-5 mil</v>
      </c>
      <c r="BZ205" s="12">
        <f t="shared" ca="1" si="62"/>
        <v>1188508</v>
      </c>
      <c r="CA205" s="12"/>
      <c r="CB205" s="12">
        <f t="shared" ca="1" si="63"/>
        <v>1188508</v>
      </c>
      <c r="CC205" s="12" t="s">
        <v>113</v>
      </c>
      <c r="CD205" s="12" t="s">
        <v>114</v>
      </c>
      <c r="CE205" s="12">
        <f t="shared" ca="1" si="64"/>
        <v>10</v>
      </c>
      <c r="CF205" s="12">
        <f t="shared" ca="1" si="65"/>
        <v>411566.8</v>
      </c>
      <c r="CG205" s="16">
        <f t="shared" ca="1" si="66"/>
        <v>3.4628862405637992</v>
      </c>
      <c r="CH205" s="12" t="str">
        <f t="shared" ca="1" si="67"/>
        <v>1-5x</v>
      </c>
      <c r="CI205" s="12" t="s">
        <v>115</v>
      </c>
    </row>
    <row r="206" spans="1:87">
      <c r="A206" s="6">
        <v>11313</v>
      </c>
      <c r="B206" s="6" t="s">
        <v>101</v>
      </c>
      <c r="C206" s="18">
        <v>0.7</v>
      </c>
      <c r="D206" s="6" t="s">
        <v>102</v>
      </c>
      <c r="E206" s="6" t="s">
        <v>102</v>
      </c>
      <c r="F206" s="18">
        <v>0.4</v>
      </c>
      <c r="G206" s="18" t="str">
        <f t="shared" si="51"/>
        <v>Oui</v>
      </c>
      <c r="H206" s="6" t="s">
        <v>110</v>
      </c>
      <c r="I206" s="7" t="s">
        <v>127</v>
      </c>
      <c r="J206" s="8">
        <v>43466</v>
      </c>
      <c r="K206" s="6">
        <f t="shared" ca="1" si="53"/>
        <v>7</v>
      </c>
      <c r="L206" s="6" t="str">
        <f t="shared" ca="1" si="54"/>
        <v>5 à 10 ans</v>
      </c>
      <c r="M206" s="8">
        <v>43466</v>
      </c>
      <c r="N206" s="6">
        <f t="shared" ca="1" si="55"/>
        <v>7</v>
      </c>
      <c r="O206" s="6" t="str">
        <f t="shared" ca="1" si="56"/>
        <v>5 à 10 ans</v>
      </c>
      <c r="P206" s="8">
        <v>32874</v>
      </c>
      <c r="Q206" s="6">
        <f t="shared" ca="1" si="57"/>
        <v>36</v>
      </c>
      <c r="R206" s="6" t="str">
        <f t="shared" ca="1" si="58"/>
        <v>35-44</v>
      </c>
      <c r="S206" s="6" t="s">
        <v>129</v>
      </c>
      <c r="T206" s="6">
        <v>1</v>
      </c>
      <c r="U206" s="6">
        <v>1</v>
      </c>
      <c r="V206" s="6">
        <v>1</v>
      </c>
      <c r="W206" s="6">
        <v>1</v>
      </c>
      <c r="X206" s="6">
        <v>1</v>
      </c>
      <c r="Y206" s="6">
        <v>1</v>
      </c>
      <c r="Z206" s="6">
        <v>1</v>
      </c>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f t="shared" si="52"/>
        <v>7</v>
      </c>
      <c r="BS206" s="6" t="str">
        <f t="shared" si="59"/>
        <v>Prêt</v>
      </c>
      <c r="BT206" s="6" t="s">
        <v>106</v>
      </c>
      <c r="BU206" s="6" t="s">
        <v>112</v>
      </c>
      <c r="BV206" s="6" t="s">
        <v>108</v>
      </c>
      <c r="BW206" s="8" t="s">
        <v>103</v>
      </c>
      <c r="BX206" s="9">
        <f t="shared" ca="1" si="60"/>
        <v>1314869</v>
      </c>
      <c r="BY206" s="10" t="str">
        <f t="shared" ca="1" si="61"/>
        <v>750k-5 mil</v>
      </c>
      <c r="BZ206" s="7">
        <f t="shared" ca="1" si="62"/>
        <v>158269</v>
      </c>
      <c r="CA206" s="7"/>
      <c r="CB206" s="7">
        <f t="shared" ca="1" si="63"/>
        <v>158269</v>
      </c>
      <c r="CC206" s="7" t="s">
        <v>122</v>
      </c>
      <c r="CD206" s="7" t="s">
        <v>128</v>
      </c>
      <c r="CE206" s="7">
        <f t="shared" ca="1" si="64"/>
        <v>9</v>
      </c>
      <c r="CF206" s="7">
        <f t="shared" ca="1" si="65"/>
        <v>146096.55555555556</v>
      </c>
      <c r="CG206" s="11">
        <f t="shared" ca="1" si="66"/>
        <v>8.3078113844151407</v>
      </c>
      <c r="CH206" s="7" t="str">
        <f t="shared" ca="1" si="67"/>
        <v>5-10x</v>
      </c>
      <c r="CI206" s="7" t="s">
        <v>115</v>
      </c>
    </row>
    <row r="207" spans="1:87">
      <c r="A207">
        <v>11314</v>
      </c>
      <c r="B207" t="s">
        <v>101</v>
      </c>
      <c r="C207" s="17">
        <v>0.8</v>
      </c>
      <c r="D207" t="s">
        <v>103</v>
      </c>
      <c r="E207" t="s">
        <v>102</v>
      </c>
      <c r="F207" s="17">
        <v>0.75</v>
      </c>
      <c r="G207" s="17" t="str">
        <f t="shared" si="51"/>
        <v>Oui</v>
      </c>
      <c r="H207" t="s">
        <v>104</v>
      </c>
      <c r="I207" s="12" t="s">
        <v>104</v>
      </c>
      <c r="J207" s="13">
        <v>43281</v>
      </c>
      <c r="K207">
        <f t="shared" ca="1" si="53"/>
        <v>7</v>
      </c>
      <c r="L207" t="str">
        <f t="shared" ca="1" si="54"/>
        <v>5 à 10 ans</v>
      </c>
      <c r="M207" s="13">
        <v>43281</v>
      </c>
      <c r="N207">
        <f t="shared" ca="1" si="55"/>
        <v>7</v>
      </c>
      <c r="O207" t="str">
        <f t="shared" ca="1" si="56"/>
        <v>5 à 10 ans</v>
      </c>
      <c r="P207" s="13">
        <v>31048</v>
      </c>
      <c r="Q207">
        <f t="shared" ca="1" si="57"/>
        <v>41</v>
      </c>
      <c r="R207" t="str">
        <f t="shared" ca="1" si="58"/>
        <v>35-44</v>
      </c>
      <c r="S207" t="s">
        <v>141</v>
      </c>
      <c r="V207">
        <v>1</v>
      </c>
      <c r="X207">
        <v>1</v>
      </c>
      <c r="Z207">
        <v>1</v>
      </c>
      <c r="BR207">
        <f t="shared" si="52"/>
        <v>3</v>
      </c>
      <c r="BS207" t="str">
        <f t="shared" si="59"/>
        <v>Non prêté</v>
      </c>
      <c r="BT207" t="s">
        <v>106</v>
      </c>
      <c r="BU207" t="s">
        <v>125</v>
      </c>
      <c r="BV207" t="s">
        <v>137</v>
      </c>
      <c r="BW207" s="13" t="s">
        <v>103</v>
      </c>
      <c r="BX207" s="14" t="str">
        <f t="shared" ca="1" si="60"/>
        <v/>
      </c>
      <c r="BY207" s="15" t="str">
        <f t="shared" ca="1" si="61"/>
        <v/>
      </c>
      <c r="BZ207" s="12">
        <f t="shared" ca="1" si="62"/>
        <v>296120</v>
      </c>
      <c r="CA207" s="12"/>
      <c r="CB207" s="12">
        <f t="shared" ca="1" si="63"/>
        <v>296120</v>
      </c>
      <c r="CC207" s="12" t="s">
        <v>109</v>
      </c>
      <c r="CD207" s="12" t="s">
        <v>109</v>
      </c>
      <c r="CE207" s="12" t="str">
        <f t="shared" ca="1" si="64"/>
        <v/>
      </c>
      <c r="CF207" s="12" t="str">
        <f t="shared" ca="1" si="65"/>
        <v/>
      </c>
      <c r="CG207" s="16" t="str">
        <f t="shared" ca="1" si="66"/>
        <v/>
      </c>
      <c r="CH207" s="12" t="str">
        <f t="shared" ca="1" si="67"/>
        <v/>
      </c>
      <c r="CI207" s="12" t="s">
        <v>104</v>
      </c>
    </row>
    <row r="208" spans="1:87">
      <c r="A208" s="6">
        <v>11315</v>
      </c>
      <c r="B208" s="6" t="s">
        <v>123</v>
      </c>
      <c r="C208" s="18">
        <v>0.75</v>
      </c>
      <c r="D208" s="6" t="s">
        <v>102</v>
      </c>
      <c r="E208" s="6" t="s">
        <v>103</v>
      </c>
      <c r="F208" s="18"/>
      <c r="G208" s="18" t="str">
        <f t="shared" si="51"/>
        <v>Oui</v>
      </c>
      <c r="H208" s="6" t="s">
        <v>104</v>
      </c>
      <c r="I208" s="7" t="s">
        <v>120</v>
      </c>
      <c r="J208" s="8">
        <v>43101</v>
      </c>
      <c r="K208" s="6">
        <f t="shared" ca="1" si="53"/>
        <v>8</v>
      </c>
      <c r="L208" s="6" t="str">
        <f t="shared" ca="1" si="54"/>
        <v>5 à 10 ans</v>
      </c>
      <c r="M208" s="8">
        <v>43101</v>
      </c>
      <c r="N208" s="6">
        <f t="shared" ca="1" si="55"/>
        <v>8</v>
      </c>
      <c r="O208" s="6" t="str">
        <f t="shared" ca="1" si="56"/>
        <v>5 à 10 ans</v>
      </c>
      <c r="P208" s="8">
        <v>29221</v>
      </c>
      <c r="Q208" s="6">
        <f t="shared" ca="1" si="57"/>
        <v>46</v>
      </c>
      <c r="R208" s="6" t="str">
        <f t="shared" ca="1" si="58"/>
        <v>45-54</v>
      </c>
      <c r="S208" s="6" t="s">
        <v>150</v>
      </c>
      <c r="T208" s="6"/>
      <c r="U208" s="6">
        <v>1</v>
      </c>
      <c r="V208" s="6">
        <v>1</v>
      </c>
      <c r="W208" s="6">
        <v>1</v>
      </c>
      <c r="X208" s="6">
        <v>1</v>
      </c>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f t="shared" si="52"/>
        <v>4</v>
      </c>
      <c r="BS208" s="6" t="str">
        <f t="shared" si="59"/>
        <v>Non prêté</v>
      </c>
      <c r="BT208" s="6" t="s">
        <v>106</v>
      </c>
      <c r="BU208" s="6" t="s">
        <v>125</v>
      </c>
      <c r="BV208" s="6" t="s">
        <v>126</v>
      </c>
      <c r="BW208" s="8" t="s">
        <v>103</v>
      </c>
      <c r="BX208" s="9" t="str">
        <f t="shared" ca="1" si="60"/>
        <v/>
      </c>
      <c r="BY208" s="10" t="str">
        <f t="shared" ca="1" si="61"/>
        <v/>
      </c>
      <c r="BZ208" s="7">
        <f t="shared" ca="1" si="62"/>
        <v>1616508</v>
      </c>
      <c r="CA208" s="7"/>
      <c r="CB208" s="7">
        <f t="shared" ca="1" si="63"/>
        <v>1616508</v>
      </c>
      <c r="CC208" s="7" t="s">
        <v>109</v>
      </c>
      <c r="CD208" s="7" t="s">
        <v>109</v>
      </c>
      <c r="CE208" s="7" t="str">
        <f t="shared" ca="1" si="64"/>
        <v/>
      </c>
      <c r="CF208" s="7" t="str">
        <f t="shared" ca="1" si="65"/>
        <v/>
      </c>
      <c r="CG208" s="11" t="str">
        <f t="shared" ca="1" si="66"/>
        <v/>
      </c>
      <c r="CH208" s="7" t="str">
        <f t="shared" ca="1" si="67"/>
        <v/>
      </c>
      <c r="CI208" s="7" t="s">
        <v>104</v>
      </c>
    </row>
    <row r="209" spans="1:87">
      <c r="A209">
        <v>11316</v>
      </c>
      <c r="B209" t="s">
        <v>118</v>
      </c>
      <c r="C209" s="17">
        <v>1</v>
      </c>
      <c r="D209" t="s">
        <v>103</v>
      </c>
      <c r="E209" t="s">
        <v>103</v>
      </c>
      <c r="G209" s="17" t="str">
        <f t="shared" si="51"/>
        <v>Oui</v>
      </c>
      <c r="H209" t="s">
        <v>119</v>
      </c>
      <c r="I209" s="12" t="s">
        <v>111</v>
      </c>
      <c r="J209" s="13">
        <v>42916</v>
      </c>
      <c r="K209">
        <f t="shared" ca="1" si="53"/>
        <v>8</v>
      </c>
      <c r="L209" t="str">
        <f t="shared" ca="1" si="54"/>
        <v>5 à 10 ans</v>
      </c>
      <c r="M209" s="13">
        <v>42916</v>
      </c>
      <c r="N209">
        <f t="shared" ca="1" si="55"/>
        <v>8</v>
      </c>
      <c r="O209" t="str">
        <f t="shared" ca="1" si="56"/>
        <v>5 à 10 ans</v>
      </c>
      <c r="P209" s="13">
        <v>27395</v>
      </c>
      <c r="Q209">
        <f t="shared" ca="1" si="57"/>
        <v>51</v>
      </c>
      <c r="R209" t="str">
        <f t="shared" ca="1" si="58"/>
        <v>45-54</v>
      </c>
      <c r="S209" t="s">
        <v>105</v>
      </c>
      <c r="T209">
        <v>1</v>
      </c>
      <c r="V209">
        <v>1</v>
      </c>
      <c r="X209">
        <v>1</v>
      </c>
      <c r="Z209">
        <v>1</v>
      </c>
      <c r="BR209">
        <f t="shared" si="52"/>
        <v>4</v>
      </c>
      <c r="BS209" t="str">
        <f t="shared" si="59"/>
        <v>Prêt</v>
      </c>
      <c r="BT209" t="s">
        <v>106</v>
      </c>
      <c r="BU209" t="s">
        <v>107</v>
      </c>
      <c r="BV209" t="s">
        <v>108</v>
      </c>
      <c r="BW209" s="13" t="s">
        <v>103</v>
      </c>
      <c r="BX209" s="14">
        <f t="shared" ca="1" si="60"/>
        <v>3740290</v>
      </c>
      <c r="BY209" s="15" t="str">
        <f t="shared" ca="1" si="61"/>
        <v>750k-5 mil</v>
      </c>
      <c r="BZ209" s="12">
        <f t="shared" ca="1" si="62"/>
        <v>1524854</v>
      </c>
      <c r="CA209" s="12"/>
      <c r="CB209" s="12">
        <f t="shared" ca="1" si="63"/>
        <v>1524854</v>
      </c>
      <c r="CC209" s="12" t="s">
        <v>113</v>
      </c>
      <c r="CD209" s="12" t="s">
        <v>114</v>
      </c>
      <c r="CE209" s="12">
        <f t="shared" ca="1" si="64"/>
        <v>8</v>
      </c>
      <c r="CF209" s="12">
        <f t="shared" ca="1" si="65"/>
        <v>467536.25</v>
      </c>
      <c r="CG209" s="16">
        <f t="shared" ca="1" si="66"/>
        <v>2.4528840138137813</v>
      </c>
      <c r="CH209" s="12" t="str">
        <f t="shared" ca="1" si="67"/>
        <v>1-5x</v>
      </c>
      <c r="CI209" s="12" t="s">
        <v>115</v>
      </c>
    </row>
    <row r="210" spans="1:87">
      <c r="A210" s="6">
        <v>11317</v>
      </c>
      <c r="B210" s="6" t="s">
        <v>101</v>
      </c>
      <c r="C210" s="18">
        <v>0</v>
      </c>
      <c r="D210" s="6" t="s">
        <v>102</v>
      </c>
      <c r="E210" s="6" t="s">
        <v>102</v>
      </c>
      <c r="F210" s="18">
        <v>0.15</v>
      </c>
      <c r="G210" s="18" t="str">
        <f t="shared" si="51"/>
        <v>Non</v>
      </c>
      <c r="H210" s="6" t="s">
        <v>104</v>
      </c>
      <c r="I210" s="7" t="s">
        <v>111</v>
      </c>
      <c r="J210" s="8">
        <v>42736</v>
      </c>
      <c r="K210" s="6">
        <f t="shared" ca="1" si="53"/>
        <v>9</v>
      </c>
      <c r="L210" s="6" t="str">
        <f t="shared" ca="1" si="54"/>
        <v>5 à 10 ans</v>
      </c>
      <c r="M210" s="8">
        <v>42736</v>
      </c>
      <c r="N210" s="6">
        <f t="shared" ca="1" si="55"/>
        <v>9</v>
      </c>
      <c r="O210" s="6" t="str">
        <f t="shared" ca="1" si="56"/>
        <v>5 à 10 ans</v>
      </c>
      <c r="P210" s="8">
        <v>25569</v>
      </c>
      <c r="Q210" s="6">
        <f t="shared" ca="1" si="57"/>
        <v>56</v>
      </c>
      <c r="R210" s="6" t="str">
        <f t="shared" ca="1" si="58"/>
        <v>55-64</v>
      </c>
      <c r="S210" s="6" t="s">
        <v>105</v>
      </c>
      <c r="T210" s="6">
        <v>1</v>
      </c>
      <c r="U210" s="6">
        <v>1</v>
      </c>
      <c r="V210" s="6"/>
      <c r="W210" s="6">
        <v>1</v>
      </c>
      <c r="X210" s="6"/>
      <c r="Y210" s="6">
        <v>1</v>
      </c>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f t="shared" si="52"/>
        <v>4</v>
      </c>
      <c r="BS210" s="6" t="str">
        <f t="shared" si="59"/>
        <v>Prêt</v>
      </c>
      <c r="BT210" s="6" t="s">
        <v>106</v>
      </c>
      <c r="BU210" s="6" t="s">
        <v>125</v>
      </c>
      <c r="BV210" s="6" t="s">
        <v>126</v>
      </c>
      <c r="BW210" s="8" t="s">
        <v>103</v>
      </c>
      <c r="BX210" s="9">
        <f t="shared" ca="1" si="60"/>
        <v>2545561</v>
      </c>
      <c r="BY210" s="10" t="str">
        <f t="shared" ca="1" si="61"/>
        <v>750k-5 mil</v>
      </c>
      <c r="BZ210" s="7">
        <f t="shared" ca="1" si="62"/>
        <v>918009</v>
      </c>
      <c r="CA210" s="7"/>
      <c r="CB210" s="7">
        <f t="shared" ca="1" si="63"/>
        <v>918009</v>
      </c>
      <c r="CC210" s="7" t="s">
        <v>122</v>
      </c>
      <c r="CD210" s="7" t="s">
        <v>128</v>
      </c>
      <c r="CE210" s="7">
        <f t="shared" ca="1" si="64"/>
        <v>3</v>
      </c>
      <c r="CF210" s="7">
        <f t="shared" ca="1" si="65"/>
        <v>848520.33333333337</v>
      </c>
      <c r="CG210" s="11">
        <f t="shared" ca="1" si="66"/>
        <v>2.7729150803532425</v>
      </c>
      <c r="CH210" s="7" t="str">
        <f t="shared" ca="1" si="67"/>
        <v>1-5x</v>
      </c>
      <c r="CI210" s="7" t="s">
        <v>104</v>
      </c>
    </row>
    <row r="211" spans="1:87">
      <c r="A211">
        <v>11318</v>
      </c>
      <c r="B211" t="s">
        <v>101</v>
      </c>
      <c r="C211" s="17">
        <v>0.4</v>
      </c>
      <c r="D211" t="s">
        <v>103</v>
      </c>
      <c r="E211" t="s">
        <v>102</v>
      </c>
      <c r="F211" s="17">
        <v>0.5</v>
      </c>
      <c r="G211" s="17" t="str">
        <f t="shared" si="51"/>
        <v>Non</v>
      </c>
      <c r="H211" t="s">
        <v>147</v>
      </c>
      <c r="I211" s="12" t="s">
        <v>111</v>
      </c>
      <c r="J211" s="13">
        <v>42551</v>
      </c>
      <c r="K211">
        <f t="shared" ca="1" si="53"/>
        <v>9</v>
      </c>
      <c r="L211" t="str">
        <f t="shared" ca="1" si="54"/>
        <v>5 à 10 ans</v>
      </c>
      <c r="M211" s="13">
        <v>42551</v>
      </c>
      <c r="N211">
        <f t="shared" ca="1" si="55"/>
        <v>9</v>
      </c>
      <c r="O211" t="str">
        <f t="shared" ca="1" si="56"/>
        <v>5 à 10 ans</v>
      </c>
      <c r="P211" s="13">
        <v>23743</v>
      </c>
      <c r="Q211">
        <f t="shared" ca="1" si="57"/>
        <v>61</v>
      </c>
      <c r="R211" t="str">
        <f t="shared" ca="1" si="58"/>
        <v>55-64</v>
      </c>
      <c r="S211" t="s">
        <v>117</v>
      </c>
      <c r="T211">
        <v>1</v>
      </c>
      <c r="V211">
        <v>1</v>
      </c>
      <c r="X211">
        <v>1</v>
      </c>
      <c r="Z211">
        <v>1</v>
      </c>
      <c r="BR211">
        <f t="shared" si="52"/>
        <v>4</v>
      </c>
      <c r="BS211" t="str">
        <f t="shared" si="59"/>
        <v>Prêt</v>
      </c>
      <c r="BT211" t="s">
        <v>106</v>
      </c>
      <c r="BU211" t="s">
        <v>112</v>
      </c>
      <c r="BV211" t="s">
        <v>108</v>
      </c>
      <c r="BW211" s="13" t="s">
        <v>103</v>
      </c>
      <c r="BX211" s="14">
        <f t="shared" ca="1" si="60"/>
        <v>3210709</v>
      </c>
      <c r="BY211" s="15" t="str">
        <f t="shared" ca="1" si="61"/>
        <v>750k-5 mil</v>
      </c>
      <c r="BZ211" s="12">
        <f t="shared" ca="1" si="62"/>
        <v>129090</v>
      </c>
      <c r="CA211" s="12"/>
      <c r="CB211" s="12">
        <f t="shared" ca="1" si="63"/>
        <v>129090</v>
      </c>
      <c r="CC211" s="12" t="s">
        <v>122</v>
      </c>
      <c r="CD211" s="12" t="s">
        <v>114</v>
      </c>
      <c r="CE211" s="12">
        <f t="shared" ca="1" si="64"/>
        <v>9</v>
      </c>
      <c r="CF211" s="12">
        <f t="shared" ca="1" si="65"/>
        <v>356745.44444444444</v>
      </c>
      <c r="CG211" s="16">
        <f t="shared" ca="1" si="66"/>
        <v>24.87186459059571</v>
      </c>
      <c r="CH211" s="12" t="str">
        <f t="shared" ca="1" si="67"/>
        <v>20-50x</v>
      </c>
      <c r="CI211" s="12" t="s">
        <v>104</v>
      </c>
    </row>
    <row r="212" spans="1:87">
      <c r="A212" s="6">
        <v>11319</v>
      </c>
      <c r="B212" s="6" t="s">
        <v>145</v>
      </c>
      <c r="C212" s="18">
        <v>0.15</v>
      </c>
      <c r="D212" s="6" t="s">
        <v>102</v>
      </c>
      <c r="E212" s="6" t="s">
        <v>103</v>
      </c>
      <c r="F212" s="18"/>
      <c r="G212" s="18" t="str">
        <f t="shared" si="51"/>
        <v>Non</v>
      </c>
      <c r="H212" s="6" t="s">
        <v>104</v>
      </c>
      <c r="I212" s="7" t="s">
        <v>120</v>
      </c>
      <c r="J212" s="8">
        <v>42370</v>
      </c>
      <c r="K212" s="6">
        <f t="shared" ca="1" si="53"/>
        <v>10</v>
      </c>
      <c r="L212" s="6" t="str">
        <f t="shared" ca="1" si="54"/>
        <v>10-20 ans</v>
      </c>
      <c r="M212" s="8">
        <v>42370</v>
      </c>
      <c r="N212" s="6">
        <f t="shared" ca="1" si="55"/>
        <v>10</v>
      </c>
      <c r="O212" s="6" t="str">
        <f t="shared" ca="1" si="56"/>
        <v>10-20 ans</v>
      </c>
      <c r="P212" s="8">
        <v>36526</v>
      </c>
      <c r="Q212" s="6">
        <f t="shared" ca="1" si="57"/>
        <v>26</v>
      </c>
      <c r="R212" s="6" t="str">
        <f t="shared" ca="1" si="58"/>
        <v>25-34</v>
      </c>
      <c r="S212" s="6" t="s">
        <v>124</v>
      </c>
      <c r="T212" s="6"/>
      <c r="U212" s="6">
        <v>1</v>
      </c>
      <c r="V212" s="6">
        <v>1</v>
      </c>
      <c r="W212" s="6">
        <v>1</v>
      </c>
      <c r="X212" s="6">
        <v>1</v>
      </c>
      <c r="Y212" s="6">
        <v>1</v>
      </c>
      <c r="Z212" s="6">
        <v>1</v>
      </c>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f t="shared" si="52"/>
        <v>6</v>
      </c>
      <c r="BS212" s="6" t="str">
        <f t="shared" si="59"/>
        <v>Non prêté</v>
      </c>
      <c r="BT212" s="6" t="s">
        <v>106</v>
      </c>
      <c r="BU212" s="6" t="s">
        <v>125</v>
      </c>
      <c r="BV212" s="6" t="s">
        <v>137</v>
      </c>
      <c r="BW212" s="8" t="s">
        <v>103</v>
      </c>
      <c r="BX212" s="9" t="str">
        <f t="shared" ca="1" si="60"/>
        <v/>
      </c>
      <c r="BY212" s="10" t="str">
        <f t="shared" ca="1" si="61"/>
        <v/>
      </c>
      <c r="BZ212" s="7">
        <f t="shared" ca="1" si="62"/>
        <v>139836</v>
      </c>
      <c r="CA212" s="7"/>
      <c r="CB212" s="7">
        <f t="shared" ca="1" si="63"/>
        <v>139836</v>
      </c>
      <c r="CC212" s="7" t="s">
        <v>109</v>
      </c>
      <c r="CD212" s="7" t="s">
        <v>109</v>
      </c>
      <c r="CE212" s="7" t="str">
        <f t="shared" ca="1" si="64"/>
        <v/>
      </c>
      <c r="CF212" s="7" t="str">
        <f t="shared" ca="1" si="65"/>
        <v/>
      </c>
      <c r="CG212" s="11" t="str">
        <f t="shared" ca="1" si="66"/>
        <v/>
      </c>
      <c r="CH212" s="7" t="str">
        <f t="shared" ca="1" si="67"/>
        <v/>
      </c>
      <c r="CI212" s="7" t="s">
        <v>104</v>
      </c>
    </row>
    <row r="213" spans="1:87">
      <c r="A213">
        <v>11320</v>
      </c>
      <c r="B213" t="s">
        <v>139</v>
      </c>
      <c r="C213" s="17">
        <v>0.2</v>
      </c>
      <c r="D213" t="s">
        <v>103</v>
      </c>
      <c r="E213" t="s">
        <v>103</v>
      </c>
      <c r="G213" s="17" t="str">
        <f t="shared" si="51"/>
        <v>Non</v>
      </c>
      <c r="H213" t="s">
        <v>104</v>
      </c>
      <c r="I213" s="12" t="s">
        <v>127</v>
      </c>
      <c r="J213" s="13">
        <v>42185</v>
      </c>
      <c r="K213">
        <f t="shared" ca="1" si="53"/>
        <v>10</v>
      </c>
      <c r="L213" t="str">
        <f t="shared" ca="1" si="54"/>
        <v>10-20 ans</v>
      </c>
      <c r="M213" s="13">
        <v>42185</v>
      </c>
      <c r="N213">
        <f t="shared" ca="1" si="55"/>
        <v>10</v>
      </c>
      <c r="O213" t="str">
        <f t="shared" ca="1" si="56"/>
        <v>10-20 ans</v>
      </c>
      <c r="P213" s="13">
        <v>34700</v>
      </c>
      <c r="Q213">
        <f t="shared" ca="1" si="57"/>
        <v>31</v>
      </c>
      <c r="R213" t="str">
        <f t="shared" ca="1" si="58"/>
        <v>25-34</v>
      </c>
      <c r="S213" t="s">
        <v>105</v>
      </c>
      <c r="V213">
        <v>1</v>
      </c>
      <c r="X213">
        <v>1</v>
      </c>
      <c r="Z213">
        <v>1</v>
      </c>
      <c r="BR213">
        <f t="shared" si="52"/>
        <v>3</v>
      </c>
      <c r="BS213" t="str">
        <f t="shared" si="59"/>
        <v>Non prêté</v>
      </c>
      <c r="BT213" t="s">
        <v>106</v>
      </c>
      <c r="BU213" t="s">
        <v>125</v>
      </c>
      <c r="BV213" t="s">
        <v>137</v>
      </c>
      <c r="BW213" s="13" t="s">
        <v>103</v>
      </c>
      <c r="BX213" s="14" t="str">
        <f t="shared" ca="1" si="60"/>
        <v/>
      </c>
      <c r="BY213" s="15" t="str">
        <f t="shared" ca="1" si="61"/>
        <v/>
      </c>
      <c r="BZ213" s="12">
        <f t="shared" ca="1" si="62"/>
        <v>1040777</v>
      </c>
      <c r="CA213" s="12"/>
      <c r="CB213" s="12">
        <f t="shared" ca="1" si="63"/>
        <v>1040777</v>
      </c>
      <c r="CC213" s="12" t="s">
        <v>109</v>
      </c>
      <c r="CD213" s="12" t="s">
        <v>109</v>
      </c>
      <c r="CE213" s="12" t="str">
        <f t="shared" ca="1" si="64"/>
        <v/>
      </c>
      <c r="CF213" s="12" t="str">
        <f t="shared" ca="1" si="65"/>
        <v/>
      </c>
      <c r="CG213" s="16" t="str">
        <f t="shared" ca="1" si="66"/>
        <v/>
      </c>
      <c r="CH213" s="12" t="str">
        <f t="shared" ca="1" si="67"/>
        <v/>
      </c>
      <c r="CI213" s="12" t="s">
        <v>104</v>
      </c>
    </row>
    <row r="214" spans="1:87">
      <c r="A214" s="6">
        <v>11321</v>
      </c>
      <c r="B214" s="6" t="s">
        <v>101</v>
      </c>
      <c r="C214" s="18">
        <v>0.3</v>
      </c>
      <c r="D214" s="6" t="s">
        <v>102</v>
      </c>
      <c r="E214" s="6" t="s">
        <v>102</v>
      </c>
      <c r="F214" s="18">
        <v>0.15</v>
      </c>
      <c r="G214" s="18" t="str">
        <f t="shared" si="51"/>
        <v>Non</v>
      </c>
      <c r="H214" s="6" t="s">
        <v>104</v>
      </c>
      <c r="I214" s="7" t="s">
        <v>104</v>
      </c>
      <c r="J214" s="8">
        <v>42005</v>
      </c>
      <c r="K214" s="6">
        <f t="shared" ca="1" si="53"/>
        <v>11</v>
      </c>
      <c r="L214" s="6" t="str">
        <f t="shared" ca="1" si="54"/>
        <v>10-20 ans</v>
      </c>
      <c r="M214" s="8">
        <v>42005</v>
      </c>
      <c r="N214" s="6">
        <f t="shared" ca="1" si="55"/>
        <v>11</v>
      </c>
      <c r="O214" s="6" t="str">
        <f t="shared" ca="1" si="56"/>
        <v>10-20 ans</v>
      </c>
      <c r="P214" s="8">
        <v>32874</v>
      </c>
      <c r="Q214" s="6">
        <f t="shared" ca="1" si="57"/>
        <v>36</v>
      </c>
      <c r="R214" s="6" t="str">
        <f t="shared" ca="1" si="58"/>
        <v>35-44</v>
      </c>
      <c r="S214" s="6" t="s">
        <v>140</v>
      </c>
      <c r="T214" s="6"/>
      <c r="U214" s="6">
        <v>1</v>
      </c>
      <c r="V214" s="6">
        <v>1</v>
      </c>
      <c r="W214" s="6">
        <v>1</v>
      </c>
      <c r="X214" s="6">
        <v>1</v>
      </c>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f t="shared" si="52"/>
        <v>4</v>
      </c>
      <c r="BS214" s="6" t="str">
        <f t="shared" si="59"/>
        <v>Non prêté</v>
      </c>
      <c r="BT214" s="6" t="s">
        <v>106</v>
      </c>
      <c r="BU214" s="6" t="s">
        <v>112</v>
      </c>
      <c r="BV214" s="6" t="s">
        <v>108</v>
      </c>
      <c r="BW214" s="8" t="s">
        <v>103</v>
      </c>
      <c r="BX214" s="9" t="str">
        <f t="shared" ca="1" si="60"/>
        <v/>
      </c>
      <c r="BY214" s="10" t="str">
        <f t="shared" ca="1" si="61"/>
        <v/>
      </c>
      <c r="BZ214" s="7">
        <f t="shared" ca="1" si="62"/>
        <v>1045427</v>
      </c>
      <c r="CA214" s="7"/>
      <c r="CB214" s="7">
        <f t="shared" ca="1" si="63"/>
        <v>1045427</v>
      </c>
      <c r="CC214" s="7" t="s">
        <v>109</v>
      </c>
      <c r="CD214" s="7" t="s">
        <v>109</v>
      </c>
      <c r="CE214" s="7" t="str">
        <f t="shared" ca="1" si="64"/>
        <v/>
      </c>
      <c r="CF214" s="7" t="str">
        <f t="shared" ca="1" si="65"/>
        <v/>
      </c>
      <c r="CG214" s="11" t="str">
        <f t="shared" ca="1" si="66"/>
        <v/>
      </c>
      <c r="CH214" s="7" t="str">
        <f t="shared" ca="1" si="67"/>
        <v/>
      </c>
      <c r="CI214" s="7" t="s">
        <v>104</v>
      </c>
    </row>
    <row r="215" spans="1:87">
      <c r="A215">
        <v>11322</v>
      </c>
      <c r="B215" t="s">
        <v>101</v>
      </c>
      <c r="C215" s="17">
        <v>0.4</v>
      </c>
      <c r="D215" t="s">
        <v>103</v>
      </c>
      <c r="E215" t="s">
        <v>102</v>
      </c>
      <c r="F215" s="17">
        <v>0.3</v>
      </c>
      <c r="G215" s="17" t="str">
        <f t="shared" si="51"/>
        <v>Non</v>
      </c>
      <c r="H215" t="s">
        <v>104</v>
      </c>
      <c r="I215" s="12" t="s">
        <v>104</v>
      </c>
      <c r="J215" s="13">
        <v>41640</v>
      </c>
      <c r="K215">
        <f t="shared" ca="1" si="53"/>
        <v>12</v>
      </c>
      <c r="L215" t="str">
        <f t="shared" ca="1" si="54"/>
        <v>10-20 ans</v>
      </c>
      <c r="M215" s="13">
        <v>41640</v>
      </c>
      <c r="N215">
        <f t="shared" ca="1" si="55"/>
        <v>12</v>
      </c>
      <c r="O215" t="str">
        <f t="shared" ca="1" si="56"/>
        <v>10-20 ans</v>
      </c>
      <c r="P215" s="13">
        <v>31048</v>
      </c>
      <c r="Q215">
        <f t="shared" ca="1" si="57"/>
        <v>41</v>
      </c>
      <c r="R215" t="str">
        <f t="shared" ca="1" si="58"/>
        <v>35-44</v>
      </c>
      <c r="S215" t="s">
        <v>105</v>
      </c>
      <c r="T215">
        <v>1</v>
      </c>
      <c r="V215">
        <v>1</v>
      </c>
      <c r="X215">
        <v>1</v>
      </c>
      <c r="Z215">
        <v>1</v>
      </c>
      <c r="BR215">
        <f t="shared" si="52"/>
        <v>4</v>
      </c>
      <c r="BS215" t="str">
        <f t="shared" si="59"/>
        <v>Prêt</v>
      </c>
      <c r="BT215" t="s">
        <v>106</v>
      </c>
      <c r="BU215" t="s">
        <v>125</v>
      </c>
      <c r="BV215" t="s">
        <v>126</v>
      </c>
      <c r="BW215" s="13" t="s">
        <v>102</v>
      </c>
      <c r="BX215" s="14">
        <f t="shared" ca="1" si="60"/>
        <v>3346641</v>
      </c>
      <c r="BY215" s="15" t="str">
        <f t="shared" ca="1" si="61"/>
        <v>750k-5 mil</v>
      </c>
      <c r="BZ215" s="12">
        <f t="shared" ca="1" si="62"/>
        <v>453196</v>
      </c>
      <c r="CA215" s="12"/>
      <c r="CB215" s="12">
        <f t="shared" ca="1" si="63"/>
        <v>453196</v>
      </c>
      <c r="CC215" s="12" t="s">
        <v>122</v>
      </c>
      <c r="CD215" s="12" t="s">
        <v>114</v>
      </c>
      <c r="CE215" s="12">
        <f t="shared" ca="1" si="64"/>
        <v>4</v>
      </c>
      <c r="CF215" s="12">
        <f t="shared" ca="1" si="65"/>
        <v>836660.25</v>
      </c>
      <c r="CG215" s="16">
        <f t="shared" ca="1" si="66"/>
        <v>7.3845334027661318</v>
      </c>
      <c r="CH215" s="12" t="str">
        <f t="shared" ca="1" si="67"/>
        <v>5-10x</v>
      </c>
      <c r="CI215" s="12" t="s">
        <v>115</v>
      </c>
    </row>
    <row r="216" spans="1:87">
      <c r="A216" s="6">
        <v>11323</v>
      </c>
      <c r="B216" s="6" t="s">
        <v>101</v>
      </c>
      <c r="C216" s="18">
        <v>0.5</v>
      </c>
      <c r="D216" s="6" t="s">
        <v>102</v>
      </c>
      <c r="E216" s="6" t="s">
        <v>103</v>
      </c>
      <c r="F216" s="18"/>
      <c r="G216" s="18" t="str">
        <f t="shared" si="51"/>
        <v>Oui</v>
      </c>
      <c r="H216" s="6" t="s">
        <v>119</v>
      </c>
      <c r="I216" s="7" t="s">
        <v>127</v>
      </c>
      <c r="J216" s="8">
        <v>41275</v>
      </c>
      <c r="K216" s="6">
        <f t="shared" ca="1" si="53"/>
        <v>13</v>
      </c>
      <c r="L216" s="6" t="str">
        <f t="shared" ca="1" si="54"/>
        <v>10-20 ans</v>
      </c>
      <c r="M216" s="8">
        <v>41275</v>
      </c>
      <c r="N216" s="6">
        <f t="shared" ca="1" si="55"/>
        <v>13</v>
      </c>
      <c r="O216" s="6" t="str">
        <f t="shared" ca="1" si="56"/>
        <v>10-20 ans</v>
      </c>
      <c r="P216" s="8">
        <v>29221</v>
      </c>
      <c r="Q216" s="6">
        <f t="shared" ca="1" si="57"/>
        <v>46</v>
      </c>
      <c r="R216" s="6" t="str">
        <f t="shared" ca="1" si="58"/>
        <v>45-54</v>
      </c>
      <c r="S216" s="6" t="s">
        <v>105</v>
      </c>
      <c r="T216" s="6">
        <v>1</v>
      </c>
      <c r="U216" s="6">
        <v>1</v>
      </c>
      <c r="V216" s="6"/>
      <c r="W216" s="6">
        <v>1</v>
      </c>
      <c r="X216" s="6"/>
      <c r="Y216" s="6">
        <v>1</v>
      </c>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f t="shared" si="52"/>
        <v>4</v>
      </c>
      <c r="BS216" s="6" t="str">
        <f t="shared" si="59"/>
        <v>Prêt</v>
      </c>
      <c r="BT216" s="6" t="s">
        <v>106</v>
      </c>
      <c r="BU216" s="6" t="s">
        <v>107</v>
      </c>
      <c r="BV216" s="6" t="s">
        <v>108</v>
      </c>
      <c r="BW216" s="8" t="s">
        <v>103</v>
      </c>
      <c r="BX216" s="9">
        <f t="shared" ca="1" si="60"/>
        <v>2550267</v>
      </c>
      <c r="BY216" s="10" t="str">
        <f t="shared" ca="1" si="61"/>
        <v>750k-5 mil</v>
      </c>
      <c r="BZ216" s="7">
        <f t="shared" ca="1" si="62"/>
        <v>75952</v>
      </c>
      <c r="CA216" s="7"/>
      <c r="CB216" s="7">
        <f t="shared" ca="1" si="63"/>
        <v>75952</v>
      </c>
      <c r="CC216" s="7" t="s">
        <v>113</v>
      </c>
      <c r="CD216" s="7" t="s">
        <v>128</v>
      </c>
      <c r="CE216" s="7">
        <f t="shared" ca="1" si="64"/>
        <v>4</v>
      </c>
      <c r="CF216" s="7">
        <f t="shared" ca="1" si="65"/>
        <v>637566.75</v>
      </c>
      <c r="CG216" s="11">
        <f t="shared" ca="1" si="66"/>
        <v>33.577351485148512</v>
      </c>
      <c r="CH216" s="7" t="str">
        <f t="shared" ca="1" si="67"/>
        <v>20-50x</v>
      </c>
      <c r="CI216" s="7" t="s">
        <v>115</v>
      </c>
    </row>
    <row r="217" spans="1:87">
      <c r="A217">
        <v>11324</v>
      </c>
      <c r="B217" t="s">
        <v>101</v>
      </c>
      <c r="C217" s="17">
        <v>0.6</v>
      </c>
      <c r="D217" t="s">
        <v>103</v>
      </c>
      <c r="E217" t="s">
        <v>103</v>
      </c>
      <c r="G217" s="17" t="str">
        <f t="shared" si="51"/>
        <v>Oui</v>
      </c>
      <c r="H217" t="s">
        <v>119</v>
      </c>
      <c r="I217" s="12" t="s">
        <v>127</v>
      </c>
      <c r="J217" s="13">
        <v>40909</v>
      </c>
      <c r="K217">
        <f t="shared" ca="1" si="53"/>
        <v>14</v>
      </c>
      <c r="L217" t="str">
        <f t="shared" ca="1" si="54"/>
        <v>10-20 ans</v>
      </c>
      <c r="M217" s="13">
        <v>40909</v>
      </c>
      <c r="N217">
        <f t="shared" ca="1" si="55"/>
        <v>14</v>
      </c>
      <c r="O217" t="str">
        <f t="shared" ca="1" si="56"/>
        <v>10-20 ans</v>
      </c>
      <c r="P217" s="13">
        <v>27395</v>
      </c>
      <c r="Q217">
        <f t="shared" ca="1" si="57"/>
        <v>51</v>
      </c>
      <c r="R217" t="str">
        <f t="shared" ca="1" si="58"/>
        <v>45-54</v>
      </c>
      <c r="S217" t="s">
        <v>136</v>
      </c>
      <c r="T217">
        <v>1</v>
      </c>
      <c r="V217">
        <v>1</v>
      </c>
      <c r="X217">
        <v>1</v>
      </c>
      <c r="Z217">
        <v>1</v>
      </c>
      <c r="BR217">
        <f t="shared" si="52"/>
        <v>4</v>
      </c>
      <c r="BS217" t="str">
        <f t="shared" si="59"/>
        <v>Prêt</v>
      </c>
      <c r="BT217" t="s">
        <v>106</v>
      </c>
      <c r="BU217" t="s">
        <v>107</v>
      </c>
      <c r="BV217" t="s">
        <v>108</v>
      </c>
      <c r="BW217" s="13" t="s">
        <v>103</v>
      </c>
      <c r="BX217" s="14">
        <f t="shared" ca="1" si="60"/>
        <v>3414699</v>
      </c>
      <c r="BY217" s="15" t="str">
        <f t="shared" ca="1" si="61"/>
        <v>750k-5 mil</v>
      </c>
      <c r="BZ217" s="12">
        <f t="shared" ca="1" si="62"/>
        <v>262843</v>
      </c>
      <c r="CA217" s="12"/>
      <c r="CB217" s="12">
        <f t="shared" ca="1" si="63"/>
        <v>262843</v>
      </c>
      <c r="CC217" s="12" t="s">
        <v>113</v>
      </c>
      <c r="CD217" s="12" t="s">
        <v>114</v>
      </c>
      <c r="CE217" s="12">
        <f t="shared" ca="1" si="64"/>
        <v>4</v>
      </c>
      <c r="CF217" s="12">
        <f t="shared" ca="1" si="65"/>
        <v>853674.75</v>
      </c>
      <c r="CG217" s="16">
        <f t="shared" ca="1" si="66"/>
        <v>12.991401711287727</v>
      </c>
      <c r="CH217" s="12" t="str">
        <f t="shared" ca="1" si="67"/>
        <v>10-20x</v>
      </c>
      <c r="CI217" s="12" t="s">
        <v>115</v>
      </c>
    </row>
    <row r="218" spans="1:87">
      <c r="A218" s="6">
        <v>11325</v>
      </c>
      <c r="B218" s="6" t="s">
        <v>101</v>
      </c>
      <c r="C218" s="18">
        <v>0.7</v>
      </c>
      <c r="D218" s="6" t="s">
        <v>102</v>
      </c>
      <c r="E218" s="6" t="s">
        <v>102</v>
      </c>
      <c r="F218" s="18">
        <v>0.4</v>
      </c>
      <c r="G218" s="18" t="str">
        <f t="shared" si="51"/>
        <v>Oui</v>
      </c>
      <c r="H218" s="6" t="s">
        <v>119</v>
      </c>
      <c r="I218" s="7" t="s">
        <v>127</v>
      </c>
      <c r="J218" s="8">
        <v>40544</v>
      </c>
      <c r="K218" s="6">
        <f t="shared" ca="1" si="53"/>
        <v>15</v>
      </c>
      <c r="L218" s="6" t="str">
        <f t="shared" ca="1" si="54"/>
        <v>10-20 ans</v>
      </c>
      <c r="M218" s="8">
        <v>40544</v>
      </c>
      <c r="N218" s="6">
        <f t="shared" ca="1" si="55"/>
        <v>15</v>
      </c>
      <c r="O218" s="6" t="str">
        <f t="shared" ca="1" si="56"/>
        <v>10-20 ans</v>
      </c>
      <c r="P218" s="8">
        <v>25569</v>
      </c>
      <c r="Q218" s="6">
        <f t="shared" ca="1" si="57"/>
        <v>56</v>
      </c>
      <c r="R218" s="6" t="str">
        <f t="shared" ca="1" si="58"/>
        <v>55-64</v>
      </c>
      <c r="S218" s="6" t="s">
        <v>105</v>
      </c>
      <c r="T218" s="6">
        <v>1</v>
      </c>
      <c r="U218" s="6">
        <v>1</v>
      </c>
      <c r="V218" s="6">
        <v>1</v>
      </c>
      <c r="W218" s="6">
        <v>1</v>
      </c>
      <c r="X218" s="6">
        <v>1</v>
      </c>
      <c r="Y218" s="6">
        <v>1</v>
      </c>
      <c r="Z218" s="6">
        <v>1</v>
      </c>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f t="shared" si="52"/>
        <v>7</v>
      </c>
      <c r="BS218" s="6" t="str">
        <f t="shared" si="59"/>
        <v>Prêt</v>
      </c>
      <c r="BT218" s="6" t="s">
        <v>106</v>
      </c>
      <c r="BU218" s="6" t="s">
        <v>107</v>
      </c>
      <c r="BV218" s="6" t="s">
        <v>108</v>
      </c>
      <c r="BW218" s="8" t="s">
        <v>103</v>
      </c>
      <c r="BX218" s="9">
        <f t="shared" ca="1" si="60"/>
        <v>2939608</v>
      </c>
      <c r="BY218" s="10" t="str">
        <f t="shared" ca="1" si="61"/>
        <v>750k-5 mil</v>
      </c>
      <c r="BZ218" s="7">
        <f t="shared" ca="1" si="62"/>
        <v>8294</v>
      </c>
      <c r="CA218" s="7"/>
      <c r="CB218" s="7">
        <f t="shared" ca="1" si="63"/>
        <v>8294</v>
      </c>
      <c r="CC218" s="7" t="s">
        <v>122</v>
      </c>
      <c r="CD218" s="7" t="s">
        <v>128</v>
      </c>
      <c r="CE218" s="7">
        <f t="shared" ca="1" si="64"/>
        <v>9</v>
      </c>
      <c r="CF218" s="7">
        <f t="shared" ca="1" si="65"/>
        <v>326623.11111111112</v>
      </c>
      <c r="CG218" s="11">
        <f t="shared" ca="1" si="66"/>
        <v>354.42585001205691</v>
      </c>
      <c r="CH218" s="7" t="str">
        <f t="shared" ca="1" si="67"/>
        <v>100-500x</v>
      </c>
      <c r="CI218" s="7" t="s">
        <v>115</v>
      </c>
    </row>
    <row r="219" spans="1:87">
      <c r="A219">
        <v>11326</v>
      </c>
      <c r="B219" t="s">
        <v>101</v>
      </c>
      <c r="C219" s="17">
        <v>0.8</v>
      </c>
      <c r="D219" t="s">
        <v>103</v>
      </c>
      <c r="E219" t="s">
        <v>102</v>
      </c>
      <c r="F219" s="17">
        <v>0.75</v>
      </c>
      <c r="G219" s="17" t="str">
        <f t="shared" si="51"/>
        <v>Oui</v>
      </c>
      <c r="H219" t="s">
        <v>104</v>
      </c>
      <c r="I219" s="12" t="s">
        <v>120</v>
      </c>
      <c r="J219" s="13">
        <v>40179</v>
      </c>
      <c r="K219">
        <f t="shared" ca="1" si="53"/>
        <v>16</v>
      </c>
      <c r="L219" t="str">
        <f t="shared" ca="1" si="54"/>
        <v>10-20 ans</v>
      </c>
      <c r="M219" s="13">
        <v>40179</v>
      </c>
      <c r="N219">
        <f t="shared" ca="1" si="55"/>
        <v>16</v>
      </c>
      <c r="O219" t="str">
        <f t="shared" ca="1" si="56"/>
        <v>10-20 ans</v>
      </c>
      <c r="P219" s="13">
        <v>23743</v>
      </c>
      <c r="Q219">
        <f t="shared" ca="1" si="57"/>
        <v>61</v>
      </c>
      <c r="R219" t="str">
        <f t="shared" ca="1" si="58"/>
        <v>55-64</v>
      </c>
      <c r="S219" t="s">
        <v>105</v>
      </c>
      <c r="V219">
        <v>1</v>
      </c>
      <c r="X219">
        <v>1</v>
      </c>
      <c r="Z219">
        <v>1</v>
      </c>
      <c r="BR219">
        <f t="shared" si="52"/>
        <v>3</v>
      </c>
      <c r="BS219" t="str">
        <f t="shared" si="59"/>
        <v>Non prêté</v>
      </c>
      <c r="BT219" t="s">
        <v>106</v>
      </c>
      <c r="BU219" t="s">
        <v>125</v>
      </c>
      <c r="BV219" t="s">
        <v>126</v>
      </c>
      <c r="BW219" s="13" t="s">
        <v>103</v>
      </c>
      <c r="BX219" s="14" t="str">
        <f t="shared" ca="1" si="60"/>
        <v/>
      </c>
      <c r="BY219" s="15" t="str">
        <f t="shared" ca="1" si="61"/>
        <v/>
      </c>
      <c r="BZ219" s="12">
        <f t="shared" ca="1" si="62"/>
        <v>924009</v>
      </c>
      <c r="CA219" s="12"/>
      <c r="CB219" s="12">
        <f t="shared" ca="1" si="63"/>
        <v>924009</v>
      </c>
      <c r="CC219" s="12" t="s">
        <v>109</v>
      </c>
      <c r="CD219" s="12" t="s">
        <v>109</v>
      </c>
      <c r="CE219" s="12" t="str">
        <f t="shared" ca="1" si="64"/>
        <v/>
      </c>
      <c r="CF219" s="12" t="str">
        <f t="shared" ca="1" si="65"/>
        <v/>
      </c>
      <c r="CG219" s="16" t="str">
        <f t="shared" ca="1" si="66"/>
        <v/>
      </c>
      <c r="CH219" s="12" t="str">
        <f t="shared" ca="1" si="67"/>
        <v/>
      </c>
      <c r="CI219" s="12" t="s">
        <v>104</v>
      </c>
    </row>
    <row r="220" spans="1:87">
      <c r="A220" s="6">
        <v>11327</v>
      </c>
      <c r="B220" s="6" t="s">
        <v>101</v>
      </c>
      <c r="C220" s="18">
        <v>0.75</v>
      </c>
      <c r="D220" s="6" t="s">
        <v>102</v>
      </c>
      <c r="E220" s="6" t="s">
        <v>103</v>
      </c>
      <c r="F220" s="18"/>
      <c r="G220" s="18" t="str">
        <f t="shared" si="51"/>
        <v>Oui</v>
      </c>
      <c r="H220" s="6" t="s">
        <v>104</v>
      </c>
      <c r="I220" s="7" t="s">
        <v>120</v>
      </c>
      <c r="J220" s="8">
        <v>39814</v>
      </c>
      <c r="K220" s="6">
        <f t="shared" ca="1" si="53"/>
        <v>17</v>
      </c>
      <c r="L220" s="6" t="str">
        <f t="shared" ca="1" si="54"/>
        <v>10-20 ans</v>
      </c>
      <c r="M220" s="8">
        <v>39814</v>
      </c>
      <c r="N220" s="6">
        <f t="shared" ca="1" si="55"/>
        <v>17</v>
      </c>
      <c r="O220" s="6" t="str">
        <f t="shared" ca="1" si="56"/>
        <v>10-20 ans</v>
      </c>
      <c r="P220" s="8">
        <v>36526</v>
      </c>
      <c r="Q220" s="6">
        <f t="shared" ca="1" si="57"/>
        <v>26</v>
      </c>
      <c r="R220" s="6" t="str">
        <f t="shared" ca="1" si="58"/>
        <v>25-34</v>
      </c>
      <c r="S220" s="6" t="s">
        <v>124</v>
      </c>
      <c r="T220" s="6"/>
      <c r="U220" s="6">
        <v>1</v>
      </c>
      <c r="V220" s="6">
        <v>1</v>
      </c>
      <c r="W220" s="6">
        <v>1</v>
      </c>
      <c r="X220" s="6">
        <v>1</v>
      </c>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f t="shared" si="52"/>
        <v>4</v>
      </c>
      <c r="BS220" s="6" t="str">
        <f t="shared" si="59"/>
        <v>Non prêté</v>
      </c>
      <c r="BT220" s="6" t="s">
        <v>106</v>
      </c>
      <c r="BU220" s="6" t="s">
        <v>125</v>
      </c>
      <c r="BV220" s="6" t="s">
        <v>126</v>
      </c>
      <c r="BW220" s="8" t="s">
        <v>103</v>
      </c>
      <c r="BX220" s="9" t="str">
        <f t="shared" ca="1" si="60"/>
        <v/>
      </c>
      <c r="BY220" s="10" t="str">
        <f t="shared" ca="1" si="61"/>
        <v/>
      </c>
      <c r="BZ220" s="7">
        <f t="shared" ca="1" si="62"/>
        <v>81953</v>
      </c>
      <c r="CA220" s="7"/>
      <c r="CB220" s="7">
        <f t="shared" ca="1" si="63"/>
        <v>81953</v>
      </c>
      <c r="CC220" s="7" t="s">
        <v>109</v>
      </c>
      <c r="CD220" s="7" t="s">
        <v>109</v>
      </c>
      <c r="CE220" s="7" t="str">
        <f t="shared" ca="1" si="64"/>
        <v/>
      </c>
      <c r="CF220" s="7" t="str">
        <f t="shared" ca="1" si="65"/>
        <v/>
      </c>
      <c r="CG220" s="11" t="str">
        <f t="shared" ca="1" si="66"/>
        <v/>
      </c>
      <c r="CH220" s="7" t="str">
        <f t="shared" ca="1" si="67"/>
        <v/>
      </c>
      <c r="CI220" s="7" t="s">
        <v>104</v>
      </c>
    </row>
    <row r="221" spans="1:87">
      <c r="A221">
        <v>11328</v>
      </c>
      <c r="B221" t="s">
        <v>101</v>
      </c>
      <c r="C221" s="17">
        <v>1</v>
      </c>
      <c r="D221" t="s">
        <v>103</v>
      </c>
      <c r="E221" t="s">
        <v>103</v>
      </c>
      <c r="G221" s="17" t="str">
        <f t="shared" si="51"/>
        <v>Oui</v>
      </c>
      <c r="H221" t="s">
        <v>119</v>
      </c>
      <c r="I221" s="12" t="s">
        <v>111</v>
      </c>
      <c r="J221" s="13">
        <v>39448</v>
      </c>
      <c r="K221">
        <f t="shared" ca="1" si="53"/>
        <v>18</v>
      </c>
      <c r="L221" t="str">
        <f t="shared" ca="1" si="54"/>
        <v>10-20 ans</v>
      </c>
      <c r="M221" s="13">
        <v>39448</v>
      </c>
      <c r="N221">
        <f t="shared" ca="1" si="55"/>
        <v>18</v>
      </c>
      <c r="O221" t="str">
        <f t="shared" ca="1" si="56"/>
        <v>10-20 ans</v>
      </c>
      <c r="P221" s="13">
        <v>34700</v>
      </c>
      <c r="Q221">
        <f t="shared" ca="1" si="57"/>
        <v>31</v>
      </c>
      <c r="R221" t="str">
        <f t="shared" ca="1" si="58"/>
        <v>25-34</v>
      </c>
      <c r="S221" t="s">
        <v>105</v>
      </c>
      <c r="T221">
        <v>1</v>
      </c>
      <c r="V221">
        <v>1</v>
      </c>
      <c r="X221">
        <v>1</v>
      </c>
      <c r="Z221">
        <v>1</v>
      </c>
      <c r="BR221">
        <f t="shared" si="52"/>
        <v>4</v>
      </c>
      <c r="BS221" t="str">
        <f t="shared" si="59"/>
        <v>Prêt</v>
      </c>
      <c r="BT221" t="s">
        <v>106</v>
      </c>
      <c r="BU221" t="s">
        <v>107</v>
      </c>
      <c r="BV221" t="s">
        <v>108</v>
      </c>
      <c r="BW221" s="13" t="s">
        <v>103</v>
      </c>
      <c r="BX221" s="14">
        <f t="shared" ca="1" si="60"/>
        <v>2309795</v>
      </c>
      <c r="BY221" s="15" t="str">
        <f t="shared" ca="1" si="61"/>
        <v>750k-5 mil</v>
      </c>
      <c r="BZ221" s="12">
        <f t="shared" ca="1" si="62"/>
        <v>1604867</v>
      </c>
      <c r="CA221" s="12"/>
      <c r="CB221" s="12">
        <f t="shared" ca="1" si="63"/>
        <v>1604867</v>
      </c>
      <c r="CC221" s="12" t="s">
        <v>113</v>
      </c>
      <c r="CD221" s="12" t="s">
        <v>114</v>
      </c>
      <c r="CE221" s="12">
        <f t="shared" ca="1" si="64"/>
        <v>8</v>
      </c>
      <c r="CF221" s="12">
        <f t="shared" ca="1" si="65"/>
        <v>288724.375</v>
      </c>
      <c r="CG221" s="16">
        <f t="shared" ca="1" si="66"/>
        <v>1.43924387503762</v>
      </c>
      <c r="CH221" s="12" t="str">
        <f t="shared" ca="1" si="67"/>
        <v>1-5x</v>
      </c>
      <c r="CI221" s="12" t="s">
        <v>115</v>
      </c>
    </row>
    <row r="222" spans="1:87">
      <c r="A222" s="6">
        <v>11329</v>
      </c>
      <c r="B222" s="6" t="s">
        <v>101</v>
      </c>
      <c r="C222" s="18">
        <v>0</v>
      </c>
      <c r="D222" s="6" t="s">
        <v>102</v>
      </c>
      <c r="E222" s="6" t="s">
        <v>102</v>
      </c>
      <c r="F222" s="18">
        <v>0.15</v>
      </c>
      <c r="G222" s="18" t="str">
        <f t="shared" si="51"/>
        <v>Non</v>
      </c>
      <c r="H222" s="6" t="s">
        <v>104</v>
      </c>
      <c r="I222" s="7" t="s">
        <v>104</v>
      </c>
      <c r="J222" s="8">
        <v>39083</v>
      </c>
      <c r="K222" s="6">
        <f t="shared" ca="1" si="53"/>
        <v>19</v>
      </c>
      <c r="L222" s="6" t="str">
        <f t="shared" ca="1" si="54"/>
        <v>10-20 ans</v>
      </c>
      <c r="M222" s="8">
        <v>39083</v>
      </c>
      <c r="N222" s="6">
        <f t="shared" ca="1" si="55"/>
        <v>19</v>
      </c>
      <c r="O222" s="6" t="str">
        <f t="shared" ca="1" si="56"/>
        <v>10-20 ans</v>
      </c>
      <c r="P222" s="8">
        <v>32874</v>
      </c>
      <c r="Q222" s="6">
        <f t="shared" ca="1" si="57"/>
        <v>36</v>
      </c>
      <c r="R222" s="6" t="str">
        <f t="shared" ca="1" si="58"/>
        <v>35-44</v>
      </c>
      <c r="S222" s="6" t="s">
        <v>105</v>
      </c>
      <c r="T222" s="6"/>
      <c r="U222" s="6">
        <v>1</v>
      </c>
      <c r="V222" s="6"/>
      <c r="W222" s="6">
        <v>1</v>
      </c>
      <c r="X222" s="6"/>
      <c r="Y222" s="6">
        <v>1</v>
      </c>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f t="shared" si="52"/>
        <v>3</v>
      </c>
      <c r="BS222" s="6" t="str">
        <f t="shared" si="59"/>
        <v>Non prêté</v>
      </c>
      <c r="BT222" s="6" t="s">
        <v>106</v>
      </c>
      <c r="BU222" s="6" t="s">
        <v>107</v>
      </c>
      <c r="BV222" s="6" t="s">
        <v>108</v>
      </c>
      <c r="BW222" s="8" t="s">
        <v>103</v>
      </c>
      <c r="BX222" s="9" t="str">
        <f t="shared" ca="1" si="60"/>
        <v/>
      </c>
      <c r="BY222" s="10" t="str">
        <f t="shared" ca="1" si="61"/>
        <v/>
      </c>
      <c r="BZ222" s="7">
        <f t="shared" ca="1" si="62"/>
        <v>424314</v>
      </c>
      <c r="CA222" s="7"/>
      <c r="CB222" s="7">
        <f t="shared" ca="1" si="63"/>
        <v>424314</v>
      </c>
      <c r="CC222" s="7" t="s">
        <v>109</v>
      </c>
      <c r="CD222" s="7" t="s">
        <v>109</v>
      </c>
      <c r="CE222" s="7" t="str">
        <f t="shared" ca="1" si="64"/>
        <v/>
      </c>
      <c r="CF222" s="7" t="str">
        <f t="shared" ca="1" si="65"/>
        <v/>
      </c>
      <c r="CG222" s="11" t="str">
        <f t="shared" ca="1" si="66"/>
        <v/>
      </c>
      <c r="CH222" s="7" t="str">
        <f t="shared" ca="1" si="67"/>
        <v/>
      </c>
      <c r="CI222" s="7" t="s">
        <v>104</v>
      </c>
    </row>
    <row r="223" spans="1:87">
      <c r="A223">
        <v>11330</v>
      </c>
      <c r="B223" t="s">
        <v>139</v>
      </c>
      <c r="C223" s="17">
        <v>0.4</v>
      </c>
      <c r="D223" t="s">
        <v>103</v>
      </c>
      <c r="E223" t="s">
        <v>102</v>
      </c>
      <c r="F223" s="17">
        <v>0.5</v>
      </c>
      <c r="G223" s="17" t="str">
        <f t="shared" si="51"/>
        <v>Non</v>
      </c>
      <c r="H223" t="s">
        <v>104</v>
      </c>
      <c r="I223" s="12" t="s">
        <v>120</v>
      </c>
      <c r="J223" s="13">
        <v>38718</v>
      </c>
      <c r="K223">
        <f t="shared" ca="1" si="53"/>
        <v>20</v>
      </c>
      <c r="L223" t="str">
        <f t="shared" ca="1" si="54"/>
        <v>&gt;20 ans</v>
      </c>
      <c r="M223" s="13">
        <v>38718</v>
      </c>
      <c r="N223">
        <f t="shared" ca="1" si="55"/>
        <v>20</v>
      </c>
      <c r="O223" t="str">
        <f t="shared" ca="1" si="56"/>
        <v>&gt;20 ans</v>
      </c>
      <c r="P223" s="13">
        <v>31048</v>
      </c>
      <c r="Q223">
        <f t="shared" ca="1" si="57"/>
        <v>41</v>
      </c>
      <c r="R223" t="str">
        <f t="shared" ca="1" si="58"/>
        <v>35-44</v>
      </c>
      <c r="S223" t="s">
        <v>136</v>
      </c>
      <c r="V223">
        <v>1</v>
      </c>
      <c r="X223">
        <v>1</v>
      </c>
      <c r="Z223">
        <v>1</v>
      </c>
      <c r="BR223">
        <f t="shared" si="52"/>
        <v>3</v>
      </c>
      <c r="BS223" t="str">
        <f t="shared" si="59"/>
        <v>Non prêté</v>
      </c>
      <c r="BT223" t="s">
        <v>106</v>
      </c>
      <c r="BU223" t="s">
        <v>125</v>
      </c>
      <c r="BV223" t="s">
        <v>126</v>
      </c>
      <c r="BW223" s="13" t="s">
        <v>103</v>
      </c>
      <c r="BX223" s="14" t="str">
        <f t="shared" ca="1" si="60"/>
        <v/>
      </c>
      <c r="BY223" s="15" t="str">
        <f t="shared" ca="1" si="61"/>
        <v/>
      </c>
      <c r="BZ223" s="12">
        <f t="shared" ca="1" si="62"/>
        <v>137978</v>
      </c>
      <c r="CA223" s="12"/>
      <c r="CB223" s="12">
        <f t="shared" ca="1" si="63"/>
        <v>137978</v>
      </c>
      <c r="CC223" s="12" t="s">
        <v>109</v>
      </c>
      <c r="CD223" s="12" t="s">
        <v>109</v>
      </c>
      <c r="CE223" s="12" t="str">
        <f t="shared" ca="1" si="64"/>
        <v/>
      </c>
      <c r="CF223" s="12" t="str">
        <f t="shared" ca="1" si="65"/>
        <v/>
      </c>
      <c r="CG223" s="16" t="str">
        <f t="shared" ca="1" si="66"/>
        <v/>
      </c>
      <c r="CH223" s="12" t="str">
        <f t="shared" ca="1" si="67"/>
        <v/>
      </c>
      <c r="CI223" s="12" t="s">
        <v>104</v>
      </c>
    </row>
    <row r="224" spans="1:87">
      <c r="A224" s="6">
        <v>11331</v>
      </c>
      <c r="B224" s="6" t="s">
        <v>101</v>
      </c>
      <c r="C224" s="18">
        <v>0.15</v>
      </c>
      <c r="D224" s="6" t="s">
        <v>102</v>
      </c>
      <c r="E224" s="6" t="s">
        <v>103</v>
      </c>
      <c r="F224" s="18"/>
      <c r="G224" s="18" t="str">
        <f t="shared" si="51"/>
        <v>Non</v>
      </c>
      <c r="H224" s="6" t="s">
        <v>104</v>
      </c>
      <c r="I224" s="7" t="s">
        <v>104</v>
      </c>
      <c r="J224" s="8">
        <v>38353</v>
      </c>
      <c r="K224" s="6">
        <f t="shared" ca="1" si="53"/>
        <v>21</v>
      </c>
      <c r="L224" s="6" t="str">
        <f t="shared" ca="1" si="54"/>
        <v>&gt;20 ans</v>
      </c>
      <c r="M224" s="8">
        <v>38353</v>
      </c>
      <c r="N224" s="6">
        <f t="shared" ca="1" si="55"/>
        <v>21</v>
      </c>
      <c r="O224" s="6" t="str">
        <f t="shared" ca="1" si="56"/>
        <v>&gt;20 ans</v>
      </c>
      <c r="P224" s="8">
        <v>29221</v>
      </c>
      <c r="Q224" s="6">
        <f t="shared" ca="1" si="57"/>
        <v>46</v>
      </c>
      <c r="R224" s="6" t="str">
        <f t="shared" ca="1" si="58"/>
        <v>45-54</v>
      </c>
      <c r="S224" s="6" t="s">
        <v>136</v>
      </c>
      <c r="T224" s="6"/>
      <c r="U224" s="6">
        <v>1</v>
      </c>
      <c r="V224" s="6">
        <v>1</v>
      </c>
      <c r="W224" s="6">
        <v>1</v>
      </c>
      <c r="X224" s="6">
        <v>1</v>
      </c>
      <c r="Y224" s="6">
        <v>1</v>
      </c>
      <c r="Z224" s="6">
        <v>1</v>
      </c>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f t="shared" si="52"/>
        <v>6</v>
      </c>
      <c r="BS224" s="6" t="str">
        <f t="shared" si="59"/>
        <v>Non prêté</v>
      </c>
      <c r="BT224" s="6" t="s">
        <v>106</v>
      </c>
      <c r="BU224" s="6" t="s">
        <v>112</v>
      </c>
      <c r="BV224" s="6" t="s">
        <v>137</v>
      </c>
      <c r="BW224" s="8" t="s">
        <v>103</v>
      </c>
      <c r="BX224" s="9" t="str">
        <f t="shared" ca="1" si="60"/>
        <v/>
      </c>
      <c r="BY224" s="10" t="str">
        <f t="shared" ca="1" si="61"/>
        <v/>
      </c>
      <c r="BZ224" s="7">
        <f t="shared" ca="1" si="62"/>
        <v>739198</v>
      </c>
      <c r="CA224" s="7"/>
      <c r="CB224" s="7">
        <f t="shared" ca="1" si="63"/>
        <v>739198</v>
      </c>
      <c r="CC224" s="7" t="s">
        <v>109</v>
      </c>
      <c r="CD224" s="7" t="s">
        <v>109</v>
      </c>
      <c r="CE224" s="7" t="str">
        <f t="shared" ca="1" si="64"/>
        <v/>
      </c>
      <c r="CF224" s="7" t="str">
        <f t="shared" ca="1" si="65"/>
        <v/>
      </c>
      <c r="CG224" s="11" t="str">
        <f t="shared" ca="1" si="66"/>
        <v/>
      </c>
      <c r="CH224" s="7" t="str">
        <f t="shared" ca="1" si="67"/>
        <v/>
      </c>
      <c r="CI224" s="7" t="s">
        <v>104</v>
      </c>
    </row>
    <row r="225" spans="1:87">
      <c r="A225">
        <v>11332</v>
      </c>
      <c r="B225" t="s">
        <v>101</v>
      </c>
      <c r="C225" s="17">
        <v>0.2</v>
      </c>
      <c r="D225" t="s">
        <v>103</v>
      </c>
      <c r="E225" t="s">
        <v>103</v>
      </c>
      <c r="G225" s="17" t="str">
        <f t="shared" si="51"/>
        <v>Non</v>
      </c>
      <c r="H225" t="s">
        <v>110</v>
      </c>
      <c r="I225" s="12" t="s">
        <v>127</v>
      </c>
      <c r="J225" s="13">
        <v>37987</v>
      </c>
      <c r="K225">
        <f t="shared" ca="1" si="53"/>
        <v>22</v>
      </c>
      <c r="L225" t="str">
        <f t="shared" ca="1" si="54"/>
        <v>&gt;20 ans</v>
      </c>
      <c r="M225" s="13">
        <v>37987</v>
      </c>
      <c r="N225">
        <f t="shared" ca="1" si="55"/>
        <v>22</v>
      </c>
      <c r="O225" t="str">
        <f t="shared" ca="1" si="56"/>
        <v>&gt;20 ans</v>
      </c>
      <c r="P225" s="13">
        <v>27395</v>
      </c>
      <c r="Q225">
        <f t="shared" ca="1" si="57"/>
        <v>51</v>
      </c>
      <c r="R225" t="str">
        <f t="shared" ca="1" si="58"/>
        <v>45-54</v>
      </c>
      <c r="S225" t="s">
        <v>134</v>
      </c>
      <c r="T225">
        <v>1</v>
      </c>
      <c r="V225">
        <v>1</v>
      </c>
      <c r="X225">
        <v>1</v>
      </c>
      <c r="Z225">
        <v>1</v>
      </c>
      <c r="BR225">
        <f t="shared" si="52"/>
        <v>4</v>
      </c>
      <c r="BS225" t="str">
        <f t="shared" si="59"/>
        <v>Prêt</v>
      </c>
      <c r="BT225" t="s">
        <v>106</v>
      </c>
      <c r="BU225" t="s">
        <v>107</v>
      </c>
      <c r="BV225" t="s">
        <v>108</v>
      </c>
      <c r="BW225" s="13" t="s">
        <v>103</v>
      </c>
      <c r="BX225" s="14">
        <f t="shared" ca="1" si="60"/>
        <v>4058619</v>
      </c>
      <c r="BY225" s="15" t="str">
        <f t="shared" ca="1" si="61"/>
        <v>750k-5 mil</v>
      </c>
      <c r="BZ225" s="12">
        <f t="shared" ca="1" si="62"/>
        <v>1284486</v>
      </c>
      <c r="CA225" s="12"/>
      <c r="CB225" s="12">
        <f t="shared" ca="1" si="63"/>
        <v>1284486</v>
      </c>
      <c r="CC225" s="12" t="s">
        <v>113</v>
      </c>
      <c r="CD225" s="12" t="s">
        <v>114</v>
      </c>
      <c r="CE225" s="12">
        <f t="shared" ca="1" si="64"/>
        <v>2</v>
      </c>
      <c r="CF225" s="12">
        <f t="shared" ca="1" si="65"/>
        <v>2029309.5</v>
      </c>
      <c r="CG225" s="16">
        <f t="shared" ca="1" si="66"/>
        <v>3.1597222546606192</v>
      </c>
      <c r="CH225" s="12" t="str">
        <f t="shared" ca="1" si="67"/>
        <v>1-5x</v>
      </c>
      <c r="CI225" s="12" t="s">
        <v>115</v>
      </c>
    </row>
    <row r="226" spans="1:87">
      <c r="A226" s="6">
        <v>11333</v>
      </c>
      <c r="B226" s="6" t="s">
        <v>101</v>
      </c>
      <c r="C226" s="18">
        <v>0.3</v>
      </c>
      <c r="D226" s="6" t="s">
        <v>102</v>
      </c>
      <c r="E226" s="6" t="s">
        <v>102</v>
      </c>
      <c r="F226" s="18">
        <v>0.15</v>
      </c>
      <c r="G226" s="18" t="str">
        <f t="shared" si="51"/>
        <v>Non</v>
      </c>
      <c r="H226" s="6" t="s">
        <v>119</v>
      </c>
      <c r="I226" s="7" t="s">
        <v>120</v>
      </c>
      <c r="J226" s="8">
        <v>37622</v>
      </c>
      <c r="K226" s="6">
        <f t="shared" ca="1" si="53"/>
        <v>23</v>
      </c>
      <c r="L226" s="6" t="str">
        <f t="shared" ca="1" si="54"/>
        <v>&gt;20 ans</v>
      </c>
      <c r="M226" s="8">
        <v>37622</v>
      </c>
      <c r="N226" s="6">
        <f t="shared" ca="1" si="55"/>
        <v>23</v>
      </c>
      <c r="O226" s="6" t="str">
        <f t="shared" ca="1" si="56"/>
        <v>&gt;20 ans</v>
      </c>
      <c r="P226" s="8">
        <v>25569</v>
      </c>
      <c r="Q226" s="6">
        <f t="shared" ca="1" si="57"/>
        <v>56</v>
      </c>
      <c r="R226" s="6" t="str">
        <f t="shared" ca="1" si="58"/>
        <v>55-64</v>
      </c>
      <c r="S226" s="6" t="s">
        <v>105</v>
      </c>
      <c r="T226" s="6">
        <v>1</v>
      </c>
      <c r="U226" s="6">
        <v>1</v>
      </c>
      <c r="V226" s="6">
        <v>1</v>
      </c>
      <c r="W226" s="6">
        <v>1</v>
      </c>
      <c r="X226" s="6">
        <v>1</v>
      </c>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f t="shared" si="52"/>
        <v>5</v>
      </c>
      <c r="BS226" s="6" t="str">
        <f t="shared" si="59"/>
        <v>Prêt</v>
      </c>
      <c r="BT226" s="6" t="s">
        <v>106</v>
      </c>
      <c r="BU226" s="6" t="s">
        <v>125</v>
      </c>
      <c r="BV226" s="6" t="s">
        <v>126</v>
      </c>
      <c r="BW226" s="8" t="s">
        <v>103</v>
      </c>
      <c r="BX226" s="9">
        <f t="shared" ca="1" si="60"/>
        <v>1502854</v>
      </c>
      <c r="BY226" s="10" t="str">
        <f t="shared" ca="1" si="61"/>
        <v>750k-5 mil</v>
      </c>
      <c r="BZ226" s="7">
        <f t="shared" ca="1" si="62"/>
        <v>1718876</v>
      </c>
      <c r="CA226" s="7"/>
      <c r="CB226" s="7">
        <f t="shared" ca="1" si="63"/>
        <v>1718876</v>
      </c>
      <c r="CC226" s="7" t="s">
        <v>122</v>
      </c>
      <c r="CD226" s="7" t="s">
        <v>128</v>
      </c>
      <c r="CE226" s="7">
        <f t="shared" ca="1" si="64"/>
        <v>1</v>
      </c>
      <c r="CF226" s="7">
        <f t="shared" ca="1" si="65"/>
        <v>1502854</v>
      </c>
      <c r="CG226" s="11">
        <f t="shared" ca="1" si="66"/>
        <v>0.87432368594360499</v>
      </c>
      <c r="CH226" s="7" t="str">
        <f t="shared" ca="1" si="67"/>
        <v>1x</v>
      </c>
      <c r="CI226" s="7" t="s">
        <v>115</v>
      </c>
    </row>
    <row r="227" spans="1:87">
      <c r="A227">
        <v>11334</v>
      </c>
      <c r="B227" t="s">
        <v>101</v>
      </c>
      <c r="C227" s="17">
        <v>0.4</v>
      </c>
      <c r="D227" t="s">
        <v>103</v>
      </c>
      <c r="E227" t="s">
        <v>102</v>
      </c>
      <c r="F227" s="17">
        <v>0.3</v>
      </c>
      <c r="G227" s="17" t="str">
        <f t="shared" si="51"/>
        <v>Non</v>
      </c>
      <c r="H227" t="s">
        <v>104</v>
      </c>
      <c r="I227" s="12" t="s">
        <v>104</v>
      </c>
      <c r="J227" s="13">
        <v>37257</v>
      </c>
      <c r="K227">
        <f t="shared" ca="1" si="53"/>
        <v>24</v>
      </c>
      <c r="L227" t="str">
        <f t="shared" ca="1" si="54"/>
        <v>&gt;20 ans</v>
      </c>
      <c r="M227" s="13">
        <v>37257</v>
      </c>
      <c r="N227">
        <f t="shared" ca="1" si="55"/>
        <v>24</v>
      </c>
      <c r="O227" t="str">
        <f t="shared" ca="1" si="56"/>
        <v>&gt;20 ans</v>
      </c>
      <c r="P227" s="13">
        <v>23743</v>
      </c>
      <c r="Q227">
        <f t="shared" ca="1" si="57"/>
        <v>61</v>
      </c>
      <c r="R227" t="str">
        <f t="shared" ca="1" si="58"/>
        <v>55-64</v>
      </c>
      <c r="S227" t="s">
        <v>136</v>
      </c>
      <c r="V227">
        <v>1</v>
      </c>
      <c r="X227">
        <v>1</v>
      </c>
      <c r="Z227">
        <v>1</v>
      </c>
      <c r="BR227">
        <f t="shared" si="52"/>
        <v>3</v>
      </c>
      <c r="BS227" t="str">
        <f t="shared" si="59"/>
        <v>Non prêté</v>
      </c>
      <c r="BT227" t="s">
        <v>106</v>
      </c>
      <c r="BU227" t="s">
        <v>107</v>
      </c>
      <c r="BV227" t="s">
        <v>108</v>
      </c>
      <c r="BW227" s="13" t="s">
        <v>103</v>
      </c>
      <c r="BX227" s="14" t="str">
        <f t="shared" ca="1" si="60"/>
        <v/>
      </c>
      <c r="BY227" s="15" t="str">
        <f t="shared" ca="1" si="61"/>
        <v/>
      </c>
      <c r="BZ227" s="12">
        <f t="shared" ca="1" si="62"/>
        <v>319600</v>
      </c>
      <c r="CA227" s="12"/>
      <c r="CB227" s="12">
        <f t="shared" ca="1" si="63"/>
        <v>319600</v>
      </c>
      <c r="CC227" s="12" t="s">
        <v>109</v>
      </c>
      <c r="CD227" s="12" t="s">
        <v>109</v>
      </c>
      <c r="CE227" s="12" t="str">
        <f t="shared" ca="1" si="64"/>
        <v/>
      </c>
      <c r="CF227" s="12" t="str">
        <f t="shared" ca="1" si="65"/>
        <v/>
      </c>
      <c r="CG227" s="16" t="str">
        <f t="shared" ca="1" si="66"/>
        <v/>
      </c>
      <c r="CH227" s="12" t="str">
        <f t="shared" ca="1" si="67"/>
        <v/>
      </c>
      <c r="CI227" s="12" t="s">
        <v>104</v>
      </c>
    </row>
    <row r="228" spans="1:87">
      <c r="A228" s="6">
        <v>11335</v>
      </c>
      <c r="B228" s="6" t="s">
        <v>101</v>
      </c>
      <c r="C228" s="18">
        <v>0.5</v>
      </c>
      <c r="D228" s="6" t="s">
        <v>102</v>
      </c>
      <c r="E228" s="6" t="s">
        <v>103</v>
      </c>
      <c r="F228" s="18"/>
      <c r="G228" s="18" t="str">
        <f t="shared" si="51"/>
        <v>Oui</v>
      </c>
      <c r="H228" s="6" t="s">
        <v>119</v>
      </c>
      <c r="I228" s="7" t="s">
        <v>120</v>
      </c>
      <c r="J228" s="8">
        <v>36892</v>
      </c>
      <c r="K228" s="6">
        <f t="shared" ca="1" si="53"/>
        <v>25</v>
      </c>
      <c r="L228" s="6" t="str">
        <f t="shared" ca="1" si="54"/>
        <v>&gt;20 ans</v>
      </c>
      <c r="M228" s="8">
        <v>36892</v>
      </c>
      <c r="N228" s="6">
        <f t="shared" ca="1" si="55"/>
        <v>25</v>
      </c>
      <c r="O228" s="6" t="str">
        <f t="shared" ca="1" si="56"/>
        <v>&gt;20 ans</v>
      </c>
      <c r="P228" s="8">
        <v>36526</v>
      </c>
      <c r="Q228" s="6">
        <f t="shared" ca="1" si="57"/>
        <v>26</v>
      </c>
      <c r="R228" s="6" t="str">
        <f t="shared" ca="1" si="58"/>
        <v>25-34</v>
      </c>
      <c r="S228" s="6" t="s">
        <v>154</v>
      </c>
      <c r="T228" s="6">
        <v>1</v>
      </c>
      <c r="U228" s="6">
        <v>1</v>
      </c>
      <c r="V228" s="6"/>
      <c r="W228" s="6">
        <v>1</v>
      </c>
      <c r="X228" s="6"/>
      <c r="Y228" s="6">
        <v>1</v>
      </c>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f t="shared" si="52"/>
        <v>4</v>
      </c>
      <c r="BS228" s="6" t="str">
        <f t="shared" si="59"/>
        <v>Prêt</v>
      </c>
      <c r="BT228" s="6" t="s">
        <v>106</v>
      </c>
      <c r="BU228" s="6" t="s">
        <v>107</v>
      </c>
      <c r="BV228" s="6" t="s">
        <v>108</v>
      </c>
      <c r="BW228" s="8" t="s">
        <v>103</v>
      </c>
      <c r="BX228" s="9">
        <f t="shared" ca="1" si="60"/>
        <v>1809856</v>
      </c>
      <c r="BY228" s="10" t="str">
        <f t="shared" ca="1" si="61"/>
        <v>750k-5 mil</v>
      </c>
      <c r="BZ228" s="7">
        <f t="shared" ca="1" si="62"/>
        <v>488981</v>
      </c>
      <c r="CA228" s="7"/>
      <c r="CB228" s="7">
        <f t="shared" ca="1" si="63"/>
        <v>488981</v>
      </c>
      <c r="CC228" s="7" t="s">
        <v>113</v>
      </c>
      <c r="CD228" s="7" t="s">
        <v>128</v>
      </c>
      <c r="CE228" s="7">
        <f t="shared" ca="1" si="64"/>
        <v>7</v>
      </c>
      <c r="CF228" s="7">
        <f t="shared" ca="1" si="65"/>
        <v>258550.85714285713</v>
      </c>
      <c r="CG228" s="11">
        <f t="shared" ca="1" si="66"/>
        <v>3.7012808268623933</v>
      </c>
      <c r="CH228" s="7" t="str">
        <f t="shared" ca="1" si="67"/>
        <v>1-5x</v>
      </c>
      <c r="CI228" s="7" t="s">
        <v>115</v>
      </c>
    </row>
    <row r="229" spans="1:87">
      <c r="A229">
        <v>11336</v>
      </c>
      <c r="B229" t="s">
        <v>160</v>
      </c>
      <c r="C229" s="17">
        <v>0.6</v>
      </c>
      <c r="D229" t="s">
        <v>103</v>
      </c>
      <c r="E229" t="s">
        <v>103</v>
      </c>
      <c r="G229" s="17" t="str">
        <f t="shared" si="51"/>
        <v>Oui</v>
      </c>
      <c r="H229" t="s">
        <v>104</v>
      </c>
      <c r="I229" s="12" t="s">
        <v>104</v>
      </c>
      <c r="J229" s="13">
        <v>36526</v>
      </c>
      <c r="K229">
        <f t="shared" ca="1" si="53"/>
        <v>26</v>
      </c>
      <c r="L229" t="str">
        <f t="shared" ca="1" si="54"/>
        <v>&gt;20 ans</v>
      </c>
      <c r="M229" s="13">
        <v>36526</v>
      </c>
      <c r="N229">
        <f t="shared" ca="1" si="55"/>
        <v>26</v>
      </c>
      <c r="O229" t="str">
        <f t="shared" ca="1" si="56"/>
        <v>&gt;20 ans</v>
      </c>
      <c r="P229" s="13">
        <v>34700</v>
      </c>
      <c r="Q229">
        <f t="shared" ca="1" si="57"/>
        <v>31</v>
      </c>
      <c r="R229" t="str">
        <f t="shared" ca="1" si="58"/>
        <v>25-34</v>
      </c>
      <c r="S229" t="s">
        <v>105</v>
      </c>
      <c r="V229">
        <v>1</v>
      </c>
      <c r="X229">
        <v>1</v>
      </c>
      <c r="Z229">
        <v>1</v>
      </c>
      <c r="BR229">
        <f t="shared" si="52"/>
        <v>3</v>
      </c>
      <c r="BS229" t="str">
        <f t="shared" si="59"/>
        <v>Non prêté</v>
      </c>
      <c r="BT229" t="s">
        <v>106</v>
      </c>
      <c r="BU229" t="s">
        <v>107</v>
      </c>
      <c r="BV229" t="s">
        <v>108</v>
      </c>
      <c r="BW229" s="13" t="s">
        <v>103</v>
      </c>
      <c r="BX229" s="14" t="str">
        <f t="shared" ca="1" si="60"/>
        <v/>
      </c>
      <c r="BY229" s="15" t="str">
        <f t="shared" ca="1" si="61"/>
        <v/>
      </c>
      <c r="BZ229" s="12">
        <f t="shared" ca="1" si="62"/>
        <v>90558</v>
      </c>
      <c r="CA229" s="12"/>
      <c r="CB229" s="12">
        <f t="shared" ca="1" si="63"/>
        <v>90558</v>
      </c>
      <c r="CC229" s="12" t="s">
        <v>109</v>
      </c>
      <c r="CD229" s="12" t="s">
        <v>109</v>
      </c>
      <c r="CE229" s="12" t="str">
        <f t="shared" ca="1" si="64"/>
        <v/>
      </c>
      <c r="CF229" s="12" t="str">
        <f t="shared" ca="1" si="65"/>
        <v/>
      </c>
      <c r="CG229" s="16" t="str">
        <f t="shared" ca="1" si="66"/>
        <v/>
      </c>
      <c r="CH229" s="12" t="str">
        <f t="shared" ca="1" si="67"/>
        <v/>
      </c>
      <c r="CI229" s="12" t="s">
        <v>104</v>
      </c>
    </row>
    <row r="230" spans="1:87">
      <c r="A230" s="6">
        <v>11337</v>
      </c>
      <c r="B230" s="6" t="s">
        <v>101</v>
      </c>
      <c r="C230" s="18">
        <v>0.7</v>
      </c>
      <c r="D230" s="6" t="s">
        <v>102</v>
      </c>
      <c r="E230" s="6" t="s">
        <v>102</v>
      </c>
      <c r="F230" s="18">
        <v>0.4</v>
      </c>
      <c r="G230" s="18" t="str">
        <f t="shared" si="51"/>
        <v>Oui</v>
      </c>
      <c r="H230" s="6" t="s">
        <v>104</v>
      </c>
      <c r="I230" s="7" t="s">
        <v>120</v>
      </c>
      <c r="J230" s="8">
        <v>36161</v>
      </c>
      <c r="K230" s="6">
        <f t="shared" ca="1" si="53"/>
        <v>27</v>
      </c>
      <c r="L230" s="6" t="str">
        <f t="shared" ca="1" si="54"/>
        <v>&gt;20 ans</v>
      </c>
      <c r="M230" s="8">
        <v>36161</v>
      </c>
      <c r="N230" s="6">
        <f t="shared" ca="1" si="55"/>
        <v>27</v>
      </c>
      <c r="O230" s="6" t="str">
        <f t="shared" ca="1" si="56"/>
        <v>&gt;20 ans</v>
      </c>
      <c r="P230" s="8">
        <v>32874</v>
      </c>
      <c r="Q230" s="6">
        <f t="shared" ca="1" si="57"/>
        <v>36</v>
      </c>
      <c r="R230" s="6" t="str">
        <f t="shared" ca="1" si="58"/>
        <v>35-44</v>
      </c>
      <c r="S230" s="6" t="s">
        <v>117</v>
      </c>
      <c r="T230" s="6"/>
      <c r="U230" s="6">
        <v>1</v>
      </c>
      <c r="V230" s="6">
        <v>1</v>
      </c>
      <c r="W230" s="6">
        <v>1</v>
      </c>
      <c r="X230" s="6">
        <v>1</v>
      </c>
      <c r="Y230" s="6">
        <v>1</v>
      </c>
      <c r="Z230" s="6">
        <v>1</v>
      </c>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f t="shared" si="52"/>
        <v>6</v>
      </c>
      <c r="BS230" s="6" t="str">
        <f t="shared" si="59"/>
        <v>Non prêté</v>
      </c>
      <c r="BT230" s="6" t="s">
        <v>106</v>
      </c>
      <c r="BU230" s="6" t="s">
        <v>125</v>
      </c>
      <c r="BV230" s="6" t="s">
        <v>137</v>
      </c>
      <c r="BW230" s="8" t="s">
        <v>103</v>
      </c>
      <c r="BX230" s="9" t="str">
        <f t="shared" ca="1" si="60"/>
        <v/>
      </c>
      <c r="BY230" s="10" t="str">
        <f t="shared" ca="1" si="61"/>
        <v/>
      </c>
      <c r="BZ230" s="7">
        <f t="shared" ca="1" si="62"/>
        <v>241335</v>
      </c>
      <c r="CA230" s="7"/>
      <c r="CB230" s="7">
        <f t="shared" ca="1" si="63"/>
        <v>241335</v>
      </c>
      <c r="CC230" s="7" t="s">
        <v>109</v>
      </c>
      <c r="CD230" s="7" t="s">
        <v>109</v>
      </c>
      <c r="CE230" s="7" t="str">
        <f t="shared" ca="1" si="64"/>
        <v/>
      </c>
      <c r="CF230" s="7" t="str">
        <f t="shared" ca="1" si="65"/>
        <v/>
      </c>
      <c r="CG230" s="11" t="str">
        <f t="shared" ca="1" si="66"/>
        <v/>
      </c>
      <c r="CH230" s="7" t="str">
        <f t="shared" ca="1" si="67"/>
        <v/>
      </c>
      <c r="CI230" s="7" t="s">
        <v>104</v>
      </c>
    </row>
    <row r="231" spans="1:87">
      <c r="A231">
        <v>11338</v>
      </c>
      <c r="B231" t="s">
        <v>123</v>
      </c>
      <c r="C231" s="17">
        <v>0.8</v>
      </c>
      <c r="D231" t="s">
        <v>103</v>
      </c>
      <c r="E231" t="s">
        <v>102</v>
      </c>
      <c r="F231" s="17">
        <v>0.75</v>
      </c>
      <c r="G231" s="17" t="str">
        <f t="shared" si="51"/>
        <v>Oui</v>
      </c>
      <c r="H231" t="s">
        <v>119</v>
      </c>
      <c r="I231" s="12" t="s">
        <v>120</v>
      </c>
      <c r="J231" s="13">
        <v>45658</v>
      </c>
      <c r="K231">
        <f t="shared" ca="1" si="53"/>
        <v>1</v>
      </c>
      <c r="L231" t="str">
        <f t="shared" ca="1" si="54"/>
        <v>1 à 3 ans</v>
      </c>
      <c r="M231" s="13">
        <v>45658</v>
      </c>
      <c r="N231">
        <f t="shared" ca="1" si="55"/>
        <v>1</v>
      </c>
      <c r="O231" t="str">
        <f t="shared" ca="1" si="56"/>
        <v>1 à 3 ans</v>
      </c>
      <c r="P231" s="13">
        <v>31048</v>
      </c>
      <c r="Q231">
        <f t="shared" ca="1" si="57"/>
        <v>41</v>
      </c>
      <c r="R231" t="str">
        <f t="shared" ca="1" si="58"/>
        <v>35-44</v>
      </c>
      <c r="S231" t="s">
        <v>105</v>
      </c>
      <c r="T231">
        <v>1</v>
      </c>
      <c r="V231">
        <v>1</v>
      </c>
      <c r="X231">
        <v>1</v>
      </c>
      <c r="Z231">
        <v>1</v>
      </c>
      <c r="BR231">
        <f t="shared" si="52"/>
        <v>4</v>
      </c>
      <c r="BS231" t="str">
        <f t="shared" si="59"/>
        <v>Prêt</v>
      </c>
      <c r="BT231" t="s">
        <v>106</v>
      </c>
      <c r="BU231" t="s">
        <v>125</v>
      </c>
      <c r="BV231" t="s">
        <v>126</v>
      </c>
      <c r="BW231" s="13" t="s">
        <v>103</v>
      </c>
      <c r="BX231" s="14">
        <f t="shared" ca="1" si="60"/>
        <v>4020512</v>
      </c>
      <c r="BY231" s="15" t="str">
        <f t="shared" ca="1" si="61"/>
        <v>750k-5 mil</v>
      </c>
      <c r="BZ231" s="12">
        <f t="shared" ca="1" si="62"/>
        <v>262305</v>
      </c>
      <c r="CA231" s="12"/>
      <c r="CB231" s="12">
        <f t="shared" ca="1" si="63"/>
        <v>262305</v>
      </c>
      <c r="CC231" s="12" t="s">
        <v>122</v>
      </c>
      <c r="CD231" s="12" t="s">
        <v>114</v>
      </c>
      <c r="CE231" s="12">
        <f t="shared" ca="1" si="64"/>
        <v>5</v>
      </c>
      <c r="CF231" s="12">
        <f t="shared" ca="1" si="65"/>
        <v>804102.4</v>
      </c>
      <c r="CG231" s="16">
        <f t="shared" ca="1" si="66"/>
        <v>15.327622424277083</v>
      </c>
      <c r="CH231" s="12" t="str">
        <f t="shared" ca="1" si="67"/>
        <v>10-20x</v>
      </c>
      <c r="CI231" s="12" t="s">
        <v>115</v>
      </c>
    </row>
    <row r="232" spans="1:87">
      <c r="A232" s="6">
        <v>11339</v>
      </c>
      <c r="B232" s="6" t="s">
        <v>130</v>
      </c>
      <c r="C232" s="18">
        <v>0.75</v>
      </c>
      <c r="D232" s="6" t="s">
        <v>102</v>
      </c>
      <c r="E232" s="6" t="s">
        <v>103</v>
      </c>
      <c r="F232" s="18"/>
      <c r="G232" s="18" t="str">
        <f t="shared" si="51"/>
        <v>Oui</v>
      </c>
      <c r="H232" s="6" t="s">
        <v>110</v>
      </c>
      <c r="I232" s="7" t="s">
        <v>111</v>
      </c>
      <c r="J232" s="8">
        <v>45658</v>
      </c>
      <c r="K232" s="6">
        <f t="shared" ca="1" si="53"/>
        <v>1</v>
      </c>
      <c r="L232" s="6" t="str">
        <f t="shared" ca="1" si="54"/>
        <v>1 à 3 ans</v>
      </c>
      <c r="M232" s="8">
        <v>45658</v>
      </c>
      <c r="N232" s="6">
        <f t="shared" ca="1" si="55"/>
        <v>1</v>
      </c>
      <c r="O232" s="6" t="str">
        <f t="shared" ca="1" si="56"/>
        <v>1 à 3 ans</v>
      </c>
      <c r="P232" s="8">
        <v>29221</v>
      </c>
      <c r="Q232" s="6">
        <f t="shared" ca="1" si="57"/>
        <v>46</v>
      </c>
      <c r="R232" s="6" t="str">
        <f t="shared" ca="1" si="58"/>
        <v>45-54</v>
      </c>
      <c r="S232" s="6" t="s">
        <v>136</v>
      </c>
      <c r="T232" s="6">
        <v>1</v>
      </c>
      <c r="U232" s="6">
        <v>1</v>
      </c>
      <c r="V232" s="6">
        <v>1</v>
      </c>
      <c r="W232" s="6">
        <v>1</v>
      </c>
      <c r="X232" s="6">
        <v>1</v>
      </c>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f t="shared" si="52"/>
        <v>5</v>
      </c>
      <c r="BS232" s="6" t="str">
        <f t="shared" si="59"/>
        <v>Prêt</v>
      </c>
      <c r="BT232" s="6" t="s">
        <v>106</v>
      </c>
      <c r="BU232" s="6" t="s">
        <v>112</v>
      </c>
      <c r="BV232" s="6" t="s">
        <v>108</v>
      </c>
      <c r="BW232" s="8" t="s">
        <v>103</v>
      </c>
      <c r="BX232" s="9">
        <f t="shared" ca="1" si="60"/>
        <v>1883805</v>
      </c>
      <c r="BY232" s="10" t="str">
        <f t="shared" ca="1" si="61"/>
        <v>750k-5 mil</v>
      </c>
      <c r="BZ232" s="7">
        <f t="shared" ca="1" si="62"/>
        <v>1690916</v>
      </c>
      <c r="CA232" s="7"/>
      <c r="CB232" s="7">
        <f t="shared" ca="1" si="63"/>
        <v>1690916</v>
      </c>
      <c r="CC232" s="7" t="s">
        <v>113</v>
      </c>
      <c r="CD232" s="7" t="s">
        <v>128</v>
      </c>
      <c r="CE232" s="7">
        <f t="shared" ca="1" si="64"/>
        <v>2</v>
      </c>
      <c r="CF232" s="7">
        <f t="shared" ca="1" si="65"/>
        <v>941902.5</v>
      </c>
      <c r="CG232" s="11">
        <f t="shared" ca="1" si="66"/>
        <v>1.1140736736774624</v>
      </c>
      <c r="CH232" s="7" t="str">
        <f t="shared" ca="1" si="67"/>
        <v>1-5x</v>
      </c>
      <c r="CI232" s="7" t="s">
        <v>115</v>
      </c>
    </row>
    <row r="233" spans="1:87">
      <c r="A233">
        <v>11340</v>
      </c>
      <c r="B233" t="s">
        <v>118</v>
      </c>
      <c r="C233" s="17">
        <v>1</v>
      </c>
      <c r="D233" t="s">
        <v>103</v>
      </c>
      <c r="E233" t="s">
        <v>103</v>
      </c>
      <c r="G233" s="17" t="str">
        <f t="shared" si="51"/>
        <v>Oui</v>
      </c>
      <c r="H233" t="s">
        <v>104</v>
      </c>
      <c r="I233" s="12" t="s">
        <v>104</v>
      </c>
      <c r="J233" s="13">
        <v>45473</v>
      </c>
      <c r="K233">
        <f t="shared" ca="1" si="53"/>
        <v>1</v>
      </c>
      <c r="L233" t="str">
        <f t="shared" ca="1" si="54"/>
        <v>1 à 3 ans</v>
      </c>
      <c r="M233" s="13">
        <v>45473</v>
      </c>
      <c r="N233">
        <f t="shared" ca="1" si="55"/>
        <v>1</v>
      </c>
      <c r="O233" t="str">
        <f t="shared" ca="1" si="56"/>
        <v>1 à 3 ans</v>
      </c>
      <c r="P233" s="13">
        <v>27395</v>
      </c>
      <c r="Q233">
        <f t="shared" ca="1" si="57"/>
        <v>51</v>
      </c>
      <c r="R233" t="str">
        <f t="shared" ca="1" si="58"/>
        <v>45-54</v>
      </c>
      <c r="S233" t="s">
        <v>117</v>
      </c>
      <c r="T233">
        <v>1</v>
      </c>
      <c r="V233">
        <v>1</v>
      </c>
      <c r="X233">
        <v>1</v>
      </c>
      <c r="Z233">
        <v>1</v>
      </c>
      <c r="BR233">
        <f t="shared" si="52"/>
        <v>4</v>
      </c>
      <c r="BS233" t="str">
        <f t="shared" si="59"/>
        <v>Prêt</v>
      </c>
      <c r="BT233" t="s">
        <v>106</v>
      </c>
      <c r="BU233" t="s">
        <v>107</v>
      </c>
      <c r="BV233" t="s">
        <v>108</v>
      </c>
      <c r="BW233" s="13" t="s">
        <v>103</v>
      </c>
      <c r="BX233" s="14">
        <f t="shared" ca="1" si="60"/>
        <v>3235657</v>
      </c>
      <c r="BY233" s="15" t="str">
        <f t="shared" ca="1" si="61"/>
        <v>750k-5 mil</v>
      </c>
      <c r="BZ233" s="12">
        <f t="shared" ca="1" si="62"/>
        <v>773160</v>
      </c>
      <c r="CA233" s="12"/>
      <c r="CB233" s="12">
        <f t="shared" ca="1" si="63"/>
        <v>773160</v>
      </c>
      <c r="CC233" s="12" t="s">
        <v>113</v>
      </c>
      <c r="CD233" s="12" t="s">
        <v>114</v>
      </c>
      <c r="CE233" s="12">
        <f t="shared" ca="1" si="64"/>
        <v>4</v>
      </c>
      <c r="CF233" s="12">
        <f t="shared" ca="1" si="65"/>
        <v>808914.25</v>
      </c>
      <c r="CG233" s="16">
        <f t="shared" ca="1" si="66"/>
        <v>4.1849772362770965</v>
      </c>
      <c r="CH233" s="12" t="str">
        <f t="shared" ca="1" si="67"/>
        <v>1-5x</v>
      </c>
      <c r="CI233" s="12" t="s">
        <v>115</v>
      </c>
    </row>
    <row r="234" spans="1:87">
      <c r="A234" s="6">
        <v>11341</v>
      </c>
      <c r="B234" s="6" t="s">
        <v>101</v>
      </c>
      <c r="C234" s="18">
        <v>0</v>
      </c>
      <c r="D234" s="6" t="s">
        <v>102</v>
      </c>
      <c r="E234" s="6" t="s">
        <v>102</v>
      </c>
      <c r="F234" s="18">
        <v>0.15</v>
      </c>
      <c r="G234" s="18" t="str">
        <f t="shared" si="51"/>
        <v>Non</v>
      </c>
      <c r="H234" s="6" t="s">
        <v>119</v>
      </c>
      <c r="I234" s="7" t="s">
        <v>120</v>
      </c>
      <c r="J234" s="8">
        <v>45292</v>
      </c>
      <c r="K234" s="6">
        <f t="shared" ca="1" si="53"/>
        <v>2</v>
      </c>
      <c r="L234" s="6" t="str">
        <f t="shared" ca="1" si="54"/>
        <v>1 à 3 ans</v>
      </c>
      <c r="M234" s="8">
        <v>45292</v>
      </c>
      <c r="N234" s="6">
        <f t="shared" ca="1" si="55"/>
        <v>2</v>
      </c>
      <c r="O234" s="6" t="str">
        <f t="shared" ca="1" si="56"/>
        <v>1 à 3 ans</v>
      </c>
      <c r="P234" s="8">
        <v>25569</v>
      </c>
      <c r="Q234" s="6">
        <f t="shared" ca="1" si="57"/>
        <v>56</v>
      </c>
      <c r="R234" s="6" t="str">
        <f t="shared" ca="1" si="58"/>
        <v>55-64</v>
      </c>
      <c r="S234" s="6" t="s">
        <v>117</v>
      </c>
      <c r="T234" s="6"/>
      <c r="U234" s="6">
        <v>1</v>
      </c>
      <c r="V234" s="6"/>
      <c r="W234" s="6">
        <v>1</v>
      </c>
      <c r="X234" s="6"/>
      <c r="Y234" s="6">
        <v>1</v>
      </c>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f t="shared" si="52"/>
        <v>3</v>
      </c>
      <c r="BS234" s="6" t="str">
        <f t="shared" si="59"/>
        <v>Non prêté</v>
      </c>
      <c r="BT234" s="6" t="s">
        <v>106</v>
      </c>
      <c r="BU234" s="6" t="s">
        <v>112</v>
      </c>
      <c r="BV234" s="6" t="s">
        <v>108</v>
      </c>
      <c r="BW234" s="8" t="s">
        <v>103</v>
      </c>
      <c r="BX234" s="9" t="str">
        <f t="shared" ca="1" si="60"/>
        <v/>
      </c>
      <c r="BY234" s="10" t="str">
        <f t="shared" ca="1" si="61"/>
        <v/>
      </c>
      <c r="BZ234" s="7">
        <f t="shared" ca="1" si="62"/>
        <v>1286658</v>
      </c>
      <c r="CA234" s="7"/>
      <c r="CB234" s="7">
        <f t="shared" ca="1" si="63"/>
        <v>1286658</v>
      </c>
      <c r="CC234" s="7" t="s">
        <v>109</v>
      </c>
      <c r="CD234" s="7" t="s">
        <v>109</v>
      </c>
      <c r="CE234" s="7" t="str">
        <f t="shared" ca="1" si="64"/>
        <v/>
      </c>
      <c r="CF234" s="7" t="str">
        <f t="shared" ca="1" si="65"/>
        <v/>
      </c>
      <c r="CG234" s="11" t="str">
        <f t="shared" ca="1" si="66"/>
        <v/>
      </c>
      <c r="CH234" s="7" t="str">
        <f t="shared" ca="1" si="67"/>
        <v/>
      </c>
      <c r="CI234" s="7" t="s">
        <v>104</v>
      </c>
    </row>
    <row r="235" spans="1:87">
      <c r="A235">
        <v>11342</v>
      </c>
      <c r="B235" t="s">
        <v>139</v>
      </c>
      <c r="C235" s="17">
        <v>0.4</v>
      </c>
      <c r="D235" t="s">
        <v>103</v>
      </c>
      <c r="E235" t="s">
        <v>102</v>
      </c>
      <c r="F235" s="17">
        <v>0.5</v>
      </c>
      <c r="G235" s="17" t="str">
        <f t="shared" si="51"/>
        <v>Non</v>
      </c>
      <c r="H235" t="s">
        <v>110</v>
      </c>
      <c r="I235" s="12" t="s">
        <v>111</v>
      </c>
      <c r="J235" s="13">
        <v>45107</v>
      </c>
      <c r="K235">
        <f t="shared" ca="1" si="53"/>
        <v>2</v>
      </c>
      <c r="L235" t="str">
        <f t="shared" ca="1" si="54"/>
        <v>1 à 3 ans</v>
      </c>
      <c r="M235" s="13">
        <v>45107</v>
      </c>
      <c r="N235">
        <f t="shared" ca="1" si="55"/>
        <v>2</v>
      </c>
      <c r="O235" t="str">
        <f t="shared" ca="1" si="56"/>
        <v>1 à 3 ans</v>
      </c>
      <c r="P235" s="13">
        <v>23743</v>
      </c>
      <c r="Q235">
        <f t="shared" ca="1" si="57"/>
        <v>61</v>
      </c>
      <c r="R235" t="str">
        <f t="shared" ca="1" si="58"/>
        <v>55-64</v>
      </c>
      <c r="S235" t="s">
        <v>140</v>
      </c>
      <c r="T235">
        <v>1</v>
      </c>
      <c r="V235">
        <v>1</v>
      </c>
      <c r="X235">
        <v>1</v>
      </c>
      <c r="Z235">
        <v>1</v>
      </c>
      <c r="BR235">
        <f t="shared" si="52"/>
        <v>4</v>
      </c>
      <c r="BS235" t="str">
        <f t="shared" si="59"/>
        <v>Prêt</v>
      </c>
      <c r="BT235" t="s">
        <v>106</v>
      </c>
      <c r="BU235" t="s">
        <v>112</v>
      </c>
      <c r="BV235" t="s">
        <v>108</v>
      </c>
      <c r="BW235" s="13" t="s">
        <v>103</v>
      </c>
      <c r="BX235" s="14">
        <f t="shared" ca="1" si="60"/>
        <v>4465687</v>
      </c>
      <c r="BY235" s="15" t="str">
        <f t="shared" ca="1" si="61"/>
        <v>750k-5 mil</v>
      </c>
      <c r="BZ235" s="12">
        <f t="shared" ca="1" si="62"/>
        <v>677987</v>
      </c>
      <c r="CA235" s="12"/>
      <c r="CB235" s="12">
        <f t="shared" ca="1" si="63"/>
        <v>677987</v>
      </c>
      <c r="CC235" s="12" t="s">
        <v>122</v>
      </c>
      <c r="CD235" s="12" t="s">
        <v>114</v>
      </c>
      <c r="CE235" s="12">
        <f t="shared" ca="1" si="64"/>
        <v>3</v>
      </c>
      <c r="CF235" s="12">
        <f t="shared" ca="1" si="65"/>
        <v>1488562.3333333333</v>
      </c>
      <c r="CG235" s="16">
        <f t="shared" ca="1" si="66"/>
        <v>6.5866852904259225</v>
      </c>
      <c r="CH235" s="12" t="str">
        <f t="shared" ca="1" si="67"/>
        <v>5-10x</v>
      </c>
      <c r="CI235" s="12" t="s">
        <v>104</v>
      </c>
    </row>
    <row r="236" spans="1:87">
      <c r="A236" s="6">
        <v>11343</v>
      </c>
      <c r="B236" s="6" t="s">
        <v>101</v>
      </c>
      <c r="C236" s="18">
        <v>0.15</v>
      </c>
      <c r="D236" s="6" t="s">
        <v>102</v>
      </c>
      <c r="E236" s="6" t="s">
        <v>103</v>
      </c>
      <c r="F236" s="18"/>
      <c r="G236" s="18" t="str">
        <f t="shared" si="51"/>
        <v>Non</v>
      </c>
      <c r="H236" s="6" t="s">
        <v>104</v>
      </c>
      <c r="I236" s="7" t="s">
        <v>104</v>
      </c>
      <c r="J236" s="8">
        <v>44927</v>
      </c>
      <c r="K236" s="6">
        <f t="shared" ca="1" si="53"/>
        <v>3</v>
      </c>
      <c r="L236" s="6" t="str">
        <f t="shared" ca="1" si="54"/>
        <v>3-5 ans</v>
      </c>
      <c r="M236" s="8">
        <v>44927</v>
      </c>
      <c r="N236" s="6">
        <f t="shared" ca="1" si="55"/>
        <v>3</v>
      </c>
      <c r="O236" s="6" t="str">
        <f t="shared" ca="1" si="56"/>
        <v>3-5 ans</v>
      </c>
      <c r="P236" s="8">
        <v>36526</v>
      </c>
      <c r="Q236" s="6">
        <f t="shared" ca="1" si="57"/>
        <v>26</v>
      </c>
      <c r="R236" s="6" t="str">
        <f t="shared" ca="1" si="58"/>
        <v>25-34</v>
      </c>
      <c r="S236" s="6" t="s">
        <v>154</v>
      </c>
      <c r="T236" s="6"/>
      <c r="U236" s="6">
        <v>1</v>
      </c>
      <c r="V236" s="6">
        <v>1</v>
      </c>
      <c r="W236" s="6">
        <v>1</v>
      </c>
      <c r="X236" s="6">
        <v>1</v>
      </c>
      <c r="Y236" s="6">
        <v>1</v>
      </c>
      <c r="Z236" s="6">
        <v>1</v>
      </c>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f t="shared" si="52"/>
        <v>6</v>
      </c>
      <c r="BS236" s="6" t="str">
        <f t="shared" si="59"/>
        <v>Non prêté</v>
      </c>
      <c r="BT236" s="6" t="s">
        <v>106</v>
      </c>
      <c r="BU236" s="6" t="s">
        <v>112</v>
      </c>
      <c r="BV236" s="6" t="s">
        <v>108</v>
      </c>
      <c r="BW236" s="8" t="s">
        <v>103</v>
      </c>
      <c r="BX236" s="9" t="str">
        <f t="shared" ca="1" si="60"/>
        <v/>
      </c>
      <c r="BY236" s="10" t="str">
        <f t="shared" ca="1" si="61"/>
        <v/>
      </c>
      <c r="BZ236" s="7">
        <f t="shared" ca="1" si="62"/>
        <v>1558090</v>
      </c>
      <c r="CA236" s="7"/>
      <c r="CB236" s="7">
        <f t="shared" ca="1" si="63"/>
        <v>1558090</v>
      </c>
      <c r="CC236" s="7" t="s">
        <v>109</v>
      </c>
      <c r="CD236" s="7" t="s">
        <v>109</v>
      </c>
      <c r="CE236" s="7" t="str">
        <f t="shared" ca="1" si="64"/>
        <v/>
      </c>
      <c r="CF236" s="7" t="str">
        <f t="shared" ca="1" si="65"/>
        <v/>
      </c>
      <c r="CG236" s="11" t="str">
        <f t="shared" ca="1" si="66"/>
        <v/>
      </c>
      <c r="CH236" s="7" t="str">
        <f t="shared" ca="1" si="67"/>
        <v/>
      </c>
      <c r="CI236" s="7" t="s">
        <v>104</v>
      </c>
    </row>
    <row r="237" spans="1:87">
      <c r="A237">
        <v>11344</v>
      </c>
      <c r="B237" t="s">
        <v>101</v>
      </c>
      <c r="C237" s="17">
        <v>0.2</v>
      </c>
      <c r="D237" t="s">
        <v>103</v>
      </c>
      <c r="E237" t="s">
        <v>103</v>
      </c>
      <c r="G237" s="17" t="str">
        <f t="shared" si="51"/>
        <v>Non</v>
      </c>
      <c r="H237" t="s">
        <v>104</v>
      </c>
      <c r="I237" s="12" t="s">
        <v>120</v>
      </c>
      <c r="J237" s="13">
        <v>44742</v>
      </c>
      <c r="K237">
        <f t="shared" ca="1" si="53"/>
        <v>3</v>
      </c>
      <c r="L237" t="str">
        <f t="shared" ca="1" si="54"/>
        <v>3-5 ans</v>
      </c>
      <c r="M237" s="13">
        <v>44742</v>
      </c>
      <c r="N237">
        <f t="shared" ca="1" si="55"/>
        <v>3</v>
      </c>
      <c r="O237" t="str">
        <f t="shared" ca="1" si="56"/>
        <v>3-5 ans</v>
      </c>
      <c r="P237" s="13">
        <v>34700</v>
      </c>
      <c r="Q237">
        <f t="shared" ca="1" si="57"/>
        <v>31</v>
      </c>
      <c r="R237" t="str">
        <f t="shared" ca="1" si="58"/>
        <v>25-34</v>
      </c>
      <c r="S237" t="s">
        <v>136</v>
      </c>
      <c r="V237">
        <v>1</v>
      </c>
      <c r="X237">
        <v>1</v>
      </c>
      <c r="Z237">
        <v>1</v>
      </c>
      <c r="BR237">
        <f t="shared" si="52"/>
        <v>3</v>
      </c>
      <c r="BS237" t="str">
        <f t="shared" si="59"/>
        <v>Non prêté</v>
      </c>
      <c r="BT237" t="s">
        <v>106</v>
      </c>
      <c r="BU237" t="s">
        <v>125</v>
      </c>
      <c r="BV237" t="s">
        <v>126</v>
      </c>
      <c r="BW237" s="13" t="s">
        <v>103</v>
      </c>
      <c r="BX237" s="14" t="str">
        <f t="shared" ca="1" si="60"/>
        <v/>
      </c>
      <c r="BY237" s="15" t="str">
        <f t="shared" ca="1" si="61"/>
        <v/>
      </c>
      <c r="BZ237" s="12">
        <f t="shared" ca="1" si="62"/>
        <v>1870934</v>
      </c>
      <c r="CA237" s="12"/>
      <c r="CB237" s="12">
        <f t="shared" ca="1" si="63"/>
        <v>1870934</v>
      </c>
      <c r="CC237" s="12" t="s">
        <v>109</v>
      </c>
      <c r="CD237" s="12" t="s">
        <v>109</v>
      </c>
      <c r="CE237" s="12" t="str">
        <f t="shared" ca="1" si="64"/>
        <v/>
      </c>
      <c r="CF237" s="12" t="str">
        <f t="shared" ca="1" si="65"/>
        <v/>
      </c>
      <c r="CG237" s="16" t="str">
        <f t="shared" ca="1" si="66"/>
        <v/>
      </c>
      <c r="CH237" s="12" t="str">
        <f t="shared" ca="1" si="67"/>
        <v/>
      </c>
      <c r="CI237" s="12" t="s">
        <v>104</v>
      </c>
    </row>
    <row r="238" spans="1:87">
      <c r="A238" s="6">
        <v>11345</v>
      </c>
      <c r="B238" s="6" t="s">
        <v>101</v>
      </c>
      <c r="C238" s="18">
        <v>0.3</v>
      </c>
      <c r="D238" s="6" t="s">
        <v>102</v>
      </c>
      <c r="E238" s="6" t="s">
        <v>102</v>
      </c>
      <c r="F238" s="18">
        <v>0.15</v>
      </c>
      <c r="G238" s="18" t="str">
        <f t="shared" si="51"/>
        <v>Non</v>
      </c>
      <c r="H238" s="6" t="s">
        <v>110</v>
      </c>
      <c r="I238" s="7" t="s">
        <v>127</v>
      </c>
      <c r="J238" s="8">
        <v>44562</v>
      </c>
      <c r="K238" s="6">
        <f t="shared" ca="1" si="53"/>
        <v>4</v>
      </c>
      <c r="L238" s="6" t="str">
        <f t="shared" ca="1" si="54"/>
        <v>3-5 ans</v>
      </c>
      <c r="M238" s="8">
        <v>44562</v>
      </c>
      <c r="N238" s="6">
        <f t="shared" ca="1" si="55"/>
        <v>4</v>
      </c>
      <c r="O238" s="6" t="str">
        <f t="shared" ca="1" si="56"/>
        <v>3-5 ans</v>
      </c>
      <c r="P238" s="8">
        <v>32874</v>
      </c>
      <c r="Q238" s="6">
        <f t="shared" ca="1" si="57"/>
        <v>36</v>
      </c>
      <c r="R238" s="6" t="str">
        <f t="shared" ca="1" si="58"/>
        <v>35-44</v>
      </c>
      <c r="S238" s="6" t="s">
        <v>105</v>
      </c>
      <c r="T238" s="6">
        <v>1</v>
      </c>
      <c r="U238" s="6">
        <v>1</v>
      </c>
      <c r="V238" s="6">
        <v>1</v>
      </c>
      <c r="W238" s="6">
        <v>1</v>
      </c>
      <c r="X238" s="6">
        <v>1</v>
      </c>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f t="shared" si="52"/>
        <v>5</v>
      </c>
      <c r="BS238" s="6" t="str">
        <f t="shared" si="59"/>
        <v>Prêt</v>
      </c>
      <c r="BT238" s="6" t="s">
        <v>106</v>
      </c>
      <c r="BU238" s="6" t="s">
        <v>107</v>
      </c>
      <c r="BV238" s="6" t="s">
        <v>108</v>
      </c>
      <c r="BW238" s="8" t="s">
        <v>103</v>
      </c>
      <c r="BX238" s="9">
        <f t="shared" ca="1" si="60"/>
        <v>2399088</v>
      </c>
      <c r="BY238" s="10" t="str">
        <f t="shared" ca="1" si="61"/>
        <v>750k-5 mil</v>
      </c>
      <c r="BZ238" s="7">
        <f t="shared" ca="1" si="62"/>
        <v>1261931</v>
      </c>
      <c r="CA238" s="7"/>
      <c r="CB238" s="7">
        <f t="shared" ca="1" si="63"/>
        <v>1261931</v>
      </c>
      <c r="CC238" s="7" t="s">
        <v>122</v>
      </c>
      <c r="CD238" s="7" t="s">
        <v>128</v>
      </c>
      <c r="CE238" s="7">
        <f t="shared" ca="1" si="64"/>
        <v>8</v>
      </c>
      <c r="CF238" s="7">
        <f t="shared" ca="1" si="65"/>
        <v>299886</v>
      </c>
      <c r="CG238" s="11">
        <f t="shared" ca="1" si="66"/>
        <v>1.9011245464292421</v>
      </c>
      <c r="CH238" s="7" t="str">
        <f t="shared" ca="1" si="67"/>
        <v>1-5x</v>
      </c>
      <c r="CI238" s="7" t="s">
        <v>115</v>
      </c>
    </row>
    <row r="239" spans="1:87">
      <c r="A239">
        <v>11346</v>
      </c>
      <c r="B239" t="s">
        <v>101</v>
      </c>
      <c r="C239" s="17">
        <v>0.4</v>
      </c>
      <c r="D239" t="s">
        <v>103</v>
      </c>
      <c r="E239" t="s">
        <v>102</v>
      </c>
      <c r="F239" s="17">
        <v>0.3</v>
      </c>
      <c r="G239" s="17" t="str">
        <f t="shared" si="51"/>
        <v>Non</v>
      </c>
      <c r="H239" t="s">
        <v>104</v>
      </c>
      <c r="I239" s="12" t="s">
        <v>104</v>
      </c>
      <c r="J239" s="13">
        <v>44377</v>
      </c>
      <c r="K239">
        <f t="shared" ca="1" si="53"/>
        <v>4</v>
      </c>
      <c r="L239" t="str">
        <f t="shared" ca="1" si="54"/>
        <v>3-5 ans</v>
      </c>
      <c r="M239" s="13">
        <v>44377</v>
      </c>
      <c r="N239">
        <f t="shared" ca="1" si="55"/>
        <v>4</v>
      </c>
      <c r="O239" t="str">
        <f t="shared" ca="1" si="56"/>
        <v>3-5 ans</v>
      </c>
      <c r="P239" s="13">
        <v>31048</v>
      </c>
      <c r="Q239">
        <f t="shared" ca="1" si="57"/>
        <v>41</v>
      </c>
      <c r="R239" t="str">
        <f t="shared" ca="1" si="58"/>
        <v>35-44</v>
      </c>
      <c r="S239" t="s">
        <v>136</v>
      </c>
      <c r="T239">
        <v>1</v>
      </c>
      <c r="V239">
        <v>1</v>
      </c>
      <c r="X239">
        <v>1</v>
      </c>
      <c r="Z239">
        <v>1</v>
      </c>
      <c r="BR239">
        <f t="shared" si="52"/>
        <v>4</v>
      </c>
      <c r="BS239" t="str">
        <f t="shared" si="59"/>
        <v>Prêt</v>
      </c>
      <c r="BT239" t="s">
        <v>106</v>
      </c>
      <c r="BU239" t="s">
        <v>125</v>
      </c>
      <c r="BV239" t="s">
        <v>138</v>
      </c>
      <c r="BW239" s="13" t="s">
        <v>102</v>
      </c>
      <c r="BX239" s="14">
        <f t="shared" ca="1" si="60"/>
        <v>1053817</v>
      </c>
      <c r="BY239" s="15" t="str">
        <f t="shared" ca="1" si="61"/>
        <v>750k-5 mil</v>
      </c>
      <c r="BZ239" s="12">
        <f t="shared" ca="1" si="62"/>
        <v>10329</v>
      </c>
      <c r="CA239" s="12"/>
      <c r="CB239" s="12">
        <f t="shared" ca="1" si="63"/>
        <v>10329</v>
      </c>
      <c r="CC239" s="12" t="s">
        <v>122</v>
      </c>
      <c r="CD239" s="12" t="s">
        <v>114</v>
      </c>
      <c r="CE239" s="12">
        <f t="shared" ca="1" si="64"/>
        <v>7</v>
      </c>
      <c r="CF239" s="12">
        <f t="shared" ca="1" si="65"/>
        <v>150545.28571428571</v>
      </c>
      <c r="CG239" s="16">
        <f t="shared" ca="1" si="66"/>
        <v>102.02507503146481</v>
      </c>
      <c r="CH239" s="12" t="str">
        <f t="shared" ca="1" si="67"/>
        <v>100-500x</v>
      </c>
      <c r="CI239" s="12" t="s">
        <v>161</v>
      </c>
    </row>
    <row r="240" spans="1:87">
      <c r="A240" s="6">
        <v>11347</v>
      </c>
      <c r="B240" s="6" t="s">
        <v>123</v>
      </c>
      <c r="C240" s="18">
        <v>0.5</v>
      </c>
      <c r="D240" s="6" t="s">
        <v>102</v>
      </c>
      <c r="E240" s="6" t="s">
        <v>103</v>
      </c>
      <c r="F240" s="18"/>
      <c r="G240" s="18" t="str">
        <f t="shared" si="51"/>
        <v>Oui</v>
      </c>
      <c r="H240" s="6" t="s">
        <v>104</v>
      </c>
      <c r="I240" s="7" t="s">
        <v>104</v>
      </c>
      <c r="J240" s="8">
        <v>44197</v>
      </c>
      <c r="K240" s="6">
        <f t="shared" ca="1" si="53"/>
        <v>5</v>
      </c>
      <c r="L240" s="6" t="str">
        <f t="shared" ca="1" si="54"/>
        <v>5 à 10 ans</v>
      </c>
      <c r="M240" s="8">
        <v>44197</v>
      </c>
      <c r="N240" s="6">
        <f t="shared" ca="1" si="55"/>
        <v>5</v>
      </c>
      <c r="O240" s="6" t="str">
        <f t="shared" ca="1" si="56"/>
        <v>5 à 10 ans</v>
      </c>
      <c r="P240" s="8">
        <v>29221</v>
      </c>
      <c r="Q240" s="6">
        <f t="shared" ca="1" si="57"/>
        <v>46</v>
      </c>
      <c r="R240" s="6" t="str">
        <f t="shared" ca="1" si="58"/>
        <v>45-54</v>
      </c>
      <c r="S240" s="6" t="s">
        <v>140</v>
      </c>
      <c r="T240" s="6"/>
      <c r="U240" s="6">
        <v>1</v>
      </c>
      <c r="V240" s="6"/>
      <c r="W240" s="6">
        <v>1</v>
      </c>
      <c r="X240" s="6"/>
      <c r="Y240" s="6">
        <v>1</v>
      </c>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f t="shared" si="52"/>
        <v>3</v>
      </c>
      <c r="BS240" s="6" t="str">
        <f t="shared" si="59"/>
        <v>Non prêté</v>
      </c>
      <c r="BT240" s="6" t="s">
        <v>106</v>
      </c>
      <c r="BU240" s="6" t="s">
        <v>112</v>
      </c>
      <c r="BV240" s="6" t="s">
        <v>108</v>
      </c>
      <c r="BW240" s="8" t="s">
        <v>103</v>
      </c>
      <c r="BX240" s="9" t="str">
        <f t="shared" ca="1" si="60"/>
        <v/>
      </c>
      <c r="BY240" s="10" t="str">
        <f t="shared" ca="1" si="61"/>
        <v/>
      </c>
      <c r="BZ240" s="7">
        <f t="shared" ca="1" si="62"/>
        <v>1592753</v>
      </c>
      <c r="CA240" s="7"/>
      <c r="CB240" s="7">
        <f t="shared" ca="1" si="63"/>
        <v>1592753</v>
      </c>
      <c r="CC240" s="7" t="s">
        <v>109</v>
      </c>
      <c r="CD240" s="7" t="s">
        <v>109</v>
      </c>
      <c r="CE240" s="7" t="str">
        <f t="shared" ca="1" si="64"/>
        <v/>
      </c>
      <c r="CF240" s="7" t="str">
        <f t="shared" ca="1" si="65"/>
        <v/>
      </c>
      <c r="CG240" s="11" t="str">
        <f t="shared" ca="1" si="66"/>
        <v/>
      </c>
      <c r="CH240" s="7" t="str">
        <f t="shared" ca="1" si="67"/>
        <v/>
      </c>
      <c r="CI240" s="7" t="s">
        <v>104</v>
      </c>
    </row>
    <row r="241" spans="1:87">
      <c r="A241">
        <v>11348</v>
      </c>
      <c r="B241" t="s">
        <v>101</v>
      </c>
      <c r="C241" s="17">
        <v>0.6</v>
      </c>
      <c r="D241" t="s">
        <v>103</v>
      </c>
      <c r="E241" t="s">
        <v>103</v>
      </c>
      <c r="G241" s="17" t="str">
        <f t="shared" si="51"/>
        <v>Oui</v>
      </c>
      <c r="H241" t="s">
        <v>119</v>
      </c>
      <c r="I241" s="12" t="s">
        <v>120</v>
      </c>
      <c r="J241" s="13">
        <v>44012</v>
      </c>
      <c r="K241">
        <f t="shared" ca="1" si="53"/>
        <v>5</v>
      </c>
      <c r="L241" t="str">
        <f t="shared" ca="1" si="54"/>
        <v>5 à 10 ans</v>
      </c>
      <c r="M241" s="13">
        <v>44012</v>
      </c>
      <c r="N241">
        <f t="shared" ca="1" si="55"/>
        <v>5</v>
      </c>
      <c r="O241" t="str">
        <f t="shared" ca="1" si="56"/>
        <v>5 à 10 ans</v>
      </c>
      <c r="P241" s="13">
        <v>27395</v>
      </c>
      <c r="Q241">
        <f t="shared" ca="1" si="57"/>
        <v>51</v>
      </c>
      <c r="R241" t="str">
        <f t="shared" ca="1" si="58"/>
        <v>45-54</v>
      </c>
      <c r="S241" t="s">
        <v>117</v>
      </c>
      <c r="T241">
        <v>1</v>
      </c>
      <c r="V241">
        <v>1</v>
      </c>
      <c r="X241">
        <v>1</v>
      </c>
      <c r="Z241">
        <v>1</v>
      </c>
      <c r="BR241">
        <f t="shared" si="52"/>
        <v>4</v>
      </c>
      <c r="BS241" t="str">
        <f t="shared" si="59"/>
        <v>Prêt</v>
      </c>
      <c r="BT241" t="s">
        <v>106</v>
      </c>
      <c r="BU241" t="s">
        <v>107</v>
      </c>
      <c r="BV241" t="s">
        <v>138</v>
      </c>
      <c r="BW241" s="13" t="s">
        <v>103</v>
      </c>
      <c r="BX241" s="14">
        <f t="shared" ca="1" si="60"/>
        <v>1053766</v>
      </c>
      <c r="BY241" s="15" t="str">
        <f t="shared" ca="1" si="61"/>
        <v>750k-5 mil</v>
      </c>
      <c r="BZ241" s="12">
        <f t="shared" ca="1" si="62"/>
        <v>1912869</v>
      </c>
      <c r="CA241" s="12"/>
      <c r="CB241" s="12">
        <f t="shared" ca="1" si="63"/>
        <v>1912869</v>
      </c>
      <c r="CC241" s="12" t="s">
        <v>113</v>
      </c>
      <c r="CD241" s="12" t="s">
        <v>114</v>
      </c>
      <c r="CE241" s="12">
        <f t="shared" ca="1" si="64"/>
        <v>6</v>
      </c>
      <c r="CF241" s="12">
        <f t="shared" ca="1" si="65"/>
        <v>175627.66666666666</v>
      </c>
      <c r="CG241" s="16">
        <f t="shared" ca="1" si="66"/>
        <v>0.55088247025802606</v>
      </c>
      <c r="CH241" s="12" t="str">
        <f t="shared" ca="1" si="67"/>
        <v>1x</v>
      </c>
      <c r="CI241" s="12" t="s">
        <v>161</v>
      </c>
    </row>
    <row r="242" spans="1:87">
      <c r="A242" s="6">
        <v>11349</v>
      </c>
      <c r="B242" s="6" t="s">
        <v>101</v>
      </c>
      <c r="C242" s="18">
        <v>0.7</v>
      </c>
      <c r="D242" s="6" t="s">
        <v>102</v>
      </c>
      <c r="E242" s="6" t="s">
        <v>102</v>
      </c>
      <c r="F242" s="18">
        <v>0.4</v>
      </c>
      <c r="G242" s="18" t="str">
        <f t="shared" si="51"/>
        <v>Oui</v>
      </c>
      <c r="H242" s="6" t="s">
        <v>104</v>
      </c>
      <c r="I242" s="7" t="s">
        <v>104</v>
      </c>
      <c r="J242" s="8">
        <v>43831</v>
      </c>
      <c r="K242" s="6">
        <f t="shared" ca="1" si="53"/>
        <v>6</v>
      </c>
      <c r="L242" s="6" t="str">
        <f t="shared" ca="1" si="54"/>
        <v>5 à 10 ans</v>
      </c>
      <c r="M242" s="8">
        <v>43831</v>
      </c>
      <c r="N242" s="6">
        <f t="shared" ca="1" si="55"/>
        <v>6</v>
      </c>
      <c r="O242" s="6" t="str">
        <f t="shared" ca="1" si="56"/>
        <v>5 à 10 ans</v>
      </c>
      <c r="P242" s="8">
        <v>25569</v>
      </c>
      <c r="Q242" s="6">
        <f t="shared" ca="1" si="57"/>
        <v>56</v>
      </c>
      <c r="R242" s="6" t="str">
        <f t="shared" ca="1" si="58"/>
        <v>55-64</v>
      </c>
      <c r="S242" s="6" t="s">
        <v>140</v>
      </c>
      <c r="T242" s="6"/>
      <c r="U242" s="6">
        <v>1</v>
      </c>
      <c r="V242" s="6">
        <v>1</v>
      </c>
      <c r="W242" s="6">
        <v>1</v>
      </c>
      <c r="X242" s="6">
        <v>1</v>
      </c>
      <c r="Y242" s="6">
        <v>1</v>
      </c>
      <c r="Z242" s="6">
        <v>1</v>
      </c>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f t="shared" si="52"/>
        <v>6</v>
      </c>
      <c r="BS242" s="6" t="str">
        <f t="shared" si="59"/>
        <v>Non prêté</v>
      </c>
      <c r="BT242" s="6" t="s">
        <v>106</v>
      </c>
      <c r="BU242" s="6" t="s">
        <v>125</v>
      </c>
      <c r="BV242" s="6" t="s">
        <v>126</v>
      </c>
      <c r="BW242" s="8" t="s">
        <v>103</v>
      </c>
      <c r="BX242" s="9" t="str">
        <f t="shared" ca="1" si="60"/>
        <v/>
      </c>
      <c r="BY242" s="10" t="str">
        <f t="shared" ca="1" si="61"/>
        <v/>
      </c>
      <c r="BZ242" s="7">
        <f t="shared" ca="1" si="62"/>
        <v>965035</v>
      </c>
      <c r="CA242" s="7"/>
      <c r="CB242" s="7">
        <f t="shared" ca="1" si="63"/>
        <v>965035</v>
      </c>
      <c r="CC242" s="7" t="s">
        <v>109</v>
      </c>
      <c r="CD242" s="7" t="s">
        <v>109</v>
      </c>
      <c r="CE242" s="7" t="str">
        <f t="shared" ca="1" si="64"/>
        <v/>
      </c>
      <c r="CF242" s="7" t="str">
        <f t="shared" ca="1" si="65"/>
        <v/>
      </c>
      <c r="CG242" s="11" t="str">
        <f t="shared" ca="1" si="66"/>
        <v/>
      </c>
      <c r="CH242" s="7" t="str">
        <f t="shared" ca="1" si="67"/>
        <v/>
      </c>
      <c r="CI242" s="7" t="s">
        <v>104</v>
      </c>
    </row>
    <row r="243" spans="1:87">
      <c r="A243">
        <v>11350</v>
      </c>
      <c r="B243" t="s">
        <v>118</v>
      </c>
      <c r="C243" s="17">
        <v>0.8</v>
      </c>
      <c r="D243" t="s">
        <v>103</v>
      </c>
      <c r="E243" t="s">
        <v>102</v>
      </c>
      <c r="F243" s="17">
        <v>0.75</v>
      </c>
      <c r="G243" s="17" t="str">
        <f t="shared" si="51"/>
        <v>Oui</v>
      </c>
      <c r="H243" t="s">
        <v>104</v>
      </c>
      <c r="I243" s="12" t="s">
        <v>104</v>
      </c>
      <c r="J243" s="13">
        <v>43646</v>
      </c>
      <c r="K243">
        <f t="shared" ca="1" si="53"/>
        <v>6</v>
      </c>
      <c r="L243" t="str">
        <f t="shared" ca="1" si="54"/>
        <v>5 à 10 ans</v>
      </c>
      <c r="M243" s="13">
        <v>43646</v>
      </c>
      <c r="N243">
        <f t="shared" ca="1" si="55"/>
        <v>6</v>
      </c>
      <c r="O243" t="str">
        <f t="shared" ca="1" si="56"/>
        <v>5 à 10 ans</v>
      </c>
      <c r="P243" s="13">
        <v>23743</v>
      </c>
      <c r="Q243">
        <f t="shared" ca="1" si="57"/>
        <v>61</v>
      </c>
      <c r="R243" t="str">
        <f t="shared" ca="1" si="58"/>
        <v>55-64</v>
      </c>
      <c r="S243" t="s">
        <v>105</v>
      </c>
      <c r="V243">
        <v>1</v>
      </c>
      <c r="X243">
        <v>1</v>
      </c>
      <c r="Z243">
        <v>1</v>
      </c>
      <c r="BR243">
        <f t="shared" si="52"/>
        <v>3</v>
      </c>
      <c r="BS243" t="str">
        <f t="shared" si="59"/>
        <v>Non prêté</v>
      </c>
      <c r="BT243" t="s">
        <v>106</v>
      </c>
      <c r="BU243" t="s">
        <v>112</v>
      </c>
      <c r="BV243" t="s">
        <v>108</v>
      </c>
      <c r="BW243" s="13" t="s">
        <v>103</v>
      </c>
      <c r="BX243" s="14" t="str">
        <f t="shared" ca="1" si="60"/>
        <v/>
      </c>
      <c r="BY243" s="15" t="str">
        <f t="shared" ca="1" si="61"/>
        <v/>
      </c>
      <c r="BZ243" s="12">
        <f t="shared" ca="1" si="62"/>
        <v>1634738</v>
      </c>
      <c r="CA243" s="12"/>
      <c r="CB243" s="12">
        <f t="shared" ca="1" si="63"/>
        <v>1634738</v>
      </c>
      <c r="CC243" s="12" t="s">
        <v>109</v>
      </c>
      <c r="CD243" s="12" t="s">
        <v>109</v>
      </c>
      <c r="CE243" s="12" t="str">
        <f t="shared" ca="1" si="64"/>
        <v/>
      </c>
      <c r="CF243" s="12" t="str">
        <f t="shared" ca="1" si="65"/>
        <v/>
      </c>
      <c r="CG243" s="16" t="str">
        <f t="shared" ca="1" si="66"/>
        <v/>
      </c>
      <c r="CH243" s="12" t="str">
        <f t="shared" ca="1" si="67"/>
        <v/>
      </c>
      <c r="CI243" s="12" t="s">
        <v>104</v>
      </c>
    </row>
    <row r="244" spans="1:87">
      <c r="A244" s="6">
        <v>11351</v>
      </c>
      <c r="B244" s="6" t="s">
        <v>101</v>
      </c>
      <c r="C244" s="18">
        <v>0.75</v>
      </c>
      <c r="D244" s="6" t="s">
        <v>102</v>
      </c>
      <c r="E244" s="6" t="s">
        <v>103</v>
      </c>
      <c r="F244" s="18"/>
      <c r="G244" s="18" t="str">
        <f t="shared" si="51"/>
        <v>Oui</v>
      </c>
      <c r="H244" s="6" t="s">
        <v>110</v>
      </c>
      <c r="I244" s="7" t="s">
        <v>127</v>
      </c>
      <c r="J244" s="8">
        <v>43466</v>
      </c>
      <c r="K244" s="6">
        <f t="shared" ca="1" si="53"/>
        <v>7</v>
      </c>
      <c r="L244" s="6" t="str">
        <f t="shared" ca="1" si="54"/>
        <v>5 à 10 ans</v>
      </c>
      <c r="M244" s="8">
        <v>43466</v>
      </c>
      <c r="N244" s="6">
        <f t="shared" ca="1" si="55"/>
        <v>7</v>
      </c>
      <c r="O244" s="6" t="str">
        <f t="shared" ca="1" si="56"/>
        <v>5 à 10 ans</v>
      </c>
      <c r="P244" s="8">
        <v>36526</v>
      </c>
      <c r="Q244" s="6">
        <f t="shared" ca="1" si="57"/>
        <v>26</v>
      </c>
      <c r="R244" s="6" t="str">
        <f t="shared" ca="1" si="58"/>
        <v>25-34</v>
      </c>
      <c r="S244" s="6" t="s">
        <v>136</v>
      </c>
      <c r="T244" s="6"/>
      <c r="U244" s="6">
        <v>1</v>
      </c>
      <c r="V244" s="6">
        <v>1</v>
      </c>
      <c r="W244" s="6">
        <v>1</v>
      </c>
      <c r="X244" s="6">
        <v>1</v>
      </c>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f t="shared" si="52"/>
        <v>4</v>
      </c>
      <c r="BS244" s="6" t="str">
        <f t="shared" si="59"/>
        <v>Non prêté</v>
      </c>
      <c r="BT244" s="6" t="s">
        <v>106</v>
      </c>
      <c r="BU244" s="6" t="s">
        <v>112</v>
      </c>
      <c r="BV244" s="6" t="s">
        <v>138</v>
      </c>
      <c r="BW244" s="8" t="s">
        <v>103</v>
      </c>
      <c r="BX244" s="9" t="str">
        <f t="shared" ca="1" si="60"/>
        <v/>
      </c>
      <c r="BY244" s="10" t="str">
        <f t="shared" ca="1" si="61"/>
        <v/>
      </c>
      <c r="BZ244" s="7">
        <f t="shared" ca="1" si="62"/>
        <v>246736</v>
      </c>
      <c r="CA244" s="7"/>
      <c r="CB244" s="7">
        <f t="shared" ca="1" si="63"/>
        <v>246736</v>
      </c>
      <c r="CC244" s="7" t="s">
        <v>109</v>
      </c>
      <c r="CD244" s="7" t="s">
        <v>109</v>
      </c>
      <c r="CE244" s="7" t="str">
        <f t="shared" ca="1" si="64"/>
        <v/>
      </c>
      <c r="CF244" s="7" t="str">
        <f t="shared" ca="1" si="65"/>
        <v/>
      </c>
      <c r="CG244" s="11" t="str">
        <f t="shared" ca="1" si="66"/>
        <v/>
      </c>
      <c r="CH244" s="7" t="str">
        <f t="shared" ca="1" si="67"/>
        <v/>
      </c>
      <c r="CI244" s="7" t="s">
        <v>104</v>
      </c>
    </row>
    <row r="245" spans="1:87">
      <c r="A245">
        <v>11352</v>
      </c>
      <c r="B245" t="s">
        <v>101</v>
      </c>
      <c r="C245" s="17">
        <v>1</v>
      </c>
      <c r="D245" t="s">
        <v>103</v>
      </c>
      <c r="E245" t="s">
        <v>103</v>
      </c>
      <c r="G245" s="17" t="str">
        <f t="shared" si="51"/>
        <v>Oui</v>
      </c>
      <c r="H245" t="s">
        <v>119</v>
      </c>
      <c r="I245" s="12" t="s">
        <v>120</v>
      </c>
      <c r="J245" s="13">
        <v>43281</v>
      </c>
      <c r="K245">
        <f t="shared" ca="1" si="53"/>
        <v>7</v>
      </c>
      <c r="L245" t="str">
        <f t="shared" ca="1" si="54"/>
        <v>5 à 10 ans</v>
      </c>
      <c r="M245" s="13">
        <v>43281</v>
      </c>
      <c r="N245">
        <f t="shared" ca="1" si="55"/>
        <v>7</v>
      </c>
      <c r="O245" t="str">
        <f t="shared" ca="1" si="56"/>
        <v>5 à 10 ans</v>
      </c>
      <c r="P245" s="13">
        <v>34700</v>
      </c>
      <c r="Q245">
        <f t="shared" ca="1" si="57"/>
        <v>31</v>
      </c>
      <c r="R245" t="str">
        <f t="shared" ca="1" si="58"/>
        <v>25-34</v>
      </c>
      <c r="S245" t="s">
        <v>136</v>
      </c>
      <c r="T245">
        <v>1</v>
      </c>
      <c r="V245">
        <v>1</v>
      </c>
      <c r="X245">
        <v>1</v>
      </c>
      <c r="Z245">
        <v>1</v>
      </c>
      <c r="BR245">
        <f t="shared" si="52"/>
        <v>4</v>
      </c>
      <c r="BS245" t="str">
        <f t="shared" si="59"/>
        <v>Prêt</v>
      </c>
      <c r="BT245" t="s">
        <v>106</v>
      </c>
      <c r="BU245" t="s">
        <v>107</v>
      </c>
      <c r="BV245" t="s">
        <v>108</v>
      </c>
      <c r="BW245" s="13" t="s">
        <v>103</v>
      </c>
      <c r="BX245" s="14">
        <f t="shared" ca="1" si="60"/>
        <v>4996958</v>
      </c>
      <c r="BY245" s="15" t="str">
        <f t="shared" ca="1" si="61"/>
        <v>750k-5 mil</v>
      </c>
      <c r="BZ245" s="12">
        <f t="shared" ca="1" si="62"/>
        <v>1451399</v>
      </c>
      <c r="CA245" s="12"/>
      <c r="CB245" s="12">
        <f t="shared" ca="1" si="63"/>
        <v>1451399</v>
      </c>
      <c r="CC245" s="12" t="s">
        <v>113</v>
      </c>
      <c r="CD245" s="12" t="s">
        <v>114</v>
      </c>
      <c r="CE245" s="12">
        <f t="shared" ca="1" si="64"/>
        <v>6</v>
      </c>
      <c r="CF245" s="12">
        <f t="shared" ca="1" si="65"/>
        <v>832826.33333333337</v>
      </c>
      <c r="CG245" s="16">
        <f t="shared" ca="1" si="66"/>
        <v>3.4428561684278409</v>
      </c>
      <c r="CH245" s="12" t="str">
        <f t="shared" ca="1" si="67"/>
        <v>1-5x</v>
      </c>
      <c r="CI245" s="12" t="s">
        <v>104</v>
      </c>
    </row>
    <row r="246" spans="1:87">
      <c r="A246" s="6">
        <v>11353</v>
      </c>
      <c r="B246" s="6" t="s">
        <v>101</v>
      </c>
      <c r="C246" s="18">
        <v>0</v>
      </c>
      <c r="D246" s="6" t="s">
        <v>102</v>
      </c>
      <c r="E246" s="6" t="s">
        <v>102</v>
      </c>
      <c r="F246" s="18">
        <v>0.15</v>
      </c>
      <c r="G246" s="18" t="str">
        <f t="shared" si="51"/>
        <v>Non</v>
      </c>
      <c r="H246" s="6" t="s">
        <v>104</v>
      </c>
      <c r="I246" s="7" t="s">
        <v>104</v>
      </c>
      <c r="J246" s="8">
        <v>43101</v>
      </c>
      <c r="K246" s="6">
        <f t="shared" ca="1" si="53"/>
        <v>8</v>
      </c>
      <c r="L246" s="6" t="str">
        <f t="shared" ca="1" si="54"/>
        <v>5 à 10 ans</v>
      </c>
      <c r="M246" s="8">
        <v>43101</v>
      </c>
      <c r="N246" s="6">
        <f t="shared" ca="1" si="55"/>
        <v>8</v>
      </c>
      <c r="O246" s="6" t="str">
        <f t="shared" ca="1" si="56"/>
        <v>5 à 10 ans</v>
      </c>
      <c r="P246" s="8">
        <v>32874</v>
      </c>
      <c r="Q246" s="6">
        <f t="shared" ca="1" si="57"/>
        <v>36</v>
      </c>
      <c r="R246" s="6" t="str">
        <f t="shared" ca="1" si="58"/>
        <v>35-44</v>
      </c>
      <c r="S246" s="6" t="s">
        <v>105</v>
      </c>
      <c r="T246" s="6"/>
      <c r="U246" s="6">
        <v>1</v>
      </c>
      <c r="V246" s="6"/>
      <c r="W246" s="6">
        <v>1</v>
      </c>
      <c r="X246" s="6"/>
      <c r="Y246" s="6">
        <v>1</v>
      </c>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f t="shared" si="52"/>
        <v>3</v>
      </c>
      <c r="BS246" s="6" t="str">
        <f t="shared" si="59"/>
        <v>Non prêté</v>
      </c>
      <c r="BT246" s="6" t="s">
        <v>106</v>
      </c>
      <c r="BU246" s="6" t="s">
        <v>107</v>
      </c>
      <c r="BV246" s="6" t="s">
        <v>108</v>
      </c>
      <c r="BW246" s="8" t="s">
        <v>103</v>
      </c>
      <c r="BX246" s="9" t="str">
        <f t="shared" ca="1" si="60"/>
        <v/>
      </c>
      <c r="BY246" s="10" t="str">
        <f t="shared" ca="1" si="61"/>
        <v/>
      </c>
      <c r="BZ246" s="7">
        <f t="shared" ca="1" si="62"/>
        <v>811574</v>
      </c>
      <c r="CA246" s="7"/>
      <c r="CB246" s="7">
        <f t="shared" ca="1" si="63"/>
        <v>811574</v>
      </c>
      <c r="CC246" s="7" t="s">
        <v>109</v>
      </c>
      <c r="CD246" s="7" t="s">
        <v>109</v>
      </c>
      <c r="CE246" s="7" t="str">
        <f t="shared" ca="1" si="64"/>
        <v/>
      </c>
      <c r="CF246" s="7" t="str">
        <f t="shared" ca="1" si="65"/>
        <v/>
      </c>
      <c r="CG246" s="11" t="str">
        <f t="shared" ca="1" si="66"/>
        <v/>
      </c>
      <c r="CH246" s="7" t="str">
        <f t="shared" ca="1" si="67"/>
        <v/>
      </c>
      <c r="CI246" s="7" t="s">
        <v>104</v>
      </c>
    </row>
    <row r="247" spans="1:87">
      <c r="A247">
        <v>11354</v>
      </c>
      <c r="B247" t="s">
        <v>130</v>
      </c>
      <c r="C247" s="17">
        <v>0.4</v>
      </c>
      <c r="D247" t="s">
        <v>103</v>
      </c>
      <c r="E247" t="s">
        <v>102</v>
      </c>
      <c r="F247" s="17">
        <v>0.5</v>
      </c>
      <c r="G247" s="17" t="str">
        <f t="shared" si="51"/>
        <v>Non</v>
      </c>
      <c r="H247" t="s">
        <v>119</v>
      </c>
      <c r="I247" s="12" t="s">
        <v>120</v>
      </c>
      <c r="J247" s="13">
        <v>42916</v>
      </c>
      <c r="K247">
        <f t="shared" ca="1" si="53"/>
        <v>8</v>
      </c>
      <c r="L247" t="str">
        <f t="shared" ca="1" si="54"/>
        <v>5 à 10 ans</v>
      </c>
      <c r="M247" s="13">
        <v>42916</v>
      </c>
      <c r="N247">
        <f t="shared" ca="1" si="55"/>
        <v>8</v>
      </c>
      <c r="O247" t="str">
        <f t="shared" ca="1" si="56"/>
        <v>5 à 10 ans</v>
      </c>
      <c r="P247" s="13">
        <v>31048</v>
      </c>
      <c r="Q247">
        <f t="shared" ca="1" si="57"/>
        <v>41</v>
      </c>
      <c r="R247" t="str">
        <f t="shared" ca="1" si="58"/>
        <v>35-44</v>
      </c>
      <c r="S247" t="s">
        <v>136</v>
      </c>
      <c r="T247">
        <v>1</v>
      </c>
      <c r="V247">
        <v>1</v>
      </c>
      <c r="X247">
        <v>1</v>
      </c>
      <c r="Z247">
        <v>1</v>
      </c>
      <c r="BR247">
        <f t="shared" si="52"/>
        <v>4</v>
      </c>
      <c r="BS247" t="str">
        <f t="shared" si="59"/>
        <v>Prêt</v>
      </c>
      <c r="BT247" t="s">
        <v>106</v>
      </c>
      <c r="BU247" t="s">
        <v>112</v>
      </c>
      <c r="BV247" t="s">
        <v>108</v>
      </c>
      <c r="BW247" s="13" t="s">
        <v>103</v>
      </c>
      <c r="BX247" s="14">
        <f t="shared" ca="1" si="60"/>
        <v>3750024</v>
      </c>
      <c r="BY247" s="15" t="str">
        <f t="shared" ca="1" si="61"/>
        <v>750k-5 mil</v>
      </c>
      <c r="BZ247" s="12">
        <f t="shared" ca="1" si="62"/>
        <v>440241</v>
      </c>
      <c r="CA247" s="12"/>
      <c r="CB247" s="12">
        <f t="shared" ca="1" si="63"/>
        <v>440241</v>
      </c>
      <c r="CC247" s="12" t="s">
        <v>122</v>
      </c>
      <c r="CD247" s="12" t="s">
        <v>114</v>
      </c>
      <c r="CE247" s="12">
        <f t="shared" ca="1" si="64"/>
        <v>5</v>
      </c>
      <c r="CF247" s="12">
        <f t="shared" ca="1" si="65"/>
        <v>750004.8</v>
      </c>
      <c r="CG247" s="16">
        <f t="shared" ca="1" si="66"/>
        <v>8.5181162136193578</v>
      </c>
      <c r="CH247" s="12" t="str">
        <f t="shared" ca="1" si="67"/>
        <v>5-10x</v>
      </c>
      <c r="CI247" s="12" t="s">
        <v>115</v>
      </c>
    </row>
    <row r="248" spans="1:87">
      <c r="A248" s="6">
        <v>11355</v>
      </c>
      <c r="B248" s="6" t="s">
        <v>130</v>
      </c>
      <c r="C248" s="18">
        <v>0.15</v>
      </c>
      <c r="D248" s="6" t="s">
        <v>102</v>
      </c>
      <c r="E248" s="6" t="s">
        <v>103</v>
      </c>
      <c r="F248" s="18"/>
      <c r="G248" s="18" t="str">
        <f t="shared" si="51"/>
        <v>Non</v>
      </c>
      <c r="H248" s="6" t="s">
        <v>119</v>
      </c>
      <c r="I248" s="7" t="s">
        <v>127</v>
      </c>
      <c r="J248" s="8">
        <v>42736</v>
      </c>
      <c r="K248" s="6">
        <f t="shared" ca="1" si="53"/>
        <v>9</v>
      </c>
      <c r="L248" s="6" t="str">
        <f t="shared" ca="1" si="54"/>
        <v>5 à 10 ans</v>
      </c>
      <c r="M248" s="8">
        <v>42736</v>
      </c>
      <c r="N248" s="6">
        <f t="shared" ca="1" si="55"/>
        <v>9</v>
      </c>
      <c r="O248" s="6" t="str">
        <f t="shared" ca="1" si="56"/>
        <v>5 à 10 ans</v>
      </c>
      <c r="P248" s="8">
        <v>29221</v>
      </c>
      <c r="Q248" s="6">
        <f t="shared" ca="1" si="57"/>
        <v>46</v>
      </c>
      <c r="R248" s="6" t="str">
        <f t="shared" ca="1" si="58"/>
        <v>45-54</v>
      </c>
      <c r="S248" s="6" t="s">
        <v>136</v>
      </c>
      <c r="T248" s="6">
        <v>1</v>
      </c>
      <c r="U248" s="6">
        <v>1</v>
      </c>
      <c r="V248" s="6">
        <v>1</v>
      </c>
      <c r="W248" s="6">
        <v>1</v>
      </c>
      <c r="X248" s="6">
        <v>1</v>
      </c>
      <c r="Y248" s="6">
        <v>1</v>
      </c>
      <c r="Z248" s="6">
        <v>1</v>
      </c>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f t="shared" si="52"/>
        <v>7</v>
      </c>
      <c r="BS248" s="6" t="str">
        <f t="shared" si="59"/>
        <v>Prêt</v>
      </c>
      <c r="BT248" s="6" t="s">
        <v>106</v>
      </c>
      <c r="BU248" s="6" t="s">
        <v>107</v>
      </c>
      <c r="BV248" s="6" t="s">
        <v>108</v>
      </c>
      <c r="BW248" s="8" t="s">
        <v>103</v>
      </c>
      <c r="BX248" s="9">
        <f t="shared" ca="1" si="60"/>
        <v>38964</v>
      </c>
      <c r="BY248" s="10" t="str">
        <f t="shared" ca="1" si="61"/>
        <v>&lt;=50k</v>
      </c>
      <c r="BZ248" s="7">
        <f t="shared" ca="1" si="62"/>
        <v>1854662</v>
      </c>
      <c r="CA248" s="7"/>
      <c r="CB248" s="7">
        <f t="shared" ca="1" si="63"/>
        <v>1854662</v>
      </c>
      <c r="CC248" s="7" t="s">
        <v>113</v>
      </c>
      <c r="CD248" s="7" t="s">
        <v>128</v>
      </c>
      <c r="CE248" s="7">
        <f t="shared" ca="1" si="64"/>
        <v>1</v>
      </c>
      <c r="CF248" s="7">
        <f t="shared" ca="1" si="65"/>
        <v>38964</v>
      </c>
      <c r="CG248" s="11">
        <f t="shared" ca="1" si="66"/>
        <v>2.1008679748655012E-2</v>
      </c>
      <c r="CH248" s="7" t="str">
        <f t="shared" ca="1" si="67"/>
        <v>1x</v>
      </c>
      <c r="CI248" s="7" t="s">
        <v>115</v>
      </c>
    </row>
    <row r="249" spans="1:87">
      <c r="A249">
        <v>11356</v>
      </c>
      <c r="B249" t="s">
        <v>101</v>
      </c>
      <c r="C249" s="17">
        <v>0.2</v>
      </c>
      <c r="D249" t="s">
        <v>103</v>
      </c>
      <c r="E249" t="s">
        <v>103</v>
      </c>
      <c r="G249" s="17" t="str">
        <f t="shared" si="51"/>
        <v>Non</v>
      </c>
      <c r="H249" t="s">
        <v>119</v>
      </c>
      <c r="I249" s="12" t="s">
        <v>120</v>
      </c>
      <c r="J249" s="13">
        <v>42551</v>
      </c>
      <c r="K249">
        <f t="shared" ca="1" si="53"/>
        <v>9</v>
      </c>
      <c r="L249" t="str">
        <f t="shared" ca="1" si="54"/>
        <v>5 à 10 ans</v>
      </c>
      <c r="M249" s="13">
        <v>42551</v>
      </c>
      <c r="N249">
        <f t="shared" ca="1" si="55"/>
        <v>9</v>
      </c>
      <c r="O249" t="str">
        <f t="shared" ca="1" si="56"/>
        <v>5 à 10 ans</v>
      </c>
      <c r="P249" s="13">
        <v>27395</v>
      </c>
      <c r="Q249">
        <f t="shared" ca="1" si="57"/>
        <v>51</v>
      </c>
      <c r="R249" t="str">
        <f t="shared" ca="1" si="58"/>
        <v>45-54</v>
      </c>
      <c r="S249" t="s">
        <v>124</v>
      </c>
      <c r="T249">
        <v>1</v>
      </c>
      <c r="V249">
        <v>1</v>
      </c>
      <c r="X249">
        <v>1</v>
      </c>
      <c r="Z249">
        <v>1</v>
      </c>
      <c r="BR249">
        <f t="shared" si="52"/>
        <v>4</v>
      </c>
      <c r="BS249" t="str">
        <f t="shared" si="59"/>
        <v>Prêt</v>
      </c>
      <c r="BT249" t="s">
        <v>106</v>
      </c>
      <c r="BU249" t="s">
        <v>107</v>
      </c>
      <c r="BV249" t="s">
        <v>108</v>
      </c>
      <c r="BW249" s="13" t="s">
        <v>103</v>
      </c>
      <c r="BX249" s="14">
        <f t="shared" ca="1" si="60"/>
        <v>2530365</v>
      </c>
      <c r="BY249" s="15" t="str">
        <f t="shared" ca="1" si="61"/>
        <v>750k-5 mil</v>
      </c>
      <c r="BZ249" s="12">
        <f t="shared" ca="1" si="62"/>
        <v>1683007</v>
      </c>
      <c r="CA249" s="12"/>
      <c r="CB249" s="12">
        <f t="shared" ca="1" si="63"/>
        <v>1683007</v>
      </c>
      <c r="CC249" s="12" t="s">
        <v>113</v>
      </c>
      <c r="CD249" s="12" t="s">
        <v>114</v>
      </c>
      <c r="CE249" s="12">
        <f t="shared" ca="1" si="64"/>
        <v>6</v>
      </c>
      <c r="CF249" s="12">
        <f t="shared" ca="1" si="65"/>
        <v>421727.5</v>
      </c>
      <c r="CG249" s="16">
        <f t="shared" ca="1" si="66"/>
        <v>1.5034785951573582</v>
      </c>
      <c r="CH249" s="12" t="str">
        <f t="shared" ca="1" si="67"/>
        <v>1-5x</v>
      </c>
      <c r="CI249" s="12" t="s">
        <v>115</v>
      </c>
    </row>
    <row r="250" spans="1:87">
      <c r="A250" s="6">
        <v>11357</v>
      </c>
      <c r="B250" s="6" t="s">
        <v>101</v>
      </c>
      <c r="C250" s="18">
        <v>0.3</v>
      </c>
      <c r="D250" s="6" t="s">
        <v>102</v>
      </c>
      <c r="E250" s="6" t="s">
        <v>102</v>
      </c>
      <c r="F250" s="18">
        <v>0.15</v>
      </c>
      <c r="G250" s="18" t="str">
        <f t="shared" si="51"/>
        <v>Non</v>
      </c>
      <c r="H250" s="6" t="s">
        <v>104</v>
      </c>
      <c r="I250" s="7" t="s">
        <v>104</v>
      </c>
      <c r="J250" s="8">
        <v>42370</v>
      </c>
      <c r="K250" s="6">
        <f t="shared" ca="1" si="53"/>
        <v>10</v>
      </c>
      <c r="L250" s="6" t="str">
        <f t="shared" ca="1" si="54"/>
        <v>10-20 ans</v>
      </c>
      <c r="M250" s="8">
        <v>42370</v>
      </c>
      <c r="N250" s="6">
        <f t="shared" ca="1" si="55"/>
        <v>10</v>
      </c>
      <c r="O250" s="6" t="str">
        <f t="shared" ca="1" si="56"/>
        <v>10-20 ans</v>
      </c>
      <c r="P250" s="8">
        <v>25569</v>
      </c>
      <c r="Q250" s="6">
        <f t="shared" ca="1" si="57"/>
        <v>56</v>
      </c>
      <c r="R250" s="6" t="str">
        <f t="shared" ca="1" si="58"/>
        <v>55-64</v>
      </c>
      <c r="S250" s="6" t="s">
        <v>124</v>
      </c>
      <c r="T250" s="6"/>
      <c r="U250" s="6">
        <v>1</v>
      </c>
      <c r="V250" s="6">
        <v>1</v>
      </c>
      <c r="W250" s="6">
        <v>1</v>
      </c>
      <c r="X250" s="6">
        <v>1</v>
      </c>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f t="shared" si="52"/>
        <v>4</v>
      </c>
      <c r="BS250" s="6" t="str">
        <f t="shared" si="59"/>
        <v>Non prêté</v>
      </c>
      <c r="BT250" s="6" t="s">
        <v>106</v>
      </c>
      <c r="BU250" s="6" t="s">
        <v>112</v>
      </c>
      <c r="BV250" s="6" t="s">
        <v>108</v>
      </c>
      <c r="BW250" s="8" t="s">
        <v>103</v>
      </c>
      <c r="BX250" s="9" t="str">
        <f t="shared" ca="1" si="60"/>
        <v/>
      </c>
      <c r="BY250" s="10" t="str">
        <f t="shared" ca="1" si="61"/>
        <v/>
      </c>
      <c r="BZ250" s="7">
        <f t="shared" ca="1" si="62"/>
        <v>336228</v>
      </c>
      <c r="CA250" s="7"/>
      <c r="CB250" s="7">
        <f t="shared" ca="1" si="63"/>
        <v>336228</v>
      </c>
      <c r="CC250" s="7" t="s">
        <v>109</v>
      </c>
      <c r="CD250" s="7" t="s">
        <v>109</v>
      </c>
      <c r="CE250" s="7" t="str">
        <f t="shared" ca="1" si="64"/>
        <v/>
      </c>
      <c r="CF250" s="7" t="str">
        <f t="shared" ca="1" si="65"/>
        <v/>
      </c>
      <c r="CG250" s="11" t="str">
        <f t="shared" ca="1" si="66"/>
        <v/>
      </c>
      <c r="CH250" s="7" t="str">
        <f t="shared" ca="1" si="67"/>
        <v/>
      </c>
      <c r="CI250" s="7" t="s">
        <v>104</v>
      </c>
    </row>
    <row r="251" spans="1:87">
      <c r="A251">
        <v>11358</v>
      </c>
      <c r="B251" t="s">
        <v>101</v>
      </c>
      <c r="C251" s="17">
        <v>0.4</v>
      </c>
      <c r="D251" t="s">
        <v>103</v>
      </c>
      <c r="E251" t="s">
        <v>102</v>
      </c>
      <c r="F251" s="17">
        <v>0.3</v>
      </c>
      <c r="G251" s="17" t="str">
        <f t="shared" si="51"/>
        <v>Non</v>
      </c>
      <c r="H251" t="s">
        <v>104</v>
      </c>
      <c r="I251" s="12" t="s">
        <v>104</v>
      </c>
      <c r="J251" s="13">
        <v>42185</v>
      </c>
      <c r="K251">
        <f t="shared" ca="1" si="53"/>
        <v>10</v>
      </c>
      <c r="L251" t="str">
        <f t="shared" ca="1" si="54"/>
        <v>10-20 ans</v>
      </c>
      <c r="M251" s="13">
        <v>42185</v>
      </c>
      <c r="N251">
        <f t="shared" ca="1" si="55"/>
        <v>10</v>
      </c>
      <c r="O251" t="str">
        <f t="shared" ca="1" si="56"/>
        <v>10-20 ans</v>
      </c>
      <c r="P251" s="13">
        <v>23743</v>
      </c>
      <c r="Q251">
        <f t="shared" ca="1" si="57"/>
        <v>61</v>
      </c>
      <c r="R251" t="str">
        <f t="shared" ca="1" si="58"/>
        <v>55-64</v>
      </c>
      <c r="S251" t="s">
        <v>105</v>
      </c>
      <c r="V251">
        <v>1</v>
      </c>
      <c r="X251">
        <v>1</v>
      </c>
      <c r="Z251">
        <v>1</v>
      </c>
      <c r="BR251">
        <f t="shared" si="52"/>
        <v>3</v>
      </c>
      <c r="BS251" t="str">
        <f t="shared" si="59"/>
        <v>Non prêté</v>
      </c>
      <c r="BT251" t="s">
        <v>106</v>
      </c>
      <c r="BU251" t="s">
        <v>107</v>
      </c>
      <c r="BV251" t="s">
        <v>108</v>
      </c>
      <c r="BW251" s="13" t="s">
        <v>103</v>
      </c>
      <c r="BX251" s="14" t="str">
        <f t="shared" ca="1" si="60"/>
        <v/>
      </c>
      <c r="BY251" s="15" t="str">
        <f t="shared" ca="1" si="61"/>
        <v/>
      </c>
      <c r="BZ251" s="12">
        <f t="shared" ca="1" si="62"/>
        <v>541676</v>
      </c>
      <c r="CA251" s="12"/>
      <c r="CB251" s="12">
        <f t="shared" ca="1" si="63"/>
        <v>541676</v>
      </c>
      <c r="CC251" s="12" t="s">
        <v>109</v>
      </c>
      <c r="CD251" s="12" t="s">
        <v>109</v>
      </c>
      <c r="CE251" s="12" t="str">
        <f t="shared" ca="1" si="64"/>
        <v/>
      </c>
      <c r="CF251" s="12" t="str">
        <f t="shared" ca="1" si="65"/>
        <v/>
      </c>
      <c r="CG251" s="16" t="str">
        <f t="shared" ca="1" si="66"/>
        <v/>
      </c>
      <c r="CH251" s="12" t="str">
        <f t="shared" ca="1" si="67"/>
        <v/>
      </c>
      <c r="CI251" s="12" t="s">
        <v>104</v>
      </c>
    </row>
    <row r="252" spans="1:87">
      <c r="A252" s="6">
        <v>11359</v>
      </c>
      <c r="B252" s="6" t="s">
        <v>101</v>
      </c>
      <c r="C252" s="18">
        <v>0.5</v>
      </c>
      <c r="D252" s="6" t="s">
        <v>102</v>
      </c>
      <c r="E252" s="6" t="s">
        <v>103</v>
      </c>
      <c r="F252" s="18"/>
      <c r="G252" s="18" t="str">
        <f t="shared" si="51"/>
        <v>Oui</v>
      </c>
      <c r="H252" s="6" t="s">
        <v>104</v>
      </c>
      <c r="I252" s="7" t="s">
        <v>127</v>
      </c>
      <c r="J252" s="8">
        <v>42005</v>
      </c>
      <c r="K252" s="6">
        <f t="shared" ca="1" si="53"/>
        <v>11</v>
      </c>
      <c r="L252" s="6" t="str">
        <f t="shared" ca="1" si="54"/>
        <v>10-20 ans</v>
      </c>
      <c r="M252" s="8">
        <v>42005</v>
      </c>
      <c r="N252" s="6">
        <f t="shared" ca="1" si="55"/>
        <v>11</v>
      </c>
      <c r="O252" s="6" t="str">
        <f t="shared" ca="1" si="56"/>
        <v>10-20 ans</v>
      </c>
      <c r="P252" s="8">
        <v>36526</v>
      </c>
      <c r="Q252" s="6">
        <f t="shared" ca="1" si="57"/>
        <v>26</v>
      </c>
      <c r="R252" s="6" t="str">
        <f t="shared" ca="1" si="58"/>
        <v>25-34</v>
      </c>
      <c r="S252" s="6" t="s">
        <v>121</v>
      </c>
      <c r="T252" s="6"/>
      <c r="U252" s="6">
        <v>1</v>
      </c>
      <c r="V252" s="6"/>
      <c r="W252" s="6">
        <v>1</v>
      </c>
      <c r="X252" s="6"/>
      <c r="Y252" s="6">
        <v>1</v>
      </c>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f t="shared" si="52"/>
        <v>3</v>
      </c>
      <c r="BS252" s="6" t="str">
        <f t="shared" si="59"/>
        <v>Non prêté</v>
      </c>
      <c r="BT252" s="6" t="s">
        <v>106</v>
      </c>
      <c r="BU252" s="6" t="s">
        <v>125</v>
      </c>
      <c r="BV252" s="6" t="s">
        <v>126</v>
      </c>
      <c r="BW252" s="8" t="s">
        <v>103</v>
      </c>
      <c r="BX252" s="9" t="str">
        <f t="shared" ca="1" si="60"/>
        <v/>
      </c>
      <c r="BY252" s="10" t="str">
        <f t="shared" ca="1" si="61"/>
        <v/>
      </c>
      <c r="BZ252" s="7">
        <f t="shared" ca="1" si="62"/>
        <v>373286</v>
      </c>
      <c r="CA252" s="7"/>
      <c r="CB252" s="7">
        <f t="shared" ca="1" si="63"/>
        <v>373286</v>
      </c>
      <c r="CC252" s="7" t="s">
        <v>109</v>
      </c>
      <c r="CD252" s="7" t="s">
        <v>109</v>
      </c>
      <c r="CE252" s="7" t="str">
        <f t="shared" ca="1" si="64"/>
        <v/>
      </c>
      <c r="CF252" s="7" t="str">
        <f t="shared" ca="1" si="65"/>
        <v/>
      </c>
      <c r="CG252" s="11" t="str">
        <f t="shared" ca="1" si="66"/>
        <v/>
      </c>
      <c r="CH252" s="7" t="str">
        <f t="shared" ca="1" si="67"/>
        <v/>
      </c>
      <c r="CI252" s="7" t="s">
        <v>104</v>
      </c>
    </row>
    <row r="253" spans="1:87">
      <c r="A253">
        <v>11360</v>
      </c>
      <c r="B253" t="s">
        <v>101</v>
      </c>
      <c r="C253" s="17">
        <v>0.6</v>
      </c>
      <c r="D253" t="s">
        <v>103</v>
      </c>
      <c r="E253" t="s">
        <v>103</v>
      </c>
      <c r="G253" s="17" t="str">
        <f t="shared" si="51"/>
        <v>Oui</v>
      </c>
      <c r="H253" t="s">
        <v>104</v>
      </c>
      <c r="I253" s="12" t="s">
        <v>104</v>
      </c>
      <c r="J253" s="13">
        <v>41640</v>
      </c>
      <c r="K253">
        <f t="shared" ca="1" si="53"/>
        <v>12</v>
      </c>
      <c r="L253" t="str">
        <f t="shared" ca="1" si="54"/>
        <v>10-20 ans</v>
      </c>
      <c r="M253" s="13">
        <v>41640</v>
      </c>
      <c r="N253">
        <f t="shared" ca="1" si="55"/>
        <v>12</v>
      </c>
      <c r="O253" t="str">
        <f t="shared" ca="1" si="56"/>
        <v>10-20 ans</v>
      </c>
      <c r="P253" s="13">
        <v>34700</v>
      </c>
      <c r="Q253">
        <f t="shared" ca="1" si="57"/>
        <v>31</v>
      </c>
      <c r="R253" t="str">
        <f t="shared" ca="1" si="58"/>
        <v>25-34</v>
      </c>
      <c r="S253" t="s">
        <v>144</v>
      </c>
      <c r="V253">
        <v>1</v>
      </c>
      <c r="X253">
        <v>1</v>
      </c>
      <c r="Z253">
        <v>1</v>
      </c>
      <c r="BR253">
        <f t="shared" si="52"/>
        <v>3</v>
      </c>
      <c r="BS253" t="str">
        <f t="shared" si="59"/>
        <v>Non prêté</v>
      </c>
      <c r="BT253" t="s">
        <v>106</v>
      </c>
      <c r="BU253" t="s">
        <v>112</v>
      </c>
      <c r="BV253" t="s">
        <v>108</v>
      </c>
      <c r="BW253" s="13" t="s">
        <v>103</v>
      </c>
      <c r="BX253" s="14" t="str">
        <f t="shared" ca="1" si="60"/>
        <v/>
      </c>
      <c r="BY253" s="15" t="str">
        <f t="shared" ca="1" si="61"/>
        <v/>
      </c>
      <c r="BZ253" s="12">
        <f t="shared" ca="1" si="62"/>
        <v>955127</v>
      </c>
      <c r="CA253" s="12"/>
      <c r="CB253" s="12">
        <f t="shared" ca="1" si="63"/>
        <v>955127</v>
      </c>
      <c r="CC253" s="12" t="s">
        <v>109</v>
      </c>
      <c r="CD253" s="12" t="s">
        <v>109</v>
      </c>
      <c r="CE253" s="12" t="str">
        <f t="shared" ca="1" si="64"/>
        <v/>
      </c>
      <c r="CF253" s="12" t="str">
        <f t="shared" ca="1" si="65"/>
        <v/>
      </c>
      <c r="CG253" s="16" t="str">
        <f t="shared" ca="1" si="66"/>
        <v/>
      </c>
      <c r="CH253" s="12" t="str">
        <f t="shared" ca="1" si="67"/>
        <v/>
      </c>
      <c r="CI253" s="12" t="s">
        <v>104</v>
      </c>
    </row>
    <row r="254" spans="1:87">
      <c r="A254" s="6">
        <v>11361</v>
      </c>
      <c r="B254" s="6" t="s">
        <v>101</v>
      </c>
      <c r="C254" s="18">
        <v>0.7</v>
      </c>
      <c r="D254" s="6" t="s">
        <v>102</v>
      </c>
      <c r="E254" s="6" t="s">
        <v>102</v>
      </c>
      <c r="F254" s="18">
        <v>0.4</v>
      </c>
      <c r="G254" s="18" t="str">
        <f t="shared" si="51"/>
        <v>Oui</v>
      </c>
      <c r="H254" s="6" t="s">
        <v>104</v>
      </c>
      <c r="I254" s="7" t="s">
        <v>104</v>
      </c>
      <c r="J254" s="8">
        <v>41275</v>
      </c>
      <c r="K254" s="6">
        <f t="shared" ca="1" si="53"/>
        <v>13</v>
      </c>
      <c r="L254" s="6" t="str">
        <f t="shared" ca="1" si="54"/>
        <v>10-20 ans</v>
      </c>
      <c r="M254" s="8">
        <v>41275</v>
      </c>
      <c r="N254" s="6">
        <f t="shared" ca="1" si="55"/>
        <v>13</v>
      </c>
      <c r="O254" s="6" t="str">
        <f t="shared" ca="1" si="56"/>
        <v>10-20 ans</v>
      </c>
      <c r="P254" s="8">
        <v>32874</v>
      </c>
      <c r="Q254" s="6">
        <f t="shared" ca="1" si="57"/>
        <v>36</v>
      </c>
      <c r="R254" s="6" t="str">
        <f t="shared" ca="1" si="58"/>
        <v>35-44</v>
      </c>
      <c r="S254" s="6" t="s">
        <v>124</v>
      </c>
      <c r="T254" s="6">
        <v>1</v>
      </c>
      <c r="U254" s="6">
        <v>1</v>
      </c>
      <c r="V254" s="6">
        <v>1</v>
      </c>
      <c r="W254" s="6">
        <v>1</v>
      </c>
      <c r="X254" s="6">
        <v>1</v>
      </c>
      <c r="Y254" s="6">
        <v>1</v>
      </c>
      <c r="Z254" s="6">
        <v>1</v>
      </c>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f t="shared" si="52"/>
        <v>7</v>
      </c>
      <c r="BS254" s="6" t="str">
        <f t="shared" si="59"/>
        <v>Prêt</v>
      </c>
      <c r="BT254" s="6" t="s">
        <v>106</v>
      </c>
      <c r="BU254" s="6" t="s">
        <v>107</v>
      </c>
      <c r="BV254" s="6" t="s">
        <v>108</v>
      </c>
      <c r="BW254" s="8" t="s">
        <v>103</v>
      </c>
      <c r="BX254" s="9">
        <f t="shared" ca="1" si="60"/>
        <v>4600574</v>
      </c>
      <c r="BY254" s="10" t="str">
        <f t="shared" ca="1" si="61"/>
        <v>750k-5 mil</v>
      </c>
      <c r="BZ254" s="7">
        <f t="shared" ca="1" si="62"/>
        <v>1983354</v>
      </c>
      <c r="CA254" s="7"/>
      <c r="CB254" s="7">
        <f t="shared" ca="1" si="63"/>
        <v>1983354</v>
      </c>
      <c r="CC254" s="7" t="s">
        <v>122</v>
      </c>
      <c r="CD254" s="7" t="s">
        <v>128</v>
      </c>
      <c r="CE254" s="7">
        <f t="shared" ca="1" si="64"/>
        <v>4</v>
      </c>
      <c r="CF254" s="7">
        <f t="shared" ca="1" si="65"/>
        <v>1150143.5</v>
      </c>
      <c r="CG254" s="11">
        <f t="shared" ca="1" si="66"/>
        <v>2.319592972308524</v>
      </c>
      <c r="CH254" s="7" t="str">
        <f t="shared" ca="1" si="67"/>
        <v>1-5x</v>
      </c>
      <c r="CI254" s="7" t="s">
        <v>115</v>
      </c>
    </row>
    <row r="255" spans="1:87">
      <c r="A255">
        <v>11362</v>
      </c>
      <c r="B255" t="s">
        <v>101</v>
      </c>
      <c r="C255" s="17">
        <v>0.8</v>
      </c>
      <c r="D255" t="s">
        <v>103</v>
      </c>
      <c r="E255" t="s">
        <v>102</v>
      </c>
      <c r="F255" s="17">
        <v>0.75</v>
      </c>
      <c r="G255" s="17" t="str">
        <f t="shared" si="51"/>
        <v>Oui</v>
      </c>
      <c r="H255" t="s">
        <v>104</v>
      </c>
      <c r="I255" s="12" t="s">
        <v>104</v>
      </c>
      <c r="J255" s="13">
        <v>40909</v>
      </c>
      <c r="K255">
        <f t="shared" ca="1" si="53"/>
        <v>14</v>
      </c>
      <c r="L255" t="str">
        <f t="shared" ca="1" si="54"/>
        <v>10-20 ans</v>
      </c>
      <c r="M255" s="13">
        <v>40909</v>
      </c>
      <c r="N255">
        <f t="shared" ca="1" si="55"/>
        <v>14</v>
      </c>
      <c r="O255" t="str">
        <f t="shared" ca="1" si="56"/>
        <v>10-20 ans</v>
      </c>
      <c r="P255" s="13">
        <v>31048</v>
      </c>
      <c r="Q255">
        <f t="shared" ca="1" si="57"/>
        <v>41</v>
      </c>
      <c r="R255" t="str">
        <f t="shared" ca="1" si="58"/>
        <v>35-44</v>
      </c>
      <c r="S255" t="s">
        <v>136</v>
      </c>
      <c r="V255">
        <v>1</v>
      </c>
      <c r="X255">
        <v>1</v>
      </c>
      <c r="Z255">
        <v>1</v>
      </c>
      <c r="BR255">
        <f t="shared" si="52"/>
        <v>3</v>
      </c>
      <c r="BS255" t="str">
        <f t="shared" si="59"/>
        <v>Non prêté</v>
      </c>
      <c r="BT255" t="s">
        <v>106</v>
      </c>
      <c r="BU255" t="s">
        <v>112</v>
      </c>
      <c r="BV255" t="s">
        <v>108</v>
      </c>
      <c r="BW255" s="13" t="s">
        <v>103</v>
      </c>
      <c r="BX255" s="14" t="str">
        <f t="shared" ca="1" si="60"/>
        <v/>
      </c>
      <c r="BY255" s="15" t="str">
        <f t="shared" ca="1" si="61"/>
        <v/>
      </c>
      <c r="BZ255" s="12">
        <f t="shared" ca="1" si="62"/>
        <v>1183720</v>
      </c>
      <c r="CA255" s="12"/>
      <c r="CB255" s="12">
        <f t="shared" ca="1" si="63"/>
        <v>1183720</v>
      </c>
      <c r="CC255" s="12" t="s">
        <v>109</v>
      </c>
      <c r="CD255" s="12" t="s">
        <v>109</v>
      </c>
      <c r="CE255" s="12" t="str">
        <f t="shared" ca="1" si="64"/>
        <v/>
      </c>
      <c r="CF255" s="12" t="str">
        <f t="shared" ca="1" si="65"/>
        <v/>
      </c>
      <c r="CG255" s="16" t="str">
        <f t="shared" ca="1" si="66"/>
        <v/>
      </c>
      <c r="CH255" s="12" t="str">
        <f t="shared" ca="1" si="67"/>
        <v/>
      </c>
      <c r="CI255" s="12" t="s">
        <v>104</v>
      </c>
    </row>
    <row r="256" spans="1:87">
      <c r="A256" s="6">
        <v>11363</v>
      </c>
      <c r="B256" s="6" t="s">
        <v>123</v>
      </c>
      <c r="C256" s="18">
        <v>0.75</v>
      </c>
      <c r="D256" s="6" t="s">
        <v>102</v>
      </c>
      <c r="E256" s="6" t="s">
        <v>103</v>
      </c>
      <c r="F256" s="18"/>
      <c r="G256" s="18" t="str">
        <f t="shared" si="51"/>
        <v>Oui</v>
      </c>
      <c r="H256" s="6" t="s">
        <v>104</v>
      </c>
      <c r="I256" s="7" t="s">
        <v>127</v>
      </c>
      <c r="J256" s="8">
        <v>40544</v>
      </c>
      <c r="K256" s="6">
        <f t="shared" ca="1" si="53"/>
        <v>15</v>
      </c>
      <c r="L256" s="6" t="str">
        <f t="shared" ca="1" si="54"/>
        <v>10-20 ans</v>
      </c>
      <c r="M256" s="8">
        <v>40544</v>
      </c>
      <c r="N256" s="6">
        <f t="shared" ca="1" si="55"/>
        <v>15</v>
      </c>
      <c r="O256" s="6" t="str">
        <f t="shared" ca="1" si="56"/>
        <v>10-20 ans</v>
      </c>
      <c r="P256" s="8">
        <v>29221</v>
      </c>
      <c r="Q256" s="6">
        <f t="shared" ca="1" si="57"/>
        <v>46</v>
      </c>
      <c r="R256" s="6" t="str">
        <f t="shared" ca="1" si="58"/>
        <v>45-54</v>
      </c>
      <c r="S256" s="6" t="s">
        <v>117</v>
      </c>
      <c r="T256" s="6">
        <v>1</v>
      </c>
      <c r="U256" s="6">
        <v>1</v>
      </c>
      <c r="V256" s="6">
        <v>1</v>
      </c>
      <c r="W256" s="6">
        <v>1</v>
      </c>
      <c r="X256" s="6">
        <v>1</v>
      </c>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f t="shared" si="52"/>
        <v>5</v>
      </c>
      <c r="BS256" s="6" t="str">
        <f t="shared" si="59"/>
        <v>Prêt</v>
      </c>
      <c r="BT256" s="6" t="s">
        <v>106</v>
      </c>
      <c r="BU256" s="6" t="s">
        <v>125</v>
      </c>
      <c r="BV256" s="6" t="s">
        <v>126</v>
      </c>
      <c r="BW256" s="8" t="s">
        <v>103</v>
      </c>
      <c r="BX256" s="9">
        <f t="shared" ca="1" si="60"/>
        <v>149930</v>
      </c>
      <c r="BY256" s="10" t="str">
        <f t="shared" ca="1" si="61"/>
        <v>100k-250k</v>
      </c>
      <c r="BZ256" s="7">
        <f t="shared" ca="1" si="62"/>
        <v>732652</v>
      </c>
      <c r="CA256" s="7"/>
      <c r="CB256" s="7">
        <f t="shared" ca="1" si="63"/>
        <v>732652</v>
      </c>
      <c r="CC256" s="7" t="s">
        <v>113</v>
      </c>
      <c r="CD256" s="7" t="s">
        <v>128</v>
      </c>
      <c r="CE256" s="7">
        <f t="shared" ca="1" si="64"/>
        <v>10</v>
      </c>
      <c r="CF256" s="7">
        <f t="shared" ca="1" si="65"/>
        <v>14993</v>
      </c>
      <c r="CG256" s="11">
        <f t="shared" ca="1" si="66"/>
        <v>0.20464012928375272</v>
      </c>
      <c r="CH256" s="7" t="str">
        <f t="shared" ca="1" si="67"/>
        <v>1x</v>
      </c>
      <c r="CI256" s="7" t="s">
        <v>115</v>
      </c>
    </row>
    <row r="257" spans="1:87">
      <c r="A257">
        <v>11364</v>
      </c>
      <c r="B257" t="s">
        <v>101</v>
      </c>
      <c r="C257" s="17">
        <v>1</v>
      </c>
      <c r="D257" t="s">
        <v>103</v>
      </c>
      <c r="E257" t="s">
        <v>103</v>
      </c>
      <c r="G257" s="17" t="str">
        <f t="shared" si="51"/>
        <v>Oui</v>
      </c>
      <c r="H257" t="s">
        <v>119</v>
      </c>
      <c r="I257" s="12" t="s">
        <v>127</v>
      </c>
      <c r="J257" s="13">
        <v>40179</v>
      </c>
      <c r="K257">
        <f t="shared" ca="1" si="53"/>
        <v>16</v>
      </c>
      <c r="L257" t="str">
        <f t="shared" ca="1" si="54"/>
        <v>10-20 ans</v>
      </c>
      <c r="M257" s="13">
        <v>40179</v>
      </c>
      <c r="N257">
        <f t="shared" ca="1" si="55"/>
        <v>16</v>
      </c>
      <c r="O257" t="str">
        <f t="shared" ca="1" si="56"/>
        <v>10-20 ans</v>
      </c>
      <c r="P257" s="13">
        <v>27395</v>
      </c>
      <c r="Q257">
        <f t="shared" ca="1" si="57"/>
        <v>51</v>
      </c>
      <c r="R257" t="str">
        <f t="shared" ca="1" si="58"/>
        <v>45-54</v>
      </c>
      <c r="S257" t="s">
        <v>129</v>
      </c>
      <c r="T257">
        <v>1</v>
      </c>
      <c r="V257">
        <v>1</v>
      </c>
      <c r="X257">
        <v>1</v>
      </c>
      <c r="Z257">
        <v>1</v>
      </c>
      <c r="BR257">
        <f t="shared" si="52"/>
        <v>4</v>
      </c>
      <c r="BS257" t="str">
        <f t="shared" si="59"/>
        <v>Prêt</v>
      </c>
      <c r="BT257" t="s">
        <v>106</v>
      </c>
      <c r="BU257" t="s">
        <v>112</v>
      </c>
      <c r="BV257" t="s">
        <v>108</v>
      </c>
      <c r="BW257" s="13" t="s">
        <v>103</v>
      </c>
      <c r="BX257" s="14">
        <f t="shared" ca="1" si="60"/>
        <v>1282601</v>
      </c>
      <c r="BY257" s="15" t="str">
        <f t="shared" ca="1" si="61"/>
        <v>750k-5 mil</v>
      </c>
      <c r="BZ257" s="12">
        <f t="shared" ca="1" si="62"/>
        <v>1559100</v>
      </c>
      <c r="CA257" s="12"/>
      <c r="CB257" s="12">
        <f t="shared" ca="1" si="63"/>
        <v>1559100</v>
      </c>
      <c r="CC257" s="12" t="s">
        <v>113</v>
      </c>
      <c r="CD257" s="12" t="s">
        <v>114</v>
      </c>
      <c r="CE257" s="12">
        <f t="shared" ca="1" si="64"/>
        <v>7</v>
      </c>
      <c r="CF257" s="12">
        <f t="shared" ca="1" si="65"/>
        <v>183228.71428571429</v>
      </c>
      <c r="CG257" s="16">
        <f t="shared" ca="1" si="66"/>
        <v>0.82265473670707456</v>
      </c>
      <c r="CH257" s="12" t="str">
        <f t="shared" ca="1" si="67"/>
        <v>1x</v>
      </c>
      <c r="CI257" s="12" t="s">
        <v>115</v>
      </c>
    </row>
    <row r="258" spans="1:87">
      <c r="A258" s="6">
        <v>11365</v>
      </c>
      <c r="B258" s="6" t="s">
        <v>123</v>
      </c>
      <c r="C258" s="18">
        <v>0</v>
      </c>
      <c r="D258" s="6" t="s">
        <v>102</v>
      </c>
      <c r="E258" s="6" t="s">
        <v>102</v>
      </c>
      <c r="F258" s="18">
        <v>0.15</v>
      </c>
      <c r="G258" s="18" t="str">
        <f t="shared" si="51"/>
        <v>Non</v>
      </c>
      <c r="H258" s="6" t="s">
        <v>104</v>
      </c>
      <c r="I258" s="7" t="s">
        <v>120</v>
      </c>
      <c r="J258" s="8">
        <v>39814</v>
      </c>
      <c r="K258" s="6">
        <f t="shared" ca="1" si="53"/>
        <v>17</v>
      </c>
      <c r="L258" s="6" t="str">
        <f t="shared" ca="1" si="54"/>
        <v>10-20 ans</v>
      </c>
      <c r="M258" s="8">
        <v>39814</v>
      </c>
      <c r="N258" s="6">
        <f t="shared" ca="1" si="55"/>
        <v>17</v>
      </c>
      <c r="O258" s="6" t="str">
        <f t="shared" ca="1" si="56"/>
        <v>10-20 ans</v>
      </c>
      <c r="P258" s="8">
        <v>25569</v>
      </c>
      <c r="Q258" s="6">
        <f t="shared" ca="1" si="57"/>
        <v>56</v>
      </c>
      <c r="R258" s="6" t="str">
        <f t="shared" ca="1" si="58"/>
        <v>55-64</v>
      </c>
      <c r="S258" s="6" t="s">
        <v>134</v>
      </c>
      <c r="T258" s="6"/>
      <c r="U258" s="6">
        <v>1</v>
      </c>
      <c r="V258" s="6"/>
      <c r="W258" s="6">
        <v>1</v>
      </c>
      <c r="X258" s="6"/>
      <c r="Y258" s="6">
        <v>1</v>
      </c>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f t="shared" si="52"/>
        <v>3</v>
      </c>
      <c r="BS258" s="6" t="str">
        <f t="shared" si="59"/>
        <v>Non prêté</v>
      </c>
      <c r="BT258" s="6" t="s">
        <v>106</v>
      </c>
      <c r="BU258" s="6" t="s">
        <v>125</v>
      </c>
      <c r="BV258" s="6" t="s">
        <v>133</v>
      </c>
      <c r="BW258" s="8" t="s">
        <v>103</v>
      </c>
      <c r="BX258" s="9" t="str">
        <f t="shared" ca="1" si="60"/>
        <v/>
      </c>
      <c r="BY258" s="10" t="str">
        <f t="shared" ca="1" si="61"/>
        <v/>
      </c>
      <c r="BZ258" s="7">
        <f t="shared" ca="1" si="62"/>
        <v>996508</v>
      </c>
      <c r="CA258" s="7"/>
      <c r="CB258" s="7">
        <f t="shared" ca="1" si="63"/>
        <v>996508</v>
      </c>
      <c r="CC258" s="7" t="s">
        <v>109</v>
      </c>
      <c r="CD258" s="7" t="s">
        <v>109</v>
      </c>
      <c r="CE258" s="7" t="str">
        <f t="shared" ca="1" si="64"/>
        <v/>
      </c>
      <c r="CF258" s="7" t="str">
        <f t="shared" ca="1" si="65"/>
        <v/>
      </c>
      <c r="CG258" s="11" t="str">
        <f t="shared" ca="1" si="66"/>
        <v/>
      </c>
      <c r="CH258" s="7" t="str">
        <f t="shared" ca="1" si="67"/>
        <v/>
      </c>
      <c r="CI258" s="7" t="s">
        <v>104</v>
      </c>
    </row>
    <row r="259" spans="1:87">
      <c r="A259">
        <v>11366</v>
      </c>
      <c r="B259" t="s">
        <v>101</v>
      </c>
      <c r="C259" s="17">
        <v>0.4</v>
      </c>
      <c r="D259" t="s">
        <v>103</v>
      </c>
      <c r="E259" t="s">
        <v>102</v>
      </c>
      <c r="F259" s="17">
        <v>0.5</v>
      </c>
      <c r="G259" s="17" t="str">
        <f t="shared" si="51"/>
        <v>Non</v>
      </c>
      <c r="H259" t="s">
        <v>104</v>
      </c>
      <c r="I259" s="12" t="s">
        <v>120</v>
      </c>
      <c r="J259" s="13">
        <v>39448</v>
      </c>
      <c r="K259">
        <f t="shared" ca="1" si="53"/>
        <v>18</v>
      </c>
      <c r="L259" t="str">
        <f t="shared" ca="1" si="54"/>
        <v>10-20 ans</v>
      </c>
      <c r="M259" s="13">
        <v>39448</v>
      </c>
      <c r="N259">
        <f t="shared" ca="1" si="55"/>
        <v>18</v>
      </c>
      <c r="O259" t="str">
        <f t="shared" ca="1" si="56"/>
        <v>10-20 ans</v>
      </c>
      <c r="P259" s="13">
        <v>23743</v>
      </c>
      <c r="Q259">
        <f t="shared" ca="1" si="57"/>
        <v>61</v>
      </c>
      <c r="R259" t="str">
        <f t="shared" ca="1" si="58"/>
        <v>55-64</v>
      </c>
      <c r="S259" t="s">
        <v>124</v>
      </c>
      <c r="V259">
        <v>1</v>
      </c>
      <c r="X259">
        <v>1</v>
      </c>
      <c r="Z259">
        <v>1</v>
      </c>
      <c r="BR259">
        <f t="shared" si="52"/>
        <v>3</v>
      </c>
      <c r="BS259" t="str">
        <f t="shared" si="59"/>
        <v>Non prêté</v>
      </c>
      <c r="BT259" t="s">
        <v>106</v>
      </c>
      <c r="BU259" t="s">
        <v>125</v>
      </c>
      <c r="BV259" t="s">
        <v>126</v>
      </c>
      <c r="BW259" s="13" t="s">
        <v>103</v>
      </c>
      <c r="BX259" s="14" t="str">
        <f t="shared" ca="1" si="60"/>
        <v/>
      </c>
      <c r="BY259" s="15" t="str">
        <f t="shared" ca="1" si="61"/>
        <v/>
      </c>
      <c r="BZ259" s="12">
        <f t="shared" ca="1" si="62"/>
        <v>694280</v>
      </c>
      <c r="CA259" s="12"/>
      <c r="CB259" s="12">
        <f t="shared" ca="1" si="63"/>
        <v>694280</v>
      </c>
      <c r="CC259" s="12" t="s">
        <v>109</v>
      </c>
      <c r="CD259" s="12" t="s">
        <v>109</v>
      </c>
      <c r="CE259" s="12" t="str">
        <f t="shared" ca="1" si="64"/>
        <v/>
      </c>
      <c r="CF259" s="12" t="str">
        <f t="shared" ca="1" si="65"/>
        <v/>
      </c>
      <c r="CG259" s="16" t="str">
        <f t="shared" ca="1" si="66"/>
        <v/>
      </c>
      <c r="CH259" s="12" t="str">
        <f t="shared" ca="1" si="67"/>
        <v/>
      </c>
      <c r="CI259" s="12" t="s">
        <v>104</v>
      </c>
    </row>
    <row r="260" spans="1:87">
      <c r="A260" s="6">
        <v>11367</v>
      </c>
      <c r="B260" s="6" t="s">
        <v>130</v>
      </c>
      <c r="C260" s="18">
        <v>0.15</v>
      </c>
      <c r="D260" s="6" t="s">
        <v>102</v>
      </c>
      <c r="E260" s="6" t="s">
        <v>103</v>
      </c>
      <c r="F260" s="18"/>
      <c r="G260" s="18" t="str">
        <f t="shared" ref="G260:G323" si="68">IF(OR(C260&gt;=51%, AND(C260&gt;=20%, D260="Oui", E260="Non"), AND(C260&gt;=20%, D260="Oui", E260="Oui", F260&gt;=30%)), "Oui", "Non")</f>
        <v>Non</v>
      </c>
      <c r="H260" s="6" t="s">
        <v>104</v>
      </c>
      <c r="I260" s="7" t="s">
        <v>104</v>
      </c>
      <c r="J260" s="8">
        <v>39083</v>
      </c>
      <c r="K260" s="6">
        <f t="shared" ca="1" si="53"/>
        <v>19</v>
      </c>
      <c r="L260" s="6" t="str">
        <f t="shared" ca="1" si="54"/>
        <v>10-20 ans</v>
      </c>
      <c r="M260" s="8">
        <v>39083</v>
      </c>
      <c r="N260" s="6">
        <f t="shared" ca="1" si="55"/>
        <v>19</v>
      </c>
      <c r="O260" s="6" t="str">
        <f t="shared" ca="1" si="56"/>
        <v>10-20 ans</v>
      </c>
      <c r="P260" s="8">
        <v>36526</v>
      </c>
      <c r="Q260" s="6">
        <f t="shared" ca="1" si="57"/>
        <v>26</v>
      </c>
      <c r="R260" s="6" t="str">
        <f t="shared" ca="1" si="58"/>
        <v>25-34</v>
      </c>
      <c r="S260" s="6" t="s">
        <v>148</v>
      </c>
      <c r="T260" s="6"/>
      <c r="U260" s="6">
        <v>1</v>
      </c>
      <c r="V260" s="6">
        <v>1</v>
      </c>
      <c r="W260" s="6">
        <v>1</v>
      </c>
      <c r="X260" s="6">
        <v>1</v>
      </c>
      <c r="Y260" s="6">
        <v>1</v>
      </c>
      <c r="Z260" s="6">
        <v>1</v>
      </c>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f t="shared" ref="BR260:BR323" si="69">SUM(T260:BQ260)</f>
        <v>6</v>
      </c>
      <c r="BS260" s="6" t="str">
        <f t="shared" si="59"/>
        <v>Non prêté</v>
      </c>
      <c r="BT260" s="6" t="s">
        <v>106</v>
      </c>
      <c r="BU260" s="6" t="s">
        <v>107</v>
      </c>
      <c r="BV260" s="6" t="s">
        <v>108</v>
      </c>
      <c r="BW260" s="8" t="s">
        <v>103</v>
      </c>
      <c r="BX260" s="9" t="str">
        <f t="shared" ca="1" si="60"/>
        <v/>
      </c>
      <c r="BY260" s="10" t="str">
        <f t="shared" ca="1" si="61"/>
        <v/>
      </c>
      <c r="BZ260" s="7">
        <f t="shared" ca="1" si="62"/>
        <v>1395426</v>
      </c>
      <c r="CA260" s="7"/>
      <c r="CB260" s="7">
        <f t="shared" ca="1" si="63"/>
        <v>1395426</v>
      </c>
      <c r="CC260" s="7" t="s">
        <v>109</v>
      </c>
      <c r="CD260" s="7" t="s">
        <v>109</v>
      </c>
      <c r="CE260" s="7" t="str">
        <f t="shared" ca="1" si="64"/>
        <v/>
      </c>
      <c r="CF260" s="7" t="str">
        <f t="shared" ca="1" si="65"/>
        <v/>
      </c>
      <c r="CG260" s="11" t="str">
        <f t="shared" ca="1" si="66"/>
        <v/>
      </c>
      <c r="CH260" s="7" t="str">
        <f t="shared" ca="1" si="67"/>
        <v/>
      </c>
      <c r="CI260" s="7" t="s">
        <v>104</v>
      </c>
    </row>
    <row r="261" spans="1:87">
      <c r="A261">
        <v>11368</v>
      </c>
      <c r="B261" t="s">
        <v>118</v>
      </c>
      <c r="C261" s="17">
        <v>0.2</v>
      </c>
      <c r="D261" t="s">
        <v>103</v>
      </c>
      <c r="E261" t="s">
        <v>103</v>
      </c>
      <c r="G261" s="17" t="str">
        <f t="shared" si="68"/>
        <v>Non</v>
      </c>
      <c r="H261" t="s">
        <v>104</v>
      </c>
      <c r="I261" s="12" t="s">
        <v>104</v>
      </c>
      <c r="J261" s="13">
        <v>38718</v>
      </c>
      <c r="K261">
        <f t="shared" ref="K261:K324" ca="1" si="70">ROUNDDOWN(((TODAY()-J261)/365),0)</f>
        <v>20</v>
      </c>
      <c r="L261" t="str">
        <f t="shared" ref="L261:L324" ca="1" si="71">IF(ISBLANK(J261),"",IF(DATEDIF(J261,TODAY(),"Y")&lt;1,"&lt;12 mois",
IF(DATEDIF(J261,TODAY(),"Y")&lt;3,"1 à 3 ans",IF(DATEDIF(J261,TODAY(),"Y")&lt;5,"3-5 ans",IF(DATEDIF(J261,TODAY(),"Y")&lt;10,"5 à 10 ans",IF(DATEDIF(J261,TODAY(),"Y")&lt;20,"10-20 ans","&gt;20 ans"))))))</f>
        <v>&gt;20 ans</v>
      </c>
      <c r="M261" s="13">
        <v>38718</v>
      </c>
      <c r="N261">
        <f t="shared" ref="N261:N324" ca="1" si="72">ROUNDDOWN(((TODAY()-M261)/365),0)</f>
        <v>20</v>
      </c>
      <c r="O261" t="str">
        <f t="shared" ref="O261:O324" ca="1" si="73">IF(ISBLANK(M261),"",IF(DATEDIF(M261,TODAY(),"Y")&lt;1,"&lt;12 mois",
IF(DATEDIF(M261,TODAY(),"Y")&lt;3,"1 à 3 ans",IF(DATEDIF(M261,TODAY(),"Y")&lt;5,"3-5 ans",IF(DATEDIF(M261,TODAY(),"Y")&lt;10,"5 à 10 ans",IF(DATEDIF(M261,TODAY(),"Y")&lt;20,"10-20 ans","&gt;20 ans"))))))</f>
        <v>&gt;20 ans</v>
      </c>
      <c r="P261" s="13">
        <v>34700</v>
      </c>
      <c r="Q261">
        <f t="shared" ref="Q261:Q324" ca="1" si="74">ROUNDDOWN(((TODAY()-P261)/365),0)</f>
        <v>31</v>
      </c>
      <c r="R261" t="str">
        <f t="shared" ref="R261:R324" ca="1" si="75">IF(Q261="","",IF(Q261&lt;18,"&lt;18",IF(Q261&lt;=24,"18-24",IF(Q261&lt;=34,"25-34",IF(Q261&lt;=44,"35-44",IF(Q261&lt;=54,"45-54",IF(Q261&lt;=64,"55-64","64+")))))))</f>
        <v>25-34</v>
      </c>
      <c r="S261" t="s">
        <v>117</v>
      </c>
      <c r="V261">
        <v>1</v>
      </c>
      <c r="X261">
        <v>1</v>
      </c>
      <c r="Z261">
        <v>1</v>
      </c>
      <c r="BR261">
        <f t="shared" si="69"/>
        <v>3</v>
      </c>
      <c r="BS261" t="str">
        <f t="shared" ref="BS261:BS324" si="76">IF(T261=1,"Prêt","Non prêté")</f>
        <v>Non prêté</v>
      </c>
      <c r="BT261" t="s">
        <v>106</v>
      </c>
      <c r="BU261" t="s">
        <v>107</v>
      </c>
      <c r="BV261" t="s">
        <v>108</v>
      </c>
      <c r="BW261" s="13" t="s">
        <v>103</v>
      </c>
      <c r="BX261" s="14" t="str">
        <f t="shared" ref="BX261:BX324" ca="1" si="77">IF(T261=1,RANDBETWEEN(0,5000000),"")</f>
        <v/>
      </c>
      <c r="BY261" s="15" t="str">
        <f t="shared" ref="BY261:BY324" ca="1" si="78">IF(OR(BX261="",ISBLANK(BX261)),"",IF(BX261&gt;5000000,"&gt;5 mil",
IF(BX261&lt;=50000,"&lt;=50k",
IF(AND(BX261&gt;50000,BX261&lt;=100000),"50k-100k",
IF(AND(BX261&gt;100000,BX261&lt;=250000),"100k-250k",
IF(AND(BX261&gt;250000,BX261&lt;=750000),"250k-750k",
IF(AND(BX261&gt;750000,BX261&lt;=5000000),"750k-5 mil","Unknown")))))))</f>
        <v/>
      </c>
      <c r="BZ261" s="12">
        <f t="shared" ref="BZ261:BZ324" ca="1" si="79">RANDBETWEEN(0,2000000)</f>
        <v>1892717</v>
      </c>
      <c r="CA261" s="12"/>
      <c r="CB261" s="12">
        <f t="shared" ref="CB261:CB324" ca="1" si="80">BZ261+CA261</f>
        <v>1892717</v>
      </c>
      <c r="CC261" s="12" t="s">
        <v>109</v>
      </c>
      <c r="CD261" s="12" t="s">
        <v>109</v>
      </c>
      <c r="CE261" s="12" t="str">
        <f t="shared" ref="CE261:CE324" ca="1" si="81">IF(T261=1,RANDBETWEEN(1,10),"")</f>
        <v/>
      </c>
      <c r="CF261" s="12" t="str">
        <f t="shared" ref="CF261:CF324" ca="1" si="82">IF(OR(BX261="", ISBLANK(BX261)), "", BX261/CE261)</f>
        <v/>
      </c>
      <c r="CG261" s="16" t="str">
        <f t="shared" ref="CG261:CG324" ca="1" si="83">IF(OR(ISBLANK(BX261), BX261=""), "",
   IF(OR(ISBLANK(CB261), CB261=0), "Pas de dépôts", BX261/CB261))</f>
        <v/>
      </c>
      <c r="CH261" s="12" t="str">
        <f t="shared" ref="CH261:CH324" ca="1" si="84">IF(CG261="","",IF(ISERROR(CG261),"Pas de dépôts",IF(CG261&lt;100%,"1x",IF(CG261&lt;500%,"1-5x",IF(CG261&lt;1000%,"5-10x",IF(CG261&lt;2000%,"10-20x",IF(CG261&lt;5000%,"20-50x",IF(CG261&lt;10000%,"50-100x",IF(CG261&lt;50000%,"100-500x","&gt;500x")))))))))</f>
        <v/>
      </c>
      <c r="CI261" s="12" t="s">
        <v>104</v>
      </c>
    </row>
    <row r="262" spans="1:87">
      <c r="A262" s="6">
        <v>11369</v>
      </c>
      <c r="B262" s="6" t="s">
        <v>101</v>
      </c>
      <c r="C262" s="18">
        <v>0.3</v>
      </c>
      <c r="D262" s="6" t="s">
        <v>102</v>
      </c>
      <c r="E262" s="6" t="s">
        <v>102</v>
      </c>
      <c r="F262" s="18">
        <v>0.15</v>
      </c>
      <c r="G262" s="18" t="str">
        <f t="shared" si="68"/>
        <v>Non</v>
      </c>
      <c r="H262" s="6" t="s">
        <v>104</v>
      </c>
      <c r="I262" s="7" t="s">
        <v>120</v>
      </c>
      <c r="J262" s="8">
        <v>38353</v>
      </c>
      <c r="K262" s="6">
        <f t="shared" ca="1" si="70"/>
        <v>21</v>
      </c>
      <c r="L262" s="6" t="str">
        <f t="shared" ca="1" si="71"/>
        <v>&gt;20 ans</v>
      </c>
      <c r="M262" s="8">
        <v>38353</v>
      </c>
      <c r="N262" s="6">
        <f t="shared" ca="1" si="72"/>
        <v>21</v>
      </c>
      <c r="O262" s="6" t="str">
        <f t="shared" ca="1" si="73"/>
        <v>&gt;20 ans</v>
      </c>
      <c r="P262" s="8">
        <v>32874</v>
      </c>
      <c r="Q262" s="6">
        <f t="shared" ca="1" si="74"/>
        <v>36</v>
      </c>
      <c r="R262" s="6" t="str">
        <f t="shared" ca="1" si="75"/>
        <v>35-44</v>
      </c>
      <c r="S262" s="6" t="s">
        <v>144</v>
      </c>
      <c r="T262" s="6"/>
      <c r="U262" s="6">
        <v>1</v>
      </c>
      <c r="V262" s="6">
        <v>1</v>
      </c>
      <c r="W262" s="6">
        <v>1</v>
      </c>
      <c r="X262" s="6">
        <v>1</v>
      </c>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f t="shared" si="69"/>
        <v>4</v>
      </c>
      <c r="BS262" s="6" t="str">
        <f t="shared" si="76"/>
        <v>Non prêté</v>
      </c>
      <c r="BT262" s="6" t="s">
        <v>106</v>
      </c>
      <c r="BU262" s="6" t="s">
        <v>125</v>
      </c>
      <c r="BV262" s="6" t="s">
        <v>126</v>
      </c>
      <c r="BW262" s="8" t="s">
        <v>103</v>
      </c>
      <c r="BX262" s="9" t="str">
        <f t="shared" ca="1" si="77"/>
        <v/>
      </c>
      <c r="BY262" s="10" t="str">
        <f t="shared" ca="1" si="78"/>
        <v/>
      </c>
      <c r="BZ262" s="7">
        <f t="shared" ca="1" si="79"/>
        <v>661444</v>
      </c>
      <c r="CA262" s="7"/>
      <c r="CB262" s="7">
        <f t="shared" ca="1" si="80"/>
        <v>661444</v>
      </c>
      <c r="CC262" s="7" t="s">
        <v>109</v>
      </c>
      <c r="CD262" s="7" t="s">
        <v>109</v>
      </c>
      <c r="CE262" s="7" t="str">
        <f t="shared" ca="1" si="81"/>
        <v/>
      </c>
      <c r="CF262" s="7" t="str">
        <f t="shared" ca="1" si="82"/>
        <v/>
      </c>
      <c r="CG262" s="11" t="str">
        <f t="shared" ca="1" si="83"/>
        <v/>
      </c>
      <c r="CH262" s="7" t="str">
        <f t="shared" ca="1" si="84"/>
        <v/>
      </c>
      <c r="CI262" s="7" t="s">
        <v>104</v>
      </c>
    </row>
    <row r="263" spans="1:87">
      <c r="A263">
        <v>11370</v>
      </c>
      <c r="B263" t="s">
        <v>101</v>
      </c>
      <c r="C263" s="17">
        <v>0.4</v>
      </c>
      <c r="D263" t="s">
        <v>103</v>
      </c>
      <c r="E263" t="s">
        <v>102</v>
      </c>
      <c r="F263" s="17">
        <v>0.3</v>
      </c>
      <c r="G263" s="17" t="str">
        <f t="shared" si="68"/>
        <v>Non</v>
      </c>
      <c r="H263" t="s">
        <v>104</v>
      </c>
      <c r="I263" s="12" t="s">
        <v>104</v>
      </c>
      <c r="J263" s="13">
        <v>37987</v>
      </c>
      <c r="K263">
        <f t="shared" ca="1" si="70"/>
        <v>22</v>
      </c>
      <c r="L263" t="str">
        <f t="shared" ca="1" si="71"/>
        <v>&gt;20 ans</v>
      </c>
      <c r="M263" s="13">
        <v>37987</v>
      </c>
      <c r="N263">
        <f t="shared" ca="1" si="72"/>
        <v>22</v>
      </c>
      <c r="O263" t="str">
        <f t="shared" ca="1" si="73"/>
        <v>&gt;20 ans</v>
      </c>
      <c r="P263" s="13">
        <v>31048</v>
      </c>
      <c r="Q263">
        <f t="shared" ca="1" si="74"/>
        <v>41</v>
      </c>
      <c r="R263" t="str">
        <f t="shared" ca="1" si="75"/>
        <v>35-44</v>
      </c>
      <c r="S263" t="s">
        <v>105</v>
      </c>
      <c r="V263">
        <v>1</v>
      </c>
      <c r="X263">
        <v>1</v>
      </c>
      <c r="Z263">
        <v>1</v>
      </c>
      <c r="BR263">
        <f t="shared" si="69"/>
        <v>3</v>
      </c>
      <c r="BS263" t="str">
        <f t="shared" si="76"/>
        <v>Non prêté</v>
      </c>
      <c r="BT263" t="s">
        <v>106</v>
      </c>
      <c r="BU263" t="s">
        <v>112</v>
      </c>
      <c r="BV263" t="s">
        <v>108</v>
      </c>
      <c r="BW263" s="13" t="s">
        <v>103</v>
      </c>
      <c r="BX263" s="14" t="str">
        <f t="shared" ca="1" si="77"/>
        <v/>
      </c>
      <c r="BY263" s="15" t="str">
        <f t="shared" ca="1" si="78"/>
        <v/>
      </c>
      <c r="BZ263" s="12">
        <f t="shared" ca="1" si="79"/>
        <v>1671757</v>
      </c>
      <c r="CA263" s="12"/>
      <c r="CB263" s="12">
        <f t="shared" ca="1" si="80"/>
        <v>1671757</v>
      </c>
      <c r="CC263" s="12" t="s">
        <v>109</v>
      </c>
      <c r="CD263" s="12" t="s">
        <v>109</v>
      </c>
      <c r="CE263" s="12" t="str">
        <f t="shared" ca="1" si="81"/>
        <v/>
      </c>
      <c r="CF263" s="12" t="str">
        <f t="shared" ca="1" si="82"/>
        <v/>
      </c>
      <c r="CG263" s="16" t="str">
        <f t="shared" ca="1" si="83"/>
        <v/>
      </c>
      <c r="CH263" s="12" t="str">
        <f t="shared" ca="1" si="84"/>
        <v/>
      </c>
      <c r="CI263" s="12" t="s">
        <v>104</v>
      </c>
    </row>
    <row r="264" spans="1:87">
      <c r="A264" s="6">
        <v>11371</v>
      </c>
      <c r="B264" s="6" t="s">
        <v>101</v>
      </c>
      <c r="C264" s="18">
        <v>0.5</v>
      </c>
      <c r="D264" s="6" t="s">
        <v>102</v>
      </c>
      <c r="E264" s="6" t="s">
        <v>103</v>
      </c>
      <c r="F264" s="18"/>
      <c r="G264" s="18" t="str">
        <f t="shared" si="68"/>
        <v>Oui</v>
      </c>
      <c r="H264" s="6" t="s">
        <v>104</v>
      </c>
      <c r="I264" s="7" t="s">
        <v>104</v>
      </c>
      <c r="J264" s="8">
        <v>37622</v>
      </c>
      <c r="K264" s="6">
        <f t="shared" ca="1" si="70"/>
        <v>23</v>
      </c>
      <c r="L264" s="6" t="str">
        <f t="shared" ca="1" si="71"/>
        <v>&gt;20 ans</v>
      </c>
      <c r="M264" s="8">
        <v>37622</v>
      </c>
      <c r="N264" s="6">
        <f t="shared" ca="1" si="72"/>
        <v>23</v>
      </c>
      <c r="O264" s="6" t="str">
        <f t="shared" ca="1" si="73"/>
        <v>&gt;20 ans</v>
      </c>
      <c r="P264" s="8">
        <v>29221</v>
      </c>
      <c r="Q264" s="6">
        <f t="shared" ca="1" si="74"/>
        <v>46</v>
      </c>
      <c r="R264" s="6" t="str">
        <f t="shared" ca="1" si="75"/>
        <v>45-54</v>
      </c>
      <c r="S264" s="6" t="s">
        <v>121</v>
      </c>
      <c r="T264" s="6"/>
      <c r="U264" s="6">
        <v>1</v>
      </c>
      <c r="V264" s="6"/>
      <c r="W264" s="6">
        <v>1</v>
      </c>
      <c r="X264" s="6"/>
      <c r="Y264" s="6">
        <v>1</v>
      </c>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f t="shared" si="69"/>
        <v>3</v>
      </c>
      <c r="BS264" s="6" t="str">
        <f t="shared" si="76"/>
        <v>Non prêté</v>
      </c>
      <c r="BT264" s="6" t="s">
        <v>106</v>
      </c>
      <c r="BU264" s="6" t="s">
        <v>107</v>
      </c>
      <c r="BV264" s="6" t="s">
        <v>108</v>
      </c>
      <c r="BW264" s="8" t="s">
        <v>103</v>
      </c>
      <c r="BX264" s="9" t="str">
        <f t="shared" ca="1" si="77"/>
        <v/>
      </c>
      <c r="BY264" s="10" t="str">
        <f t="shared" ca="1" si="78"/>
        <v/>
      </c>
      <c r="BZ264" s="7">
        <f t="shared" ca="1" si="79"/>
        <v>427843</v>
      </c>
      <c r="CA264" s="7"/>
      <c r="CB264" s="7">
        <f t="shared" ca="1" si="80"/>
        <v>427843</v>
      </c>
      <c r="CC264" s="7" t="s">
        <v>109</v>
      </c>
      <c r="CD264" s="7" t="s">
        <v>109</v>
      </c>
      <c r="CE264" s="7" t="str">
        <f t="shared" ca="1" si="81"/>
        <v/>
      </c>
      <c r="CF264" s="7" t="str">
        <f t="shared" ca="1" si="82"/>
        <v/>
      </c>
      <c r="CG264" s="11" t="str">
        <f t="shared" ca="1" si="83"/>
        <v/>
      </c>
      <c r="CH264" s="7" t="str">
        <f t="shared" ca="1" si="84"/>
        <v/>
      </c>
      <c r="CI264" s="7" t="s">
        <v>104</v>
      </c>
    </row>
    <row r="265" spans="1:87">
      <c r="A265">
        <v>11372</v>
      </c>
      <c r="B265" t="s">
        <v>101</v>
      </c>
      <c r="C265" s="17">
        <v>0.6</v>
      </c>
      <c r="D265" t="s">
        <v>103</v>
      </c>
      <c r="E265" t="s">
        <v>103</v>
      </c>
      <c r="G265" s="17" t="str">
        <f t="shared" si="68"/>
        <v>Oui</v>
      </c>
      <c r="H265" t="s">
        <v>104</v>
      </c>
      <c r="I265" s="12" t="s">
        <v>120</v>
      </c>
      <c r="J265" s="13">
        <v>37257</v>
      </c>
      <c r="K265">
        <f t="shared" ca="1" si="70"/>
        <v>24</v>
      </c>
      <c r="L265" t="str">
        <f t="shared" ca="1" si="71"/>
        <v>&gt;20 ans</v>
      </c>
      <c r="M265" s="13">
        <v>37257</v>
      </c>
      <c r="N265">
        <f t="shared" ca="1" si="72"/>
        <v>24</v>
      </c>
      <c r="O265" t="str">
        <f t="shared" ca="1" si="73"/>
        <v>&gt;20 ans</v>
      </c>
      <c r="P265" s="13">
        <v>27395</v>
      </c>
      <c r="Q265">
        <f t="shared" ca="1" si="74"/>
        <v>51</v>
      </c>
      <c r="R265" t="str">
        <f t="shared" ca="1" si="75"/>
        <v>45-54</v>
      </c>
      <c r="S265" t="s">
        <v>124</v>
      </c>
      <c r="T265">
        <v>1</v>
      </c>
      <c r="V265">
        <v>1</v>
      </c>
      <c r="X265">
        <v>1</v>
      </c>
      <c r="Z265">
        <v>1</v>
      </c>
      <c r="BR265">
        <f t="shared" si="69"/>
        <v>4</v>
      </c>
      <c r="BS265" t="str">
        <f t="shared" si="76"/>
        <v>Prêt</v>
      </c>
      <c r="BT265" t="s">
        <v>106</v>
      </c>
      <c r="BU265" t="s">
        <v>125</v>
      </c>
      <c r="BV265" t="s">
        <v>126</v>
      </c>
      <c r="BW265" s="13" t="s">
        <v>103</v>
      </c>
      <c r="BX265" s="14">
        <f t="shared" ca="1" si="77"/>
        <v>3980126</v>
      </c>
      <c r="BY265" s="15" t="str">
        <f t="shared" ca="1" si="78"/>
        <v>750k-5 mil</v>
      </c>
      <c r="BZ265" s="12">
        <f t="shared" ca="1" si="79"/>
        <v>1880776</v>
      </c>
      <c r="CA265" s="12"/>
      <c r="CB265" s="12">
        <f t="shared" ca="1" si="80"/>
        <v>1880776</v>
      </c>
      <c r="CC265" s="12" t="s">
        <v>113</v>
      </c>
      <c r="CD265" s="12" t="s">
        <v>114</v>
      </c>
      <c r="CE265" s="12">
        <f t="shared" ca="1" si="81"/>
        <v>2</v>
      </c>
      <c r="CF265" s="12">
        <f t="shared" ca="1" si="82"/>
        <v>1990063</v>
      </c>
      <c r="CG265" s="16">
        <f t="shared" ca="1" si="83"/>
        <v>2.1162147964457225</v>
      </c>
      <c r="CH265" s="12" t="str">
        <f t="shared" ca="1" si="84"/>
        <v>1-5x</v>
      </c>
      <c r="CI265" s="12" t="s">
        <v>115</v>
      </c>
    </row>
    <row r="266" spans="1:87">
      <c r="A266" s="6">
        <v>11373</v>
      </c>
      <c r="B266" s="6" t="s">
        <v>132</v>
      </c>
      <c r="C266" s="18">
        <v>0.7</v>
      </c>
      <c r="D266" s="6" t="s">
        <v>102</v>
      </c>
      <c r="E266" s="6" t="s">
        <v>102</v>
      </c>
      <c r="F266" s="18">
        <v>0.4</v>
      </c>
      <c r="G266" s="18" t="str">
        <f t="shared" si="68"/>
        <v>Oui</v>
      </c>
      <c r="H266" s="6" t="s">
        <v>110</v>
      </c>
      <c r="I266" s="7" t="s">
        <v>127</v>
      </c>
      <c r="J266" s="8">
        <v>36892</v>
      </c>
      <c r="K266" s="6">
        <f t="shared" ca="1" si="70"/>
        <v>25</v>
      </c>
      <c r="L266" s="6" t="str">
        <f t="shared" ca="1" si="71"/>
        <v>&gt;20 ans</v>
      </c>
      <c r="M266" s="8">
        <v>36892</v>
      </c>
      <c r="N266" s="6">
        <f t="shared" ca="1" si="72"/>
        <v>25</v>
      </c>
      <c r="O266" s="6" t="str">
        <f t="shared" ca="1" si="73"/>
        <v>&gt;20 ans</v>
      </c>
      <c r="P266" s="8">
        <v>25569</v>
      </c>
      <c r="Q266" s="6">
        <f t="shared" ca="1" si="74"/>
        <v>56</v>
      </c>
      <c r="R266" s="6" t="str">
        <f t="shared" ca="1" si="75"/>
        <v>55-64</v>
      </c>
      <c r="S266" s="6" t="s">
        <v>136</v>
      </c>
      <c r="T266" s="6">
        <v>1</v>
      </c>
      <c r="U266" s="6">
        <v>1</v>
      </c>
      <c r="V266" s="6">
        <v>1</v>
      </c>
      <c r="W266" s="6">
        <v>1</v>
      </c>
      <c r="X266" s="6">
        <v>1</v>
      </c>
      <c r="Y266" s="6">
        <v>1</v>
      </c>
      <c r="Z266" s="6">
        <v>1</v>
      </c>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f t="shared" si="69"/>
        <v>7</v>
      </c>
      <c r="BS266" s="6" t="str">
        <f t="shared" si="76"/>
        <v>Prêt</v>
      </c>
      <c r="BT266" s="6" t="s">
        <v>106</v>
      </c>
      <c r="BU266" s="6" t="s">
        <v>112</v>
      </c>
      <c r="BV266" s="6" t="s">
        <v>108</v>
      </c>
      <c r="BW266" s="8" t="s">
        <v>103</v>
      </c>
      <c r="BX266" s="9">
        <f t="shared" ca="1" si="77"/>
        <v>4594637</v>
      </c>
      <c r="BY266" s="10" t="str">
        <f t="shared" ca="1" si="78"/>
        <v>750k-5 mil</v>
      </c>
      <c r="BZ266" s="7">
        <f t="shared" ca="1" si="79"/>
        <v>1689619</v>
      </c>
      <c r="CA266" s="7"/>
      <c r="CB266" s="7">
        <f t="shared" ca="1" si="80"/>
        <v>1689619</v>
      </c>
      <c r="CC266" s="7" t="s">
        <v>122</v>
      </c>
      <c r="CD266" s="7" t="s">
        <v>128</v>
      </c>
      <c r="CE266" s="7">
        <f t="shared" ca="1" si="81"/>
        <v>2</v>
      </c>
      <c r="CF266" s="7">
        <f t="shared" ca="1" si="82"/>
        <v>2297318.5</v>
      </c>
      <c r="CG266" s="11">
        <f t="shared" ca="1" si="83"/>
        <v>2.7193331751122591</v>
      </c>
      <c r="CH266" s="7" t="str">
        <f t="shared" ca="1" si="84"/>
        <v>1-5x</v>
      </c>
      <c r="CI266" s="7" t="s">
        <v>115</v>
      </c>
    </row>
    <row r="267" spans="1:87">
      <c r="A267">
        <v>11374</v>
      </c>
      <c r="B267" t="s">
        <v>130</v>
      </c>
      <c r="C267" s="17">
        <v>0.8</v>
      </c>
      <c r="D267" t="s">
        <v>103</v>
      </c>
      <c r="E267" t="s">
        <v>102</v>
      </c>
      <c r="F267" s="17">
        <v>0.75</v>
      </c>
      <c r="G267" s="17" t="str">
        <f t="shared" si="68"/>
        <v>Oui</v>
      </c>
      <c r="H267" t="s">
        <v>104</v>
      </c>
      <c r="I267" s="12" t="s">
        <v>104</v>
      </c>
      <c r="J267" s="13">
        <v>36526</v>
      </c>
      <c r="K267">
        <f t="shared" ca="1" si="70"/>
        <v>26</v>
      </c>
      <c r="L267" t="str">
        <f t="shared" ca="1" si="71"/>
        <v>&gt;20 ans</v>
      </c>
      <c r="M267" s="13">
        <v>36526</v>
      </c>
      <c r="N267">
        <f t="shared" ca="1" si="72"/>
        <v>26</v>
      </c>
      <c r="O267" t="str">
        <f t="shared" ca="1" si="73"/>
        <v>&gt;20 ans</v>
      </c>
      <c r="P267" s="13">
        <v>23743</v>
      </c>
      <c r="Q267">
        <f t="shared" ca="1" si="74"/>
        <v>61</v>
      </c>
      <c r="R267" t="str">
        <f t="shared" ca="1" si="75"/>
        <v>55-64</v>
      </c>
      <c r="S267" t="s">
        <v>105</v>
      </c>
      <c r="V267">
        <v>1</v>
      </c>
      <c r="X267">
        <v>1</v>
      </c>
      <c r="Z267">
        <v>1</v>
      </c>
      <c r="BR267">
        <f t="shared" si="69"/>
        <v>3</v>
      </c>
      <c r="BS267" t="str">
        <f t="shared" si="76"/>
        <v>Non prêté</v>
      </c>
      <c r="BT267" t="s">
        <v>106</v>
      </c>
      <c r="BU267" t="s">
        <v>112</v>
      </c>
      <c r="BV267" t="s">
        <v>108</v>
      </c>
      <c r="BW267" s="13" t="s">
        <v>103</v>
      </c>
      <c r="BX267" s="14" t="str">
        <f t="shared" ca="1" si="77"/>
        <v/>
      </c>
      <c r="BY267" s="15" t="str">
        <f t="shared" ca="1" si="78"/>
        <v/>
      </c>
      <c r="BZ267" s="12">
        <f t="shared" ca="1" si="79"/>
        <v>1994066</v>
      </c>
      <c r="CA267" s="12"/>
      <c r="CB267" s="12">
        <f t="shared" ca="1" si="80"/>
        <v>1994066</v>
      </c>
      <c r="CC267" s="12" t="s">
        <v>109</v>
      </c>
      <c r="CD267" s="12" t="s">
        <v>109</v>
      </c>
      <c r="CE267" s="12" t="str">
        <f t="shared" ca="1" si="81"/>
        <v/>
      </c>
      <c r="CF267" s="12" t="str">
        <f t="shared" ca="1" si="82"/>
        <v/>
      </c>
      <c r="CG267" s="16" t="str">
        <f t="shared" ca="1" si="83"/>
        <v/>
      </c>
      <c r="CH267" s="12" t="str">
        <f t="shared" ca="1" si="84"/>
        <v/>
      </c>
      <c r="CI267" s="12" t="s">
        <v>104</v>
      </c>
    </row>
    <row r="268" spans="1:87">
      <c r="A268" s="6">
        <v>11375</v>
      </c>
      <c r="B268" s="6" t="s">
        <v>101</v>
      </c>
      <c r="C268" s="18">
        <v>0.75</v>
      </c>
      <c r="D268" s="6" t="s">
        <v>102</v>
      </c>
      <c r="E268" s="6" t="s">
        <v>103</v>
      </c>
      <c r="F268" s="18"/>
      <c r="G268" s="18" t="str">
        <f t="shared" si="68"/>
        <v>Oui</v>
      </c>
      <c r="H268" s="6" t="s">
        <v>104</v>
      </c>
      <c r="I268" s="7" t="s">
        <v>104</v>
      </c>
      <c r="J268" s="8">
        <v>36161</v>
      </c>
      <c r="K268" s="6">
        <f t="shared" ca="1" si="70"/>
        <v>27</v>
      </c>
      <c r="L268" s="6" t="str">
        <f t="shared" ca="1" si="71"/>
        <v>&gt;20 ans</v>
      </c>
      <c r="M268" s="8">
        <v>36161</v>
      </c>
      <c r="N268" s="6">
        <f t="shared" ca="1" si="72"/>
        <v>27</v>
      </c>
      <c r="O268" s="6" t="str">
        <f t="shared" ca="1" si="73"/>
        <v>&gt;20 ans</v>
      </c>
      <c r="P268" s="8">
        <v>36526</v>
      </c>
      <c r="Q268" s="6">
        <f t="shared" ca="1" si="74"/>
        <v>26</v>
      </c>
      <c r="R268" s="6" t="str">
        <f t="shared" ca="1" si="75"/>
        <v>25-34</v>
      </c>
      <c r="S268" s="6" t="s">
        <v>121</v>
      </c>
      <c r="T268" s="6"/>
      <c r="U268" s="6">
        <v>1</v>
      </c>
      <c r="V268" s="6">
        <v>1</v>
      </c>
      <c r="W268" s="6">
        <v>1</v>
      </c>
      <c r="X268" s="6">
        <v>1</v>
      </c>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f t="shared" si="69"/>
        <v>4</v>
      </c>
      <c r="BS268" s="6" t="str">
        <f t="shared" si="76"/>
        <v>Non prêté</v>
      </c>
      <c r="BT268" s="6" t="s">
        <v>106</v>
      </c>
      <c r="BU268" s="6" t="s">
        <v>112</v>
      </c>
      <c r="BV268" s="6" t="s">
        <v>137</v>
      </c>
      <c r="BW268" s="8" t="s">
        <v>103</v>
      </c>
      <c r="BX268" s="9" t="str">
        <f t="shared" ca="1" si="77"/>
        <v/>
      </c>
      <c r="BY268" s="10" t="str">
        <f t="shared" ca="1" si="78"/>
        <v/>
      </c>
      <c r="BZ268" s="7">
        <f t="shared" ca="1" si="79"/>
        <v>1423764</v>
      </c>
      <c r="CA268" s="7"/>
      <c r="CB268" s="7">
        <f t="shared" ca="1" si="80"/>
        <v>1423764</v>
      </c>
      <c r="CC268" s="7" t="s">
        <v>109</v>
      </c>
      <c r="CD268" s="7" t="s">
        <v>109</v>
      </c>
      <c r="CE268" s="7" t="str">
        <f t="shared" ca="1" si="81"/>
        <v/>
      </c>
      <c r="CF268" s="7" t="str">
        <f t="shared" ca="1" si="82"/>
        <v/>
      </c>
      <c r="CG268" s="11" t="str">
        <f t="shared" ca="1" si="83"/>
        <v/>
      </c>
      <c r="CH268" s="7" t="str">
        <f t="shared" ca="1" si="84"/>
        <v/>
      </c>
      <c r="CI268" s="7" t="s">
        <v>104</v>
      </c>
    </row>
    <row r="269" spans="1:87">
      <c r="A269">
        <v>11376</v>
      </c>
      <c r="B269" t="s">
        <v>101</v>
      </c>
      <c r="C269" s="17">
        <v>1</v>
      </c>
      <c r="D269" t="s">
        <v>103</v>
      </c>
      <c r="E269" t="s">
        <v>103</v>
      </c>
      <c r="G269" s="17" t="str">
        <f t="shared" si="68"/>
        <v>Oui</v>
      </c>
      <c r="H269" t="s">
        <v>104</v>
      </c>
      <c r="I269" s="12" t="s">
        <v>104</v>
      </c>
      <c r="J269" s="13">
        <v>45658</v>
      </c>
      <c r="K269">
        <f t="shared" ca="1" si="70"/>
        <v>1</v>
      </c>
      <c r="L269" t="str">
        <f t="shared" ca="1" si="71"/>
        <v>1 à 3 ans</v>
      </c>
      <c r="M269" s="13">
        <v>45658</v>
      </c>
      <c r="N269">
        <f t="shared" ca="1" si="72"/>
        <v>1</v>
      </c>
      <c r="O269" t="str">
        <f t="shared" ca="1" si="73"/>
        <v>1 à 3 ans</v>
      </c>
      <c r="P269" s="13">
        <v>34700</v>
      </c>
      <c r="Q269">
        <f t="shared" ca="1" si="74"/>
        <v>31</v>
      </c>
      <c r="R269" t="str">
        <f t="shared" ca="1" si="75"/>
        <v>25-34</v>
      </c>
      <c r="S269" t="s">
        <v>105</v>
      </c>
      <c r="V269">
        <v>1</v>
      </c>
      <c r="X269">
        <v>1</v>
      </c>
      <c r="Z269">
        <v>1</v>
      </c>
      <c r="BR269">
        <f t="shared" si="69"/>
        <v>3</v>
      </c>
      <c r="BS269" t="str">
        <f t="shared" si="76"/>
        <v>Non prêté</v>
      </c>
      <c r="BT269" t="s">
        <v>106</v>
      </c>
      <c r="BU269" t="s">
        <v>112</v>
      </c>
      <c r="BV269" t="s">
        <v>108</v>
      </c>
      <c r="BW269" s="13" t="s">
        <v>103</v>
      </c>
      <c r="BX269" s="14" t="str">
        <f t="shared" ca="1" si="77"/>
        <v/>
      </c>
      <c r="BY269" s="15" t="str">
        <f t="shared" ca="1" si="78"/>
        <v/>
      </c>
      <c r="BZ269" s="12">
        <f t="shared" ca="1" si="79"/>
        <v>1614744</v>
      </c>
      <c r="CA269" s="12"/>
      <c r="CB269" s="12">
        <f t="shared" ca="1" si="80"/>
        <v>1614744</v>
      </c>
      <c r="CC269" s="12" t="s">
        <v>109</v>
      </c>
      <c r="CD269" s="12" t="s">
        <v>109</v>
      </c>
      <c r="CE269" s="12" t="str">
        <f t="shared" ca="1" si="81"/>
        <v/>
      </c>
      <c r="CF269" s="12" t="str">
        <f t="shared" ca="1" si="82"/>
        <v/>
      </c>
      <c r="CG269" s="16" t="str">
        <f t="shared" ca="1" si="83"/>
        <v/>
      </c>
      <c r="CH269" s="12" t="str">
        <f t="shared" ca="1" si="84"/>
        <v/>
      </c>
      <c r="CI269" s="12" t="s">
        <v>104</v>
      </c>
    </row>
    <row r="270" spans="1:87">
      <c r="A270" s="6">
        <v>11377</v>
      </c>
      <c r="B270" s="6" t="s">
        <v>101</v>
      </c>
      <c r="C270" s="18">
        <v>0</v>
      </c>
      <c r="D270" s="6" t="s">
        <v>102</v>
      </c>
      <c r="E270" s="6" t="s">
        <v>102</v>
      </c>
      <c r="F270" s="18">
        <v>0.15</v>
      </c>
      <c r="G270" s="18" t="str">
        <f t="shared" si="68"/>
        <v>Non</v>
      </c>
      <c r="H270" s="6" t="s">
        <v>119</v>
      </c>
      <c r="I270" s="7" t="s">
        <v>120</v>
      </c>
      <c r="J270" s="8">
        <v>45658</v>
      </c>
      <c r="K270" s="6">
        <f t="shared" ca="1" si="70"/>
        <v>1</v>
      </c>
      <c r="L270" s="6" t="str">
        <f t="shared" ca="1" si="71"/>
        <v>1 à 3 ans</v>
      </c>
      <c r="M270" s="8">
        <v>45658</v>
      </c>
      <c r="N270" s="6">
        <f t="shared" ca="1" si="72"/>
        <v>1</v>
      </c>
      <c r="O270" s="6" t="str">
        <f t="shared" ca="1" si="73"/>
        <v>1 à 3 ans</v>
      </c>
      <c r="P270" s="8">
        <v>32874</v>
      </c>
      <c r="Q270" s="6">
        <f t="shared" ca="1" si="74"/>
        <v>36</v>
      </c>
      <c r="R270" s="6" t="str">
        <f t="shared" ca="1" si="75"/>
        <v>35-44</v>
      </c>
      <c r="S270" s="6" t="s">
        <v>144</v>
      </c>
      <c r="T270" s="6">
        <v>1</v>
      </c>
      <c r="U270" s="6">
        <v>1</v>
      </c>
      <c r="V270" s="6"/>
      <c r="W270" s="6">
        <v>1</v>
      </c>
      <c r="X270" s="6"/>
      <c r="Y270" s="6">
        <v>1</v>
      </c>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f t="shared" si="69"/>
        <v>4</v>
      </c>
      <c r="BS270" s="6" t="str">
        <f t="shared" si="76"/>
        <v>Prêt</v>
      </c>
      <c r="BT270" s="6" t="s">
        <v>106</v>
      </c>
      <c r="BU270" s="6" t="s">
        <v>107</v>
      </c>
      <c r="BV270" s="6" t="s">
        <v>108</v>
      </c>
      <c r="BW270" s="8" t="s">
        <v>103</v>
      </c>
      <c r="BX270" s="9">
        <f t="shared" ca="1" si="77"/>
        <v>63809</v>
      </c>
      <c r="BY270" s="10" t="str">
        <f t="shared" ca="1" si="78"/>
        <v>50k-100k</v>
      </c>
      <c r="BZ270" s="7">
        <f t="shared" ca="1" si="79"/>
        <v>1121556</v>
      </c>
      <c r="CA270" s="7"/>
      <c r="CB270" s="7">
        <f t="shared" ca="1" si="80"/>
        <v>1121556</v>
      </c>
      <c r="CC270" s="7" t="s">
        <v>122</v>
      </c>
      <c r="CD270" s="7" t="s">
        <v>128</v>
      </c>
      <c r="CE270" s="7">
        <f t="shared" ca="1" si="81"/>
        <v>6</v>
      </c>
      <c r="CF270" s="7">
        <f t="shared" ca="1" si="82"/>
        <v>10634.833333333334</v>
      </c>
      <c r="CG270" s="11">
        <f t="shared" ca="1" si="83"/>
        <v>5.6893280406863325E-2</v>
      </c>
      <c r="CH270" s="7" t="str">
        <f t="shared" ca="1" si="84"/>
        <v>1x</v>
      </c>
      <c r="CI270" s="7" t="s">
        <v>115</v>
      </c>
    </row>
    <row r="271" spans="1:87">
      <c r="A271">
        <v>11378</v>
      </c>
      <c r="B271" t="s">
        <v>155</v>
      </c>
      <c r="C271" s="17">
        <v>0.4</v>
      </c>
      <c r="D271" t="s">
        <v>103</v>
      </c>
      <c r="E271" t="s">
        <v>102</v>
      </c>
      <c r="F271" s="17">
        <v>0.5</v>
      </c>
      <c r="G271" s="17" t="str">
        <f t="shared" si="68"/>
        <v>Non</v>
      </c>
      <c r="H271" t="s">
        <v>110</v>
      </c>
      <c r="I271" s="12" t="s">
        <v>111</v>
      </c>
      <c r="J271" s="13">
        <v>45473</v>
      </c>
      <c r="K271">
        <f t="shared" ca="1" si="70"/>
        <v>1</v>
      </c>
      <c r="L271" t="str">
        <f t="shared" ca="1" si="71"/>
        <v>1 à 3 ans</v>
      </c>
      <c r="M271" s="13">
        <v>45473</v>
      </c>
      <c r="N271">
        <f t="shared" ca="1" si="72"/>
        <v>1</v>
      </c>
      <c r="O271" t="str">
        <f t="shared" ca="1" si="73"/>
        <v>1 à 3 ans</v>
      </c>
      <c r="P271" s="13">
        <v>31048</v>
      </c>
      <c r="Q271">
        <f t="shared" ca="1" si="74"/>
        <v>41</v>
      </c>
      <c r="R271" t="str">
        <f t="shared" ca="1" si="75"/>
        <v>35-44</v>
      </c>
      <c r="S271" t="s">
        <v>117</v>
      </c>
      <c r="T271">
        <v>1</v>
      </c>
      <c r="V271">
        <v>1</v>
      </c>
      <c r="X271">
        <v>1</v>
      </c>
      <c r="Z271">
        <v>1</v>
      </c>
      <c r="BR271">
        <f t="shared" si="69"/>
        <v>4</v>
      </c>
      <c r="BS271" t="str">
        <f t="shared" si="76"/>
        <v>Prêt</v>
      </c>
      <c r="BT271" t="s">
        <v>106</v>
      </c>
      <c r="BU271" t="s">
        <v>107</v>
      </c>
      <c r="BV271" t="s">
        <v>108</v>
      </c>
      <c r="BW271" s="13" t="s">
        <v>103</v>
      </c>
      <c r="BX271" s="14">
        <f t="shared" ca="1" si="77"/>
        <v>110479</v>
      </c>
      <c r="BY271" s="15" t="str">
        <f t="shared" ca="1" si="78"/>
        <v>100k-250k</v>
      </c>
      <c r="BZ271" s="12">
        <f t="shared" ca="1" si="79"/>
        <v>751262</v>
      </c>
      <c r="CA271" s="12"/>
      <c r="CB271" s="12">
        <f t="shared" ca="1" si="80"/>
        <v>751262</v>
      </c>
      <c r="CC271" s="12" t="s">
        <v>122</v>
      </c>
      <c r="CD271" s="12" t="s">
        <v>114</v>
      </c>
      <c r="CE271" s="12">
        <f t="shared" ca="1" si="81"/>
        <v>9</v>
      </c>
      <c r="CF271" s="12">
        <f t="shared" ca="1" si="82"/>
        <v>12275.444444444445</v>
      </c>
      <c r="CG271" s="16">
        <f t="shared" ca="1" si="83"/>
        <v>0.1470578839339671</v>
      </c>
      <c r="CH271" s="12" t="str">
        <f t="shared" ca="1" si="84"/>
        <v>1x</v>
      </c>
      <c r="CI271" s="12" t="s">
        <v>115</v>
      </c>
    </row>
    <row r="272" spans="1:87">
      <c r="A272" s="6">
        <v>11379</v>
      </c>
      <c r="B272" s="6" t="s">
        <v>130</v>
      </c>
      <c r="C272" s="18">
        <v>0.15</v>
      </c>
      <c r="D272" s="6" t="s">
        <v>102</v>
      </c>
      <c r="E272" s="6" t="s">
        <v>103</v>
      </c>
      <c r="F272" s="18"/>
      <c r="G272" s="18" t="str">
        <f t="shared" si="68"/>
        <v>Non</v>
      </c>
      <c r="H272" s="6" t="s">
        <v>104</v>
      </c>
      <c r="I272" s="7" t="s">
        <v>120</v>
      </c>
      <c r="J272" s="8">
        <v>45292</v>
      </c>
      <c r="K272" s="6">
        <f t="shared" ca="1" si="70"/>
        <v>2</v>
      </c>
      <c r="L272" s="6" t="str">
        <f t="shared" ca="1" si="71"/>
        <v>1 à 3 ans</v>
      </c>
      <c r="M272" s="8">
        <v>45292</v>
      </c>
      <c r="N272" s="6">
        <f t="shared" ca="1" si="72"/>
        <v>2</v>
      </c>
      <c r="O272" s="6" t="str">
        <f t="shared" ca="1" si="73"/>
        <v>1 à 3 ans</v>
      </c>
      <c r="P272" s="8">
        <v>29221</v>
      </c>
      <c r="Q272" s="6">
        <f t="shared" ca="1" si="74"/>
        <v>46</v>
      </c>
      <c r="R272" s="6" t="str">
        <f t="shared" ca="1" si="75"/>
        <v>45-54</v>
      </c>
      <c r="S272" s="6" t="s">
        <v>136</v>
      </c>
      <c r="T272" s="6"/>
      <c r="U272" s="6">
        <v>1</v>
      </c>
      <c r="V272" s="6">
        <v>1</v>
      </c>
      <c r="W272" s="6">
        <v>1</v>
      </c>
      <c r="X272" s="6">
        <v>1</v>
      </c>
      <c r="Y272" s="6">
        <v>1</v>
      </c>
      <c r="Z272" s="6">
        <v>1</v>
      </c>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f t="shared" si="69"/>
        <v>6</v>
      </c>
      <c r="BS272" s="6" t="str">
        <f t="shared" si="76"/>
        <v>Non prêté</v>
      </c>
      <c r="BT272" s="6" t="s">
        <v>106</v>
      </c>
      <c r="BU272" s="6" t="s">
        <v>125</v>
      </c>
      <c r="BV272" s="6" t="s">
        <v>126</v>
      </c>
      <c r="BW272" s="8" t="s">
        <v>103</v>
      </c>
      <c r="BX272" s="9" t="str">
        <f t="shared" ca="1" si="77"/>
        <v/>
      </c>
      <c r="BY272" s="10" t="str">
        <f t="shared" ca="1" si="78"/>
        <v/>
      </c>
      <c r="BZ272" s="7">
        <f t="shared" ca="1" si="79"/>
        <v>638324</v>
      </c>
      <c r="CA272" s="7"/>
      <c r="CB272" s="7">
        <f t="shared" ca="1" si="80"/>
        <v>638324</v>
      </c>
      <c r="CC272" s="7" t="s">
        <v>109</v>
      </c>
      <c r="CD272" s="7" t="s">
        <v>109</v>
      </c>
      <c r="CE272" s="7" t="str">
        <f t="shared" ca="1" si="81"/>
        <v/>
      </c>
      <c r="CF272" s="7" t="str">
        <f t="shared" ca="1" si="82"/>
        <v/>
      </c>
      <c r="CG272" s="11" t="str">
        <f t="shared" ca="1" si="83"/>
        <v/>
      </c>
      <c r="CH272" s="7" t="str">
        <f t="shared" ca="1" si="84"/>
        <v/>
      </c>
      <c r="CI272" s="7" t="s">
        <v>104</v>
      </c>
    </row>
    <row r="273" spans="1:87">
      <c r="A273">
        <v>11380</v>
      </c>
      <c r="B273" t="s">
        <v>157</v>
      </c>
      <c r="C273" s="17">
        <v>0.2</v>
      </c>
      <c r="D273" t="s">
        <v>103</v>
      </c>
      <c r="E273" t="s">
        <v>103</v>
      </c>
      <c r="G273" s="17" t="str">
        <f t="shared" si="68"/>
        <v>Non</v>
      </c>
      <c r="H273" t="s">
        <v>110</v>
      </c>
      <c r="I273" s="12" t="s">
        <v>104</v>
      </c>
      <c r="J273" s="13">
        <v>45107</v>
      </c>
      <c r="K273">
        <f t="shared" ca="1" si="70"/>
        <v>2</v>
      </c>
      <c r="L273" t="str">
        <f t="shared" ca="1" si="71"/>
        <v>1 à 3 ans</v>
      </c>
      <c r="M273" s="13">
        <v>45107</v>
      </c>
      <c r="N273">
        <f t="shared" ca="1" si="72"/>
        <v>2</v>
      </c>
      <c r="O273" t="str">
        <f t="shared" ca="1" si="73"/>
        <v>1 à 3 ans</v>
      </c>
      <c r="P273" s="13">
        <v>27395</v>
      </c>
      <c r="Q273">
        <f t="shared" ca="1" si="74"/>
        <v>51</v>
      </c>
      <c r="R273" t="str">
        <f t="shared" ca="1" si="75"/>
        <v>45-54</v>
      </c>
      <c r="S273" t="s">
        <v>117</v>
      </c>
      <c r="T273">
        <v>1</v>
      </c>
      <c r="V273">
        <v>1</v>
      </c>
      <c r="X273">
        <v>1</v>
      </c>
      <c r="Z273">
        <v>1</v>
      </c>
      <c r="BR273">
        <f t="shared" si="69"/>
        <v>4</v>
      </c>
      <c r="BS273" t="str">
        <f t="shared" si="76"/>
        <v>Prêt</v>
      </c>
      <c r="BT273" t="s">
        <v>106</v>
      </c>
      <c r="BU273" t="s">
        <v>107</v>
      </c>
      <c r="BV273" t="s">
        <v>138</v>
      </c>
      <c r="BW273" s="13" t="s">
        <v>103</v>
      </c>
      <c r="BX273" s="14">
        <f t="shared" ca="1" si="77"/>
        <v>333059</v>
      </c>
      <c r="BY273" s="15" t="str">
        <f t="shared" ca="1" si="78"/>
        <v>250k-750k</v>
      </c>
      <c r="BZ273" s="12">
        <f t="shared" ca="1" si="79"/>
        <v>1068318</v>
      </c>
      <c r="CA273" s="12"/>
      <c r="CB273" s="12">
        <f t="shared" ca="1" si="80"/>
        <v>1068318</v>
      </c>
      <c r="CC273" s="12" t="s">
        <v>113</v>
      </c>
      <c r="CD273" s="12" t="s">
        <v>114</v>
      </c>
      <c r="CE273" s="12">
        <f t="shared" ca="1" si="81"/>
        <v>9</v>
      </c>
      <c r="CF273" s="12">
        <f t="shared" ca="1" si="82"/>
        <v>37006.555555555555</v>
      </c>
      <c r="CG273" s="16">
        <f t="shared" ca="1" si="83"/>
        <v>0.311760168788694</v>
      </c>
      <c r="CH273" s="12" t="str">
        <f t="shared" ca="1" si="84"/>
        <v>1x</v>
      </c>
      <c r="CI273" s="12" t="s">
        <v>158</v>
      </c>
    </row>
    <row r="274" spans="1:87">
      <c r="A274" s="6">
        <v>11381</v>
      </c>
      <c r="B274" s="6" t="s">
        <v>123</v>
      </c>
      <c r="C274" s="18">
        <v>0.3</v>
      </c>
      <c r="D274" s="6" t="s">
        <v>102</v>
      </c>
      <c r="E274" s="6" t="s">
        <v>102</v>
      </c>
      <c r="F274" s="18">
        <v>0.15</v>
      </c>
      <c r="G274" s="18" t="str">
        <f t="shared" si="68"/>
        <v>Non</v>
      </c>
      <c r="H274" s="6" t="s">
        <v>104</v>
      </c>
      <c r="I274" s="7" t="s">
        <v>120</v>
      </c>
      <c r="J274" s="8">
        <v>44927</v>
      </c>
      <c r="K274" s="6">
        <f t="shared" ca="1" si="70"/>
        <v>3</v>
      </c>
      <c r="L274" s="6" t="str">
        <f t="shared" ca="1" si="71"/>
        <v>3-5 ans</v>
      </c>
      <c r="M274" s="8">
        <v>44927</v>
      </c>
      <c r="N274" s="6">
        <f t="shared" ca="1" si="72"/>
        <v>3</v>
      </c>
      <c r="O274" s="6" t="str">
        <f t="shared" ca="1" si="73"/>
        <v>3-5 ans</v>
      </c>
      <c r="P274" s="8">
        <v>25569</v>
      </c>
      <c r="Q274" s="6">
        <f t="shared" ca="1" si="74"/>
        <v>56</v>
      </c>
      <c r="R274" s="6" t="str">
        <f t="shared" ca="1" si="75"/>
        <v>55-64</v>
      </c>
      <c r="S274" s="6" t="s">
        <v>136</v>
      </c>
      <c r="T274" s="6"/>
      <c r="U274" s="6">
        <v>1</v>
      </c>
      <c r="V274" s="6">
        <v>1</v>
      </c>
      <c r="W274" s="6">
        <v>1</v>
      </c>
      <c r="X274" s="6">
        <v>1</v>
      </c>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f t="shared" si="69"/>
        <v>4</v>
      </c>
      <c r="BS274" s="6" t="str">
        <f t="shared" si="76"/>
        <v>Non prêté</v>
      </c>
      <c r="BT274" s="6" t="s">
        <v>106</v>
      </c>
      <c r="BU274" s="6" t="s">
        <v>125</v>
      </c>
      <c r="BV274" s="6" t="s">
        <v>126</v>
      </c>
      <c r="BW274" s="8" t="s">
        <v>103</v>
      </c>
      <c r="BX274" s="9" t="str">
        <f t="shared" ca="1" si="77"/>
        <v/>
      </c>
      <c r="BY274" s="10" t="str">
        <f t="shared" ca="1" si="78"/>
        <v/>
      </c>
      <c r="BZ274" s="7">
        <f t="shared" ca="1" si="79"/>
        <v>1261591</v>
      </c>
      <c r="CA274" s="7"/>
      <c r="CB274" s="7">
        <f t="shared" ca="1" si="80"/>
        <v>1261591</v>
      </c>
      <c r="CC274" s="7" t="s">
        <v>109</v>
      </c>
      <c r="CD274" s="7" t="s">
        <v>109</v>
      </c>
      <c r="CE274" s="7" t="str">
        <f t="shared" ca="1" si="81"/>
        <v/>
      </c>
      <c r="CF274" s="7" t="str">
        <f t="shared" ca="1" si="82"/>
        <v/>
      </c>
      <c r="CG274" s="11" t="str">
        <f t="shared" ca="1" si="83"/>
        <v/>
      </c>
      <c r="CH274" s="7" t="str">
        <f t="shared" ca="1" si="84"/>
        <v/>
      </c>
      <c r="CI274" s="7" t="s">
        <v>104</v>
      </c>
    </row>
    <row r="275" spans="1:87">
      <c r="A275">
        <v>11382</v>
      </c>
      <c r="B275" t="s">
        <v>101</v>
      </c>
      <c r="C275" s="17">
        <v>0.4</v>
      </c>
      <c r="D275" t="s">
        <v>103</v>
      </c>
      <c r="E275" t="s">
        <v>102</v>
      </c>
      <c r="F275" s="17">
        <v>0.3</v>
      </c>
      <c r="G275" s="17" t="str">
        <f t="shared" si="68"/>
        <v>Non</v>
      </c>
      <c r="H275" t="s">
        <v>104</v>
      </c>
      <c r="I275" s="12" t="s">
        <v>120</v>
      </c>
      <c r="J275" s="13">
        <v>44742</v>
      </c>
      <c r="K275">
        <f t="shared" ca="1" si="70"/>
        <v>3</v>
      </c>
      <c r="L275" t="str">
        <f t="shared" ca="1" si="71"/>
        <v>3-5 ans</v>
      </c>
      <c r="M275" s="13">
        <v>44742</v>
      </c>
      <c r="N275">
        <f t="shared" ca="1" si="72"/>
        <v>3</v>
      </c>
      <c r="O275" t="str">
        <f t="shared" ca="1" si="73"/>
        <v>3-5 ans</v>
      </c>
      <c r="P275" s="13">
        <v>23743</v>
      </c>
      <c r="Q275">
        <f t="shared" ca="1" si="74"/>
        <v>61</v>
      </c>
      <c r="R275" t="str">
        <f t="shared" ca="1" si="75"/>
        <v>55-64</v>
      </c>
      <c r="S275" t="s">
        <v>162</v>
      </c>
      <c r="V275">
        <v>1</v>
      </c>
      <c r="X275">
        <v>1</v>
      </c>
      <c r="Z275">
        <v>1</v>
      </c>
      <c r="BR275">
        <f t="shared" si="69"/>
        <v>3</v>
      </c>
      <c r="BS275" t="str">
        <f t="shared" si="76"/>
        <v>Non prêté</v>
      </c>
      <c r="BT275" t="s">
        <v>106</v>
      </c>
      <c r="BU275" t="s">
        <v>125</v>
      </c>
      <c r="BV275" t="s">
        <v>126</v>
      </c>
      <c r="BW275" s="13" t="s">
        <v>103</v>
      </c>
      <c r="BX275" s="14" t="str">
        <f t="shared" ca="1" si="77"/>
        <v/>
      </c>
      <c r="BY275" s="15" t="str">
        <f t="shared" ca="1" si="78"/>
        <v/>
      </c>
      <c r="BZ275" s="12">
        <f t="shared" ca="1" si="79"/>
        <v>994066</v>
      </c>
      <c r="CA275" s="12"/>
      <c r="CB275" s="12">
        <f t="shared" ca="1" si="80"/>
        <v>994066</v>
      </c>
      <c r="CC275" s="12" t="s">
        <v>109</v>
      </c>
      <c r="CD275" s="12" t="s">
        <v>109</v>
      </c>
      <c r="CE275" s="12" t="str">
        <f t="shared" ca="1" si="81"/>
        <v/>
      </c>
      <c r="CF275" s="12" t="str">
        <f t="shared" ca="1" si="82"/>
        <v/>
      </c>
      <c r="CG275" s="16" t="str">
        <f t="shared" ca="1" si="83"/>
        <v/>
      </c>
      <c r="CH275" s="12" t="str">
        <f t="shared" ca="1" si="84"/>
        <v/>
      </c>
      <c r="CI275" s="12" t="s">
        <v>104</v>
      </c>
    </row>
    <row r="276" spans="1:87">
      <c r="A276" s="6">
        <v>11383</v>
      </c>
      <c r="B276" s="6" t="s">
        <v>101</v>
      </c>
      <c r="C276" s="18">
        <v>0.5</v>
      </c>
      <c r="D276" s="6" t="s">
        <v>102</v>
      </c>
      <c r="E276" s="6" t="s">
        <v>103</v>
      </c>
      <c r="F276" s="18"/>
      <c r="G276" s="18" t="str">
        <f t="shared" si="68"/>
        <v>Oui</v>
      </c>
      <c r="H276" s="6" t="s">
        <v>119</v>
      </c>
      <c r="I276" s="7" t="s">
        <v>127</v>
      </c>
      <c r="J276" s="8">
        <v>44562</v>
      </c>
      <c r="K276" s="6">
        <f t="shared" ca="1" si="70"/>
        <v>4</v>
      </c>
      <c r="L276" s="6" t="str">
        <f t="shared" ca="1" si="71"/>
        <v>3-5 ans</v>
      </c>
      <c r="M276" s="8">
        <v>44562</v>
      </c>
      <c r="N276" s="6">
        <f t="shared" ca="1" si="72"/>
        <v>4</v>
      </c>
      <c r="O276" s="6" t="str">
        <f t="shared" ca="1" si="73"/>
        <v>3-5 ans</v>
      </c>
      <c r="P276" s="8">
        <v>36526</v>
      </c>
      <c r="Q276" s="6">
        <f t="shared" ca="1" si="74"/>
        <v>26</v>
      </c>
      <c r="R276" s="6" t="str">
        <f t="shared" ca="1" si="75"/>
        <v>25-34</v>
      </c>
      <c r="S276" s="6" t="s">
        <v>129</v>
      </c>
      <c r="T276" s="6">
        <v>1</v>
      </c>
      <c r="U276" s="6">
        <v>1</v>
      </c>
      <c r="V276" s="6"/>
      <c r="W276" s="6">
        <v>1</v>
      </c>
      <c r="X276" s="6"/>
      <c r="Y276" s="6">
        <v>1</v>
      </c>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f t="shared" si="69"/>
        <v>4</v>
      </c>
      <c r="BS276" s="6" t="str">
        <f t="shared" si="76"/>
        <v>Prêt</v>
      </c>
      <c r="BT276" s="6" t="s">
        <v>106</v>
      </c>
      <c r="BU276" s="6" t="s">
        <v>107</v>
      </c>
      <c r="BV276" s="6" t="s">
        <v>108</v>
      </c>
      <c r="BW276" s="8" t="s">
        <v>103</v>
      </c>
      <c r="BX276" s="9">
        <f t="shared" ca="1" si="77"/>
        <v>2956400</v>
      </c>
      <c r="BY276" s="10" t="str">
        <f t="shared" ca="1" si="78"/>
        <v>750k-5 mil</v>
      </c>
      <c r="BZ276" s="7">
        <f t="shared" ca="1" si="79"/>
        <v>1464482</v>
      </c>
      <c r="CA276" s="7"/>
      <c r="CB276" s="7">
        <f t="shared" ca="1" si="80"/>
        <v>1464482</v>
      </c>
      <c r="CC276" s="7" t="s">
        <v>113</v>
      </c>
      <c r="CD276" s="7" t="s">
        <v>128</v>
      </c>
      <c r="CE276" s="7">
        <f t="shared" ca="1" si="81"/>
        <v>5</v>
      </c>
      <c r="CF276" s="7">
        <f t="shared" ca="1" si="82"/>
        <v>591280</v>
      </c>
      <c r="CG276" s="11">
        <f t="shared" ca="1" si="83"/>
        <v>2.0187342691818677</v>
      </c>
      <c r="CH276" s="7" t="str">
        <f t="shared" ca="1" si="84"/>
        <v>1-5x</v>
      </c>
      <c r="CI276" s="7" t="s">
        <v>115</v>
      </c>
    </row>
    <row r="277" spans="1:87">
      <c r="A277">
        <v>11384</v>
      </c>
      <c r="B277" t="s">
        <v>101</v>
      </c>
      <c r="C277" s="17">
        <v>0.6</v>
      </c>
      <c r="D277" t="s">
        <v>103</v>
      </c>
      <c r="E277" t="s">
        <v>103</v>
      </c>
      <c r="G277" s="17" t="str">
        <f t="shared" si="68"/>
        <v>Oui</v>
      </c>
      <c r="H277" t="s">
        <v>110</v>
      </c>
      <c r="I277" s="12" t="s">
        <v>120</v>
      </c>
      <c r="J277" s="13">
        <v>44377</v>
      </c>
      <c r="K277">
        <f t="shared" ca="1" si="70"/>
        <v>4</v>
      </c>
      <c r="L277" t="str">
        <f t="shared" ca="1" si="71"/>
        <v>3-5 ans</v>
      </c>
      <c r="M277" s="13">
        <v>44377</v>
      </c>
      <c r="N277">
        <f t="shared" ca="1" si="72"/>
        <v>4</v>
      </c>
      <c r="O277" t="str">
        <f t="shared" ca="1" si="73"/>
        <v>3-5 ans</v>
      </c>
      <c r="P277" s="13">
        <v>34700</v>
      </c>
      <c r="Q277">
        <f t="shared" ca="1" si="74"/>
        <v>31</v>
      </c>
      <c r="R277" t="str">
        <f t="shared" ca="1" si="75"/>
        <v>25-34</v>
      </c>
      <c r="S277" t="s">
        <v>121</v>
      </c>
      <c r="T277">
        <v>1</v>
      </c>
      <c r="V277">
        <v>1</v>
      </c>
      <c r="X277">
        <v>1</v>
      </c>
      <c r="Z277">
        <v>1</v>
      </c>
      <c r="BR277">
        <f t="shared" si="69"/>
        <v>4</v>
      </c>
      <c r="BS277" t="str">
        <f t="shared" si="76"/>
        <v>Prêt</v>
      </c>
      <c r="BT277" t="s">
        <v>106</v>
      </c>
      <c r="BU277" t="s">
        <v>107</v>
      </c>
      <c r="BV277" t="s">
        <v>108</v>
      </c>
      <c r="BW277" s="13" t="s">
        <v>103</v>
      </c>
      <c r="BX277" s="14">
        <f t="shared" ca="1" si="77"/>
        <v>1483769</v>
      </c>
      <c r="BY277" s="15" t="str">
        <f t="shared" ca="1" si="78"/>
        <v>750k-5 mil</v>
      </c>
      <c r="BZ277" s="12">
        <f t="shared" ca="1" si="79"/>
        <v>701989</v>
      </c>
      <c r="CA277" s="12"/>
      <c r="CB277" s="12">
        <f t="shared" ca="1" si="80"/>
        <v>701989</v>
      </c>
      <c r="CC277" s="12" t="s">
        <v>113</v>
      </c>
      <c r="CD277" s="12" t="s">
        <v>114</v>
      </c>
      <c r="CE277" s="12">
        <f t="shared" ca="1" si="81"/>
        <v>7</v>
      </c>
      <c r="CF277" s="12">
        <f t="shared" ca="1" si="82"/>
        <v>211967</v>
      </c>
      <c r="CG277" s="16">
        <f t="shared" ca="1" si="83"/>
        <v>2.1136641742249522</v>
      </c>
      <c r="CH277" s="12" t="str">
        <f t="shared" ca="1" si="84"/>
        <v>1-5x</v>
      </c>
      <c r="CI277" s="12" t="s">
        <v>104</v>
      </c>
    </row>
    <row r="278" spans="1:87">
      <c r="A278" s="6">
        <v>11385</v>
      </c>
      <c r="B278" s="6" t="s">
        <v>123</v>
      </c>
      <c r="C278" s="18">
        <v>0.7</v>
      </c>
      <c r="D278" s="6" t="s">
        <v>102</v>
      </c>
      <c r="E278" s="6" t="s">
        <v>102</v>
      </c>
      <c r="F278" s="18">
        <v>0.4</v>
      </c>
      <c r="G278" s="18" t="str">
        <f t="shared" si="68"/>
        <v>Oui</v>
      </c>
      <c r="H278" s="6" t="s">
        <v>119</v>
      </c>
      <c r="I278" s="7" t="s">
        <v>120</v>
      </c>
      <c r="J278" s="8">
        <v>44197</v>
      </c>
      <c r="K278" s="6">
        <f t="shared" ca="1" si="70"/>
        <v>5</v>
      </c>
      <c r="L278" s="6" t="str">
        <f t="shared" ca="1" si="71"/>
        <v>5 à 10 ans</v>
      </c>
      <c r="M278" s="8">
        <v>44197</v>
      </c>
      <c r="N278" s="6">
        <f t="shared" ca="1" si="72"/>
        <v>5</v>
      </c>
      <c r="O278" s="6" t="str">
        <f t="shared" ca="1" si="73"/>
        <v>5 à 10 ans</v>
      </c>
      <c r="P278" s="8">
        <v>32874</v>
      </c>
      <c r="Q278" s="6">
        <f t="shared" ca="1" si="74"/>
        <v>36</v>
      </c>
      <c r="R278" s="6" t="str">
        <f t="shared" ca="1" si="75"/>
        <v>35-44</v>
      </c>
      <c r="S278" s="6" t="s">
        <v>136</v>
      </c>
      <c r="T278" s="6">
        <v>1</v>
      </c>
      <c r="U278" s="6">
        <v>1</v>
      </c>
      <c r="V278" s="6">
        <v>1</v>
      </c>
      <c r="W278" s="6">
        <v>1</v>
      </c>
      <c r="X278" s="6">
        <v>1</v>
      </c>
      <c r="Y278" s="6">
        <v>1</v>
      </c>
      <c r="Z278" s="6">
        <v>1</v>
      </c>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f t="shared" si="69"/>
        <v>7</v>
      </c>
      <c r="BS278" s="6" t="str">
        <f t="shared" si="76"/>
        <v>Prêt</v>
      </c>
      <c r="BT278" s="6" t="s">
        <v>106</v>
      </c>
      <c r="BU278" s="6" t="s">
        <v>125</v>
      </c>
      <c r="BV278" s="6" t="s">
        <v>126</v>
      </c>
      <c r="BW278" s="8" t="s">
        <v>103</v>
      </c>
      <c r="BX278" s="9">
        <f t="shared" ca="1" si="77"/>
        <v>4770772</v>
      </c>
      <c r="BY278" s="10" t="str">
        <f t="shared" ca="1" si="78"/>
        <v>750k-5 mil</v>
      </c>
      <c r="BZ278" s="7">
        <f t="shared" ca="1" si="79"/>
        <v>397907</v>
      </c>
      <c r="CA278" s="7"/>
      <c r="CB278" s="7">
        <f t="shared" ca="1" si="80"/>
        <v>397907</v>
      </c>
      <c r="CC278" s="7" t="s">
        <v>122</v>
      </c>
      <c r="CD278" s="7" t="s">
        <v>128</v>
      </c>
      <c r="CE278" s="7">
        <f t="shared" ca="1" si="81"/>
        <v>4</v>
      </c>
      <c r="CF278" s="7">
        <f t="shared" ca="1" si="82"/>
        <v>1192693</v>
      </c>
      <c r="CG278" s="11">
        <f t="shared" ca="1" si="83"/>
        <v>11.989665926962832</v>
      </c>
      <c r="CH278" s="7" t="str">
        <f t="shared" ca="1" si="84"/>
        <v>10-20x</v>
      </c>
      <c r="CI278" s="7" t="s">
        <v>115</v>
      </c>
    </row>
    <row r="279" spans="1:87">
      <c r="A279">
        <v>11386</v>
      </c>
      <c r="B279" t="s">
        <v>163</v>
      </c>
      <c r="C279" s="17">
        <v>0.8</v>
      </c>
      <c r="D279" t="s">
        <v>103</v>
      </c>
      <c r="E279" t="s">
        <v>102</v>
      </c>
      <c r="F279" s="17">
        <v>0.75</v>
      </c>
      <c r="G279" s="17" t="str">
        <f t="shared" si="68"/>
        <v>Oui</v>
      </c>
      <c r="H279" t="s">
        <v>119</v>
      </c>
      <c r="I279" s="12" t="s">
        <v>127</v>
      </c>
      <c r="J279" s="13">
        <v>44012</v>
      </c>
      <c r="K279">
        <f t="shared" ca="1" si="70"/>
        <v>5</v>
      </c>
      <c r="L279" t="str">
        <f t="shared" ca="1" si="71"/>
        <v>5 à 10 ans</v>
      </c>
      <c r="M279" s="13">
        <v>44012</v>
      </c>
      <c r="N279">
        <f t="shared" ca="1" si="72"/>
        <v>5</v>
      </c>
      <c r="O279" t="str">
        <f t="shared" ca="1" si="73"/>
        <v>5 à 10 ans</v>
      </c>
      <c r="P279" s="13">
        <v>31048</v>
      </c>
      <c r="Q279">
        <f t="shared" ca="1" si="74"/>
        <v>41</v>
      </c>
      <c r="R279" t="str">
        <f t="shared" ca="1" si="75"/>
        <v>35-44</v>
      </c>
      <c r="S279" t="s">
        <v>105</v>
      </c>
      <c r="T279">
        <v>1</v>
      </c>
      <c r="V279">
        <v>1</v>
      </c>
      <c r="X279">
        <v>1</v>
      </c>
      <c r="Z279">
        <v>1</v>
      </c>
      <c r="BR279">
        <f t="shared" si="69"/>
        <v>4</v>
      </c>
      <c r="BS279" t="str">
        <f t="shared" si="76"/>
        <v>Prêt</v>
      </c>
      <c r="BT279" t="s">
        <v>106</v>
      </c>
      <c r="BU279" t="s">
        <v>107</v>
      </c>
      <c r="BV279" t="s">
        <v>108</v>
      </c>
      <c r="BW279" s="13" t="s">
        <v>103</v>
      </c>
      <c r="BX279" s="14">
        <f t="shared" ca="1" si="77"/>
        <v>4912372</v>
      </c>
      <c r="BY279" s="15" t="str">
        <f t="shared" ca="1" si="78"/>
        <v>750k-5 mil</v>
      </c>
      <c r="BZ279" s="12">
        <f t="shared" ca="1" si="79"/>
        <v>1319564</v>
      </c>
      <c r="CA279" s="12"/>
      <c r="CB279" s="12">
        <f t="shared" ca="1" si="80"/>
        <v>1319564</v>
      </c>
      <c r="CC279" s="12" t="s">
        <v>122</v>
      </c>
      <c r="CD279" s="12" t="s">
        <v>114</v>
      </c>
      <c r="CE279" s="12">
        <f t="shared" ca="1" si="81"/>
        <v>7</v>
      </c>
      <c r="CF279" s="12">
        <f t="shared" ca="1" si="82"/>
        <v>701767.42857142852</v>
      </c>
      <c r="CG279" s="16">
        <f t="shared" ca="1" si="83"/>
        <v>3.7227235662688587</v>
      </c>
      <c r="CH279" s="12" t="str">
        <f t="shared" ca="1" si="84"/>
        <v>1-5x</v>
      </c>
      <c r="CI279" s="12" t="s">
        <v>115</v>
      </c>
    </row>
    <row r="280" spans="1:87">
      <c r="A280" s="6">
        <v>11387</v>
      </c>
      <c r="B280" s="6" t="s">
        <v>139</v>
      </c>
      <c r="C280" s="18">
        <v>0.75</v>
      </c>
      <c r="D280" s="6" t="s">
        <v>102</v>
      </c>
      <c r="E280" s="6" t="s">
        <v>103</v>
      </c>
      <c r="F280" s="18"/>
      <c r="G280" s="18" t="str">
        <f t="shared" si="68"/>
        <v>Oui</v>
      </c>
      <c r="H280" s="6" t="s">
        <v>104</v>
      </c>
      <c r="I280" s="7" t="s">
        <v>104</v>
      </c>
      <c r="J280" s="8">
        <v>43831</v>
      </c>
      <c r="K280" s="6">
        <f t="shared" ca="1" si="70"/>
        <v>6</v>
      </c>
      <c r="L280" s="6" t="str">
        <f t="shared" ca="1" si="71"/>
        <v>5 à 10 ans</v>
      </c>
      <c r="M280" s="8">
        <v>43831</v>
      </c>
      <c r="N280" s="6">
        <f t="shared" ca="1" si="72"/>
        <v>6</v>
      </c>
      <c r="O280" s="6" t="str">
        <f t="shared" ca="1" si="73"/>
        <v>5 à 10 ans</v>
      </c>
      <c r="P280" s="8">
        <v>29221</v>
      </c>
      <c r="Q280" s="6">
        <f t="shared" ca="1" si="74"/>
        <v>46</v>
      </c>
      <c r="R280" s="6" t="str">
        <f t="shared" ca="1" si="75"/>
        <v>45-54</v>
      </c>
      <c r="S280" s="6" t="s">
        <v>105</v>
      </c>
      <c r="T280" s="6"/>
      <c r="U280" s="6">
        <v>1</v>
      </c>
      <c r="V280" s="6">
        <v>1</v>
      </c>
      <c r="W280" s="6">
        <v>1</v>
      </c>
      <c r="X280" s="6">
        <v>1</v>
      </c>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f t="shared" si="69"/>
        <v>4</v>
      </c>
      <c r="BS280" s="6" t="str">
        <f t="shared" si="76"/>
        <v>Non prêté</v>
      </c>
      <c r="BT280" s="6" t="s">
        <v>106</v>
      </c>
      <c r="BU280" s="6" t="s">
        <v>107</v>
      </c>
      <c r="BV280" s="6" t="s">
        <v>108</v>
      </c>
      <c r="BW280" s="8" t="s">
        <v>103</v>
      </c>
      <c r="BX280" s="9" t="str">
        <f t="shared" ca="1" si="77"/>
        <v/>
      </c>
      <c r="BY280" s="10" t="str">
        <f t="shared" ca="1" si="78"/>
        <v/>
      </c>
      <c r="BZ280" s="7">
        <f t="shared" ca="1" si="79"/>
        <v>279831</v>
      </c>
      <c r="CA280" s="7"/>
      <c r="CB280" s="7">
        <f t="shared" ca="1" si="80"/>
        <v>279831</v>
      </c>
      <c r="CC280" s="7" t="s">
        <v>109</v>
      </c>
      <c r="CD280" s="7" t="s">
        <v>109</v>
      </c>
      <c r="CE280" s="7" t="str">
        <f t="shared" ca="1" si="81"/>
        <v/>
      </c>
      <c r="CF280" s="7" t="str">
        <f t="shared" ca="1" si="82"/>
        <v/>
      </c>
      <c r="CG280" s="11" t="str">
        <f t="shared" ca="1" si="83"/>
        <v/>
      </c>
      <c r="CH280" s="7" t="str">
        <f t="shared" ca="1" si="84"/>
        <v/>
      </c>
      <c r="CI280" s="7" t="s">
        <v>104</v>
      </c>
    </row>
    <row r="281" spans="1:87">
      <c r="A281">
        <v>11388</v>
      </c>
      <c r="B281" t="s">
        <v>101</v>
      </c>
      <c r="C281" s="17">
        <v>1</v>
      </c>
      <c r="D281" t="s">
        <v>103</v>
      </c>
      <c r="E281" t="s">
        <v>103</v>
      </c>
      <c r="G281" s="17" t="str">
        <f t="shared" si="68"/>
        <v>Oui</v>
      </c>
      <c r="H281" t="s">
        <v>110</v>
      </c>
      <c r="I281" s="12" t="s">
        <v>120</v>
      </c>
      <c r="J281" s="13">
        <v>43646</v>
      </c>
      <c r="K281">
        <f t="shared" ca="1" si="70"/>
        <v>6</v>
      </c>
      <c r="L281" t="str">
        <f t="shared" ca="1" si="71"/>
        <v>5 à 10 ans</v>
      </c>
      <c r="M281" s="13">
        <v>43646</v>
      </c>
      <c r="N281">
        <f t="shared" ca="1" si="72"/>
        <v>6</v>
      </c>
      <c r="O281" t="str">
        <f t="shared" ca="1" si="73"/>
        <v>5 à 10 ans</v>
      </c>
      <c r="P281" s="13">
        <v>27395</v>
      </c>
      <c r="Q281">
        <f t="shared" ca="1" si="74"/>
        <v>51</v>
      </c>
      <c r="R281" t="str">
        <f t="shared" ca="1" si="75"/>
        <v>45-54</v>
      </c>
      <c r="S281" t="s">
        <v>124</v>
      </c>
      <c r="T281">
        <v>1</v>
      </c>
      <c r="V281">
        <v>1</v>
      </c>
      <c r="X281">
        <v>1</v>
      </c>
      <c r="Z281">
        <v>1</v>
      </c>
      <c r="BR281">
        <f t="shared" si="69"/>
        <v>4</v>
      </c>
      <c r="BS281" t="str">
        <f t="shared" si="76"/>
        <v>Prêt</v>
      </c>
      <c r="BT281" t="s">
        <v>106</v>
      </c>
      <c r="BU281" t="s">
        <v>107</v>
      </c>
      <c r="BV281" t="s">
        <v>108</v>
      </c>
      <c r="BW281" s="13" t="s">
        <v>103</v>
      </c>
      <c r="BX281" s="14">
        <f t="shared" ca="1" si="77"/>
        <v>669194</v>
      </c>
      <c r="BY281" s="15" t="str">
        <f t="shared" ca="1" si="78"/>
        <v>250k-750k</v>
      </c>
      <c r="BZ281" s="12">
        <f t="shared" ca="1" si="79"/>
        <v>143160</v>
      </c>
      <c r="CA281" s="12"/>
      <c r="CB281" s="12">
        <f t="shared" ca="1" si="80"/>
        <v>143160</v>
      </c>
      <c r="CC281" s="12" t="s">
        <v>113</v>
      </c>
      <c r="CD281" s="12" t="s">
        <v>114</v>
      </c>
      <c r="CE281" s="12">
        <f t="shared" ca="1" si="81"/>
        <v>7</v>
      </c>
      <c r="CF281" s="12">
        <f t="shared" ca="1" si="82"/>
        <v>95599.142857142855</v>
      </c>
      <c r="CG281" s="16">
        <f t="shared" ca="1" si="83"/>
        <v>4.674448169879855</v>
      </c>
      <c r="CH281" s="12" t="str">
        <f t="shared" ca="1" si="84"/>
        <v>1-5x</v>
      </c>
      <c r="CI281" s="12" t="s">
        <v>115</v>
      </c>
    </row>
    <row r="282" spans="1:87">
      <c r="A282" s="6">
        <v>11389</v>
      </c>
      <c r="B282" s="6" t="s">
        <v>101</v>
      </c>
      <c r="C282" s="18">
        <v>0</v>
      </c>
      <c r="D282" s="6" t="s">
        <v>102</v>
      </c>
      <c r="E282" s="6" t="s">
        <v>102</v>
      </c>
      <c r="F282" s="18">
        <v>0.15</v>
      </c>
      <c r="G282" s="18" t="str">
        <f t="shared" si="68"/>
        <v>Non</v>
      </c>
      <c r="H282" s="6" t="s">
        <v>104</v>
      </c>
      <c r="I282" s="7" t="s">
        <v>104</v>
      </c>
      <c r="J282" s="8">
        <v>43466</v>
      </c>
      <c r="K282" s="6">
        <f t="shared" ca="1" si="70"/>
        <v>7</v>
      </c>
      <c r="L282" s="6" t="str">
        <f t="shared" ca="1" si="71"/>
        <v>5 à 10 ans</v>
      </c>
      <c r="M282" s="8">
        <v>43466</v>
      </c>
      <c r="N282" s="6">
        <f t="shared" ca="1" si="72"/>
        <v>7</v>
      </c>
      <c r="O282" s="6" t="str">
        <f t="shared" ca="1" si="73"/>
        <v>5 à 10 ans</v>
      </c>
      <c r="P282" s="8">
        <v>25569</v>
      </c>
      <c r="Q282" s="6">
        <f t="shared" ca="1" si="74"/>
        <v>56</v>
      </c>
      <c r="R282" s="6" t="str">
        <f t="shared" ca="1" si="75"/>
        <v>55-64</v>
      </c>
      <c r="S282" s="6" t="s">
        <v>154</v>
      </c>
      <c r="T282" s="6"/>
      <c r="U282" s="6">
        <v>1</v>
      </c>
      <c r="V282" s="6"/>
      <c r="W282" s="6">
        <v>1</v>
      </c>
      <c r="X282" s="6"/>
      <c r="Y282" s="6">
        <v>1</v>
      </c>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f t="shared" si="69"/>
        <v>3</v>
      </c>
      <c r="BS282" s="6" t="str">
        <f t="shared" si="76"/>
        <v>Non prêté</v>
      </c>
      <c r="BT282" s="6" t="s">
        <v>106</v>
      </c>
      <c r="BU282" s="6" t="s">
        <v>112</v>
      </c>
      <c r="BV282" s="6" t="s">
        <v>108</v>
      </c>
      <c r="BW282" s="8" t="s">
        <v>103</v>
      </c>
      <c r="BX282" s="9" t="str">
        <f t="shared" ca="1" si="77"/>
        <v/>
      </c>
      <c r="BY282" s="10" t="str">
        <f t="shared" ca="1" si="78"/>
        <v/>
      </c>
      <c r="BZ282" s="7">
        <f t="shared" ca="1" si="79"/>
        <v>1771280</v>
      </c>
      <c r="CA282" s="7"/>
      <c r="CB282" s="7">
        <f t="shared" ca="1" si="80"/>
        <v>1771280</v>
      </c>
      <c r="CC282" s="7" t="s">
        <v>109</v>
      </c>
      <c r="CD282" s="7" t="s">
        <v>109</v>
      </c>
      <c r="CE282" s="7" t="str">
        <f t="shared" ca="1" si="81"/>
        <v/>
      </c>
      <c r="CF282" s="7" t="str">
        <f t="shared" ca="1" si="82"/>
        <v/>
      </c>
      <c r="CG282" s="11" t="str">
        <f t="shared" ca="1" si="83"/>
        <v/>
      </c>
      <c r="CH282" s="7" t="str">
        <f t="shared" ca="1" si="84"/>
        <v/>
      </c>
      <c r="CI282" s="7" t="s">
        <v>104</v>
      </c>
    </row>
    <row r="283" spans="1:87">
      <c r="A283">
        <v>11390</v>
      </c>
      <c r="B283" t="s">
        <v>101</v>
      </c>
      <c r="C283" s="17">
        <v>0.4</v>
      </c>
      <c r="D283" t="s">
        <v>103</v>
      </c>
      <c r="E283" t="s">
        <v>102</v>
      </c>
      <c r="F283" s="17">
        <v>0.5</v>
      </c>
      <c r="G283" s="17" t="str">
        <f t="shared" si="68"/>
        <v>Non</v>
      </c>
      <c r="H283" t="s">
        <v>119</v>
      </c>
      <c r="I283" s="12" t="s">
        <v>120</v>
      </c>
      <c r="J283" s="13">
        <v>43281</v>
      </c>
      <c r="K283">
        <f t="shared" ca="1" si="70"/>
        <v>7</v>
      </c>
      <c r="L283" t="str">
        <f t="shared" ca="1" si="71"/>
        <v>5 à 10 ans</v>
      </c>
      <c r="M283" s="13">
        <v>43281</v>
      </c>
      <c r="N283">
        <f t="shared" ca="1" si="72"/>
        <v>7</v>
      </c>
      <c r="O283" t="str">
        <f t="shared" ca="1" si="73"/>
        <v>5 à 10 ans</v>
      </c>
      <c r="P283" s="13">
        <v>23743</v>
      </c>
      <c r="Q283">
        <f t="shared" ca="1" si="74"/>
        <v>61</v>
      </c>
      <c r="R283" t="str">
        <f t="shared" ca="1" si="75"/>
        <v>55-64</v>
      </c>
      <c r="S283" t="s">
        <v>124</v>
      </c>
      <c r="T283">
        <v>1</v>
      </c>
      <c r="V283">
        <v>1</v>
      </c>
      <c r="X283">
        <v>1</v>
      </c>
      <c r="Z283">
        <v>1</v>
      </c>
      <c r="BR283">
        <f t="shared" si="69"/>
        <v>4</v>
      </c>
      <c r="BS283" t="str">
        <f t="shared" si="76"/>
        <v>Prêt</v>
      </c>
      <c r="BT283" t="s">
        <v>106</v>
      </c>
      <c r="BU283" t="s">
        <v>107</v>
      </c>
      <c r="BV283" t="s">
        <v>108</v>
      </c>
      <c r="BW283" s="13" t="s">
        <v>103</v>
      </c>
      <c r="BX283" s="14">
        <f t="shared" ca="1" si="77"/>
        <v>3898118</v>
      </c>
      <c r="BY283" s="15" t="str">
        <f t="shared" ca="1" si="78"/>
        <v>750k-5 mil</v>
      </c>
      <c r="BZ283" s="12">
        <f t="shared" ca="1" si="79"/>
        <v>1499719</v>
      </c>
      <c r="CA283" s="12"/>
      <c r="CB283" s="12">
        <f t="shared" ca="1" si="80"/>
        <v>1499719</v>
      </c>
      <c r="CC283" s="12" t="s">
        <v>122</v>
      </c>
      <c r="CD283" s="12" t="s">
        <v>114</v>
      </c>
      <c r="CE283" s="12">
        <f t="shared" ca="1" si="81"/>
        <v>2</v>
      </c>
      <c r="CF283" s="12">
        <f t="shared" ca="1" si="82"/>
        <v>1949059</v>
      </c>
      <c r="CG283" s="16">
        <f t="shared" ca="1" si="83"/>
        <v>2.5992322561759904</v>
      </c>
      <c r="CH283" s="12" t="str">
        <f t="shared" ca="1" si="84"/>
        <v>1-5x</v>
      </c>
      <c r="CI283" s="12" t="s">
        <v>115</v>
      </c>
    </row>
    <row r="284" spans="1:87">
      <c r="A284" s="6">
        <v>11391</v>
      </c>
      <c r="B284" s="6" t="s">
        <v>101</v>
      </c>
      <c r="C284" s="18">
        <v>0.15</v>
      </c>
      <c r="D284" s="6" t="s">
        <v>102</v>
      </c>
      <c r="E284" s="6" t="s">
        <v>103</v>
      </c>
      <c r="F284" s="18"/>
      <c r="G284" s="18" t="str">
        <f t="shared" si="68"/>
        <v>Non</v>
      </c>
      <c r="H284" s="6" t="s">
        <v>119</v>
      </c>
      <c r="I284" s="7" t="s">
        <v>127</v>
      </c>
      <c r="J284" s="8">
        <v>43101</v>
      </c>
      <c r="K284" s="6">
        <f t="shared" ca="1" si="70"/>
        <v>8</v>
      </c>
      <c r="L284" s="6" t="str">
        <f t="shared" ca="1" si="71"/>
        <v>5 à 10 ans</v>
      </c>
      <c r="M284" s="8">
        <v>43101</v>
      </c>
      <c r="N284" s="6">
        <f t="shared" ca="1" si="72"/>
        <v>8</v>
      </c>
      <c r="O284" s="6" t="str">
        <f t="shared" ca="1" si="73"/>
        <v>5 à 10 ans</v>
      </c>
      <c r="P284" s="8">
        <v>36526</v>
      </c>
      <c r="Q284" s="6">
        <f t="shared" ca="1" si="74"/>
        <v>26</v>
      </c>
      <c r="R284" s="6" t="str">
        <f t="shared" ca="1" si="75"/>
        <v>25-34</v>
      </c>
      <c r="S284" s="6" t="s">
        <v>105</v>
      </c>
      <c r="T284" s="6">
        <v>1</v>
      </c>
      <c r="U284" s="6">
        <v>1</v>
      </c>
      <c r="V284" s="6">
        <v>1</v>
      </c>
      <c r="W284" s="6">
        <v>1</v>
      </c>
      <c r="X284" s="6">
        <v>1</v>
      </c>
      <c r="Y284" s="6">
        <v>1</v>
      </c>
      <c r="Z284" s="6">
        <v>1</v>
      </c>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f t="shared" si="69"/>
        <v>7</v>
      </c>
      <c r="BS284" s="6" t="str">
        <f t="shared" si="76"/>
        <v>Prêt</v>
      </c>
      <c r="BT284" s="6" t="s">
        <v>106</v>
      </c>
      <c r="BU284" s="6" t="s">
        <v>125</v>
      </c>
      <c r="BV284" s="6" t="s">
        <v>126</v>
      </c>
      <c r="BW284" s="8" t="s">
        <v>103</v>
      </c>
      <c r="BX284" s="9">
        <f t="shared" ca="1" si="77"/>
        <v>735628</v>
      </c>
      <c r="BY284" s="10" t="str">
        <f t="shared" ca="1" si="78"/>
        <v>250k-750k</v>
      </c>
      <c r="BZ284" s="7">
        <f t="shared" ca="1" si="79"/>
        <v>4607</v>
      </c>
      <c r="CA284" s="7"/>
      <c r="CB284" s="7">
        <f t="shared" ca="1" si="80"/>
        <v>4607</v>
      </c>
      <c r="CC284" s="7" t="s">
        <v>113</v>
      </c>
      <c r="CD284" s="7" t="s">
        <v>128</v>
      </c>
      <c r="CE284" s="7">
        <f t="shared" ca="1" si="81"/>
        <v>7</v>
      </c>
      <c r="CF284" s="7">
        <f t="shared" ca="1" si="82"/>
        <v>105089.71428571429</v>
      </c>
      <c r="CG284" s="11">
        <f t="shared" ca="1" si="83"/>
        <v>159.67614499674409</v>
      </c>
      <c r="CH284" s="7" t="str">
        <f t="shared" ca="1" si="84"/>
        <v>100-500x</v>
      </c>
      <c r="CI284" s="7" t="s">
        <v>115</v>
      </c>
    </row>
    <row r="285" spans="1:87">
      <c r="A285">
        <v>11392</v>
      </c>
      <c r="B285" t="s">
        <v>101</v>
      </c>
      <c r="C285" s="17">
        <v>0.2</v>
      </c>
      <c r="D285" t="s">
        <v>103</v>
      </c>
      <c r="E285" t="s">
        <v>103</v>
      </c>
      <c r="G285" s="17" t="str">
        <f t="shared" si="68"/>
        <v>Non</v>
      </c>
      <c r="H285" t="s">
        <v>104</v>
      </c>
      <c r="I285" s="12" t="s">
        <v>127</v>
      </c>
      <c r="J285" s="13">
        <v>42916</v>
      </c>
      <c r="K285">
        <f t="shared" ca="1" si="70"/>
        <v>8</v>
      </c>
      <c r="L285" t="str">
        <f t="shared" ca="1" si="71"/>
        <v>5 à 10 ans</v>
      </c>
      <c r="M285" s="13">
        <v>42916</v>
      </c>
      <c r="N285">
        <f t="shared" ca="1" si="72"/>
        <v>8</v>
      </c>
      <c r="O285" t="str">
        <f t="shared" ca="1" si="73"/>
        <v>5 à 10 ans</v>
      </c>
      <c r="P285" s="13">
        <v>34700</v>
      </c>
      <c r="Q285">
        <f t="shared" ca="1" si="74"/>
        <v>31</v>
      </c>
      <c r="R285" t="str">
        <f t="shared" ca="1" si="75"/>
        <v>25-34</v>
      </c>
      <c r="S285" t="s">
        <v>136</v>
      </c>
      <c r="V285">
        <v>1</v>
      </c>
      <c r="X285">
        <v>1</v>
      </c>
      <c r="Z285">
        <v>1</v>
      </c>
      <c r="BR285">
        <f t="shared" si="69"/>
        <v>3</v>
      </c>
      <c r="BS285" t="str">
        <f t="shared" si="76"/>
        <v>Non prêté</v>
      </c>
      <c r="BT285" t="s">
        <v>106</v>
      </c>
      <c r="BU285" t="s">
        <v>125</v>
      </c>
      <c r="BV285" t="s">
        <v>126</v>
      </c>
      <c r="BW285" s="13" t="s">
        <v>103</v>
      </c>
      <c r="BX285" s="14" t="str">
        <f t="shared" ca="1" si="77"/>
        <v/>
      </c>
      <c r="BY285" s="15" t="str">
        <f t="shared" ca="1" si="78"/>
        <v/>
      </c>
      <c r="BZ285" s="12">
        <f t="shared" ca="1" si="79"/>
        <v>1856986</v>
      </c>
      <c r="CA285" s="12"/>
      <c r="CB285" s="12">
        <f t="shared" ca="1" si="80"/>
        <v>1856986</v>
      </c>
      <c r="CC285" s="12" t="s">
        <v>109</v>
      </c>
      <c r="CD285" s="12" t="s">
        <v>109</v>
      </c>
      <c r="CE285" s="12" t="str">
        <f t="shared" ca="1" si="81"/>
        <v/>
      </c>
      <c r="CF285" s="12" t="str">
        <f t="shared" ca="1" si="82"/>
        <v/>
      </c>
      <c r="CG285" s="16" t="str">
        <f t="shared" ca="1" si="83"/>
        <v/>
      </c>
      <c r="CH285" s="12" t="str">
        <f t="shared" ca="1" si="84"/>
        <v/>
      </c>
      <c r="CI285" s="12" t="s">
        <v>104</v>
      </c>
    </row>
    <row r="286" spans="1:87">
      <c r="A286" s="6">
        <v>11393</v>
      </c>
      <c r="B286" s="6" t="s">
        <v>101</v>
      </c>
      <c r="C286" s="18">
        <v>0.3</v>
      </c>
      <c r="D286" s="6" t="s">
        <v>102</v>
      </c>
      <c r="E286" s="6" t="s">
        <v>102</v>
      </c>
      <c r="F286" s="18">
        <v>0.15</v>
      </c>
      <c r="G286" s="18" t="str">
        <f t="shared" si="68"/>
        <v>Non</v>
      </c>
      <c r="H286" s="6" t="s">
        <v>104</v>
      </c>
      <c r="I286" s="7" t="s">
        <v>111</v>
      </c>
      <c r="J286" s="8">
        <v>42736</v>
      </c>
      <c r="K286" s="6">
        <f t="shared" ca="1" si="70"/>
        <v>9</v>
      </c>
      <c r="L286" s="6" t="str">
        <f t="shared" ca="1" si="71"/>
        <v>5 à 10 ans</v>
      </c>
      <c r="M286" s="8">
        <v>42736</v>
      </c>
      <c r="N286" s="6">
        <f t="shared" ca="1" si="72"/>
        <v>9</v>
      </c>
      <c r="O286" s="6" t="str">
        <f t="shared" ca="1" si="73"/>
        <v>5 à 10 ans</v>
      </c>
      <c r="P286" s="8">
        <v>32874</v>
      </c>
      <c r="Q286" s="6">
        <f t="shared" ca="1" si="74"/>
        <v>36</v>
      </c>
      <c r="R286" s="6" t="str">
        <f t="shared" ca="1" si="75"/>
        <v>35-44</v>
      </c>
      <c r="S286" s="6" t="s">
        <v>105</v>
      </c>
      <c r="T286" s="6">
        <v>1</v>
      </c>
      <c r="U286" s="6">
        <v>1</v>
      </c>
      <c r="V286" s="6">
        <v>1</v>
      </c>
      <c r="W286" s="6">
        <v>1</v>
      </c>
      <c r="X286" s="6">
        <v>1</v>
      </c>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f t="shared" si="69"/>
        <v>5</v>
      </c>
      <c r="BS286" s="6" t="str">
        <f t="shared" si="76"/>
        <v>Prêt</v>
      </c>
      <c r="BT286" s="6" t="s">
        <v>106</v>
      </c>
      <c r="BU286" s="6" t="s">
        <v>125</v>
      </c>
      <c r="BV286" s="6" t="s">
        <v>126</v>
      </c>
      <c r="BW286" s="8" t="s">
        <v>103</v>
      </c>
      <c r="BX286" s="9">
        <f t="shared" ca="1" si="77"/>
        <v>843735</v>
      </c>
      <c r="BY286" s="10" t="str">
        <f t="shared" ca="1" si="78"/>
        <v>750k-5 mil</v>
      </c>
      <c r="BZ286" s="7">
        <f t="shared" ca="1" si="79"/>
        <v>465243</v>
      </c>
      <c r="CA286" s="7"/>
      <c r="CB286" s="7">
        <f t="shared" ca="1" si="80"/>
        <v>465243</v>
      </c>
      <c r="CC286" s="7" t="s">
        <v>122</v>
      </c>
      <c r="CD286" s="7" t="s">
        <v>128</v>
      </c>
      <c r="CE286" s="7">
        <f t="shared" ca="1" si="81"/>
        <v>5</v>
      </c>
      <c r="CF286" s="7">
        <f t="shared" ca="1" si="82"/>
        <v>168747</v>
      </c>
      <c r="CG286" s="11">
        <f t="shared" ca="1" si="83"/>
        <v>1.813536152075367</v>
      </c>
      <c r="CH286" s="7" t="str">
        <f t="shared" ca="1" si="84"/>
        <v>1-5x</v>
      </c>
      <c r="CI286" s="7" t="s">
        <v>115</v>
      </c>
    </row>
    <row r="287" spans="1:87">
      <c r="A287">
        <v>11394</v>
      </c>
      <c r="B287" t="s">
        <v>101</v>
      </c>
      <c r="C287" s="17">
        <v>0.4</v>
      </c>
      <c r="D287" t="s">
        <v>103</v>
      </c>
      <c r="E287" t="s">
        <v>102</v>
      </c>
      <c r="F287" s="17">
        <v>0.3</v>
      </c>
      <c r="G287" s="17" t="str">
        <f t="shared" si="68"/>
        <v>Non</v>
      </c>
      <c r="H287" t="s">
        <v>104</v>
      </c>
      <c r="I287" s="12" t="s">
        <v>104</v>
      </c>
      <c r="J287" s="13">
        <v>42551</v>
      </c>
      <c r="K287">
        <f t="shared" ca="1" si="70"/>
        <v>9</v>
      </c>
      <c r="L287" t="str">
        <f t="shared" ca="1" si="71"/>
        <v>5 à 10 ans</v>
      </c>
      <c r="M287" s="13">
        <v>42551</v>
      </c>
      <c r="N287">
        <f t="shared" ca="1" si="72"/>
        <v>9</v>
      </c>
      <c r="O287" t="str">
        <f t="shared" ca="1" si="73"/>
        <v>5 à 10 ans</v>
      </c>
      <c r="P287" s="13">
        <v>31048</v>
      </c>
      <c r="Q287">
        <f t="shared" ca="1" si="74"/>
        <v>41</v>
      </c>
      <c r="R287" t="str">
        <f t="shared" ca="1" si="75"/>
        <v>35-44</v>
      </c>
      <c r="S287" t="s">
        <v>105</v>
      </c>
      <c r="V287">
        <v>1</v>
      </c>
      <c r="X287">
        <v>1</v>
      </c>
      <c r="Z287">
        <v>1</v>
      </c>
      <c r="BR287">
        <f t="shared" si="69"/>
        <v>3</v>
      </c>
      <c r="BS287" t="str">
        <f t="shared" si="76"/>
        <v>Non prêté</v>
      </c>
      <c r="BT287" t="s">
        <v>106</v>
      </c>
      <c r="BU287" t="s">
        <v>107</v>
      </c>
      <c r="BV287" t="s">
        <v>108</v>
      </c>
      <c r="BW287" s="13" t="s">
        <v>103</v>
      </c>
      <c r="BX287" s="14" t="str">
        <f t="shared" ca="1" si="77"/>
        <v/>
      </c>
      <c r="BY287" s="15" t="str">
        <f t="shared" ca="1" si="78"/>
        <v/>
      </c>
      <c r="BZ287" s="12">
        <f t="shared" ca="1" si="79"/>
        <v>1523955</v>
      </c>
      <c r="CA287" s="12"/>
      <c r="CB287" s="12">
        <f t="shared" ca="1" si="80"/>
        <v>1523955</v>
      </c>
      <c r="CC287" s="12" t="s">
        <v>109</v>
      </c>
      <c r="CD287" s="12" t="s">
        <v>109</v>
      </c>
      <c r="CE287" s="12" t="str">
        <f t="shared" ca="1" si="81"/>
        <v/>
      </c>
      <c r="CF287" s="12" t="str">
        <f t="shared" ca="1" si="82"/>
        <v/>
      </c>
      <c r="CG287" s="16" t="str">
        <f t="shared" ca="1" si="83"/>
        <v/>
      </c>
      <c r="CH287" s="12" t="str">
        <f t="shared" ca="1" si="84"/>
        <v/>
      </c>
      <c r="CI287" s="12" t="s">
        <v>104</v>
      </c>
    </row>
    <row r="288" spans="1:87">
      <c r="A288" s="6">
        <v>11395</v>
      </c>
      <c r="B288" s="6" t="s">
        <v>101</v>
      </c>
      <c r="C288" s="18">
        <v>0.5</v>
      </c>
      <c r="D288" s="6" t="s">
        <v>102</v>
      </c>
      <c r="E288" s="6" t="s">
        <v>103</v>
      </c>
      <c r="F288" s="18"/>
      <c r="G288" s="18" t="str">
        <f t="shared" si="68"/>
        <v>Oui</v>
      </c>
      <c r="H288" s="6" t="s">
        <v>104</v>
      </c>
      <c r="I288" s="7" t="s">
        <v>104</v>
      </c>
      <c r="J288" s="8">
        <v>42370</v>
      </c>
      <c r="K288" s="6">
        <f t="shared" ca="1" si="70"/>
        <v>10</v>
      </c>
      <c r="L288" s="6" t="str">
        <f t="shared" ca="1" si="71"/>
        <v>10-20 ans</v>
      </c>
      <c r="M288" s="8">
        <v>42370</v>
      </c>
      <c r="N288" s="6">
        <f t="shared" ca="1" si="72"/>
        <v>10</v>
      </c>
      <c r="O288" s="6" t="str">
        <f t="shared" ca="1" si="73"/>
        <v>10-20 ans</v>
      </c>
      <c r="P288" s="8">
        <v>29221</v>
      </c>
      <c r="Q288" s="6">
        <f t="shared" ca="1" si="74"/>
        <v>46</v>
      </c>
      <c r="R288" s="6" t="str">
        <f t="shared" ca="1" si="75"/>
        <v>45-54</v>
      </c>
      <c r="S288" s="6" t="s">
        <v>121</v>
      </c>
      <c r="T288" s="6"/>
      <c r="U288" s="6">
        <v>1</v>
      </c>
      <c r="V288" s="6"/>
      <c r="W288" s="6">
        <v>1</v>
      </c>
      <c r="X288" s="6"/>
      <c r="Y288" s="6">
        <v>1</v>
      </c>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f t="shared" si="69"/>
        <v>3</v>
      </c>
      <c r="BS288" s="6" t="str">
        <f t="shared" si="76"/>
        <v>Non prêté</v>
      </c>
      <c r="BT288" s="6" t="s">
        <v>106</v>
      </c>
      <c r="BU288" s="6" t="s">
        <v>107</v>
      </c>
      <c r="BV288" s="6" t="s">
        <v>108</v>
      </c>
      <c r="BW288" s="8" t="s">
        <v>103</v>
      </c>
      <c r="BX288" s="9" t="str">
        <f t="shared" ca="1" si="77"/>
        <v/>
      </c>
      <c r="BY288" s="10" t="str">
        <f t="shared" ca="1" si="78"/>
        <v/>
      </c>
      <c r="BZ288" s="7">
        <f t="shared" ca="1" si="79"/>
        <v>1963597</v>
      </c>
      <c r="CA288" s="7"/>
      <c r="CB288" s="7">
        <f t="shared" ca="1" si="80"/>
        <v>1963597</v>
      </c>
      <c r="CC288" s="7" t="s">
        <v>109</v>
      </c>
      <c r="CD288" s="7" t="s">
        <v>109</v>
      </c>
      <c r="CE288" s="7" t="str">
        <f t="shared" ca="1" si="81"/>
        <v/>
      </c>
      <c r="CF288" s="7" t="str">
        <f t="shared" ca="1" si="82"/>
        <v/>
      </c>
      <c r="CG288" s="11" t="str">
        <f t="shared" ca="1" si="83"/>
        <v/>
      </c>
      <c r="CH288" s="7" t="str">
        <f t="shared" ca="1" si="84"/>
        <v/>
      </c>
      <c r="CI288" s="7" t="s">
        <v>104</v>
      </c>
    </row>
    <row r="289" spans="1:87">
      <c r="A289">
        <v>11396</v>
      </c>
      <c r="B289" t="s">
        <v>101</v>
      </c>
      <c r="C289" s="17">
        <v>0.6</v>
      </c>
      <c r="D289" t="s">
        <v>103</v>
      </c>
      <c r="E289" t="s">
        <v>103</v>
      </c>
      <c r="G289" s="17" t="str">
        <f t="shared" si="68"/>
        <v>Oui</v>
      </c>
      <c r="H289" t="s">
        <v>119</v>
      </c>
      <c r="I289" s="12" t="s">
        <v>120</v>
      </c>
      <c r="J289" s="13">
        <v>42185</v>
      </c>
      <c r="K289">
        <f t="shared" ca="1" si="70"/>
        <v>10</v>
      </c>
      <c r="L289" t="str">
        <f t="shared" ca="1" si="71"/>
        <v>10-20 ans</v>
      </c>
      <c r="M289" s="13">
        <v>42185</v>
      </c>
      <c r="N289">
        <f t="shared" ca="1" si="72"/>
        <v>10</v>
      </c>
      <c r="O289" t="str">
        <f t="shared" ca="1" si="73"/>
        <v>10-20 ans</v>
      </c>
      <c r="P289" s="13">
        <v>27395</v>
      </c>
      <c r="Q289">
        <f t="shared" ca="1" si="74"/>
        <v>51</v>
      </c>
      <c r="R289" t="str">
        <f t="shared" ca="1" si="75"/>
        <v>45-54</v>
      </c>
      <c r="S289" t="s">
        <v>150</v>
      </c>
      <c r="T289">
        <v>1</v>
      </c>
      <c r="V289">
        <v>1</v>
      </c>
      <c r="X289">
        <v>1</v>
      </c>
      <c r="Z289">
        <v>1</v>
      </c>
      <c r="BR289">
        <f t="shared" si="69"/>
        <v>4</v>
      </c>
      <c r="BS289" t="str">
        <f t="shared" si="76"/>
        <v>Prêt</v>
      </c>
      <c r="BT289" t="s">
        <v>106</v>
      </c>
      <c r="BU289" t="s">
        <v>107</v>
      </c>
      <c r="BV289" t="s">
        <v>108</v>
      </c>
      <c r="BW289" s="13" t="s">
        <v>103</v>
      </c>
      <c r="BX289" s="14">
        <f t="shared" ca="1" si="77"/>
        <v>3421874</v>
      </c>
      <c r="BY289" s="15" t="str">
        <f t="shared" ca="1" si="78"/>
        <v>750k-5 mil</v>
      </c>
      <c r="BZ289" s="12">
        <f t="shared" ca="1" si="79"/>
        <v>318276</v>
      </c>
      <c r="CA289" s="12"/>
      <c r="CB289" s="12">
        <f t="shared" ca="1" si="80"/>
        <v>318276</v>
      </c>
      <c r="CC289" s="12" t="s">
        <v>113</v>
      </c>
      <c r="CD289" s="12" t="s">
        <v>114</v>
      </c>
      <c r="CE289" s="12">
        <f t="shared" ca="1" si="81"/>
        <v>1</v>
      </c>
      <c r="CF289" s="12">
        <f t="shared" ca="1" si="82"/>
        <v>3421874</v>
      </c>
      <c r="CG289" s="16">
        <f t="shared" ca="1" si="83"/>
        <v>10.751278764342898</v>
      </c>
      <c r="CH289" s="12" t="str">
        <f t="shared" ca="1" si="84"/>
        <v>10-20x</v>
      </c>
      <c r="CI289" s="12" t="s">
        <v>115</v>
      </c>
    </row>
    <row r="290" spans="1:87">
      <c r="A290" s="6">
        <v>11397</v>
      </c>
      <c r="B290" s="6" t="s">
        <v>101</v>
      </c>
      <c r="C290" s="18">
        <v>0.7</v>
      </c>
      <c r="D290" s="6" t="s">
        <v>102</v>
      </c>
      <c r="E290" s="6" t="s">
        <v>102</v>
      </c>
      <c r="F290" s="18">
        <v>0.4</v>
      </c>
      <c r="G290" s="18" t="str">
        <f t="shared" si="68"/>
        <v>Oui</v>
      </c>
      <c r="H290" s="6" t="s">
        <v>104</v>
      </c>
      <c r="I290" s="7" t="s">
        <v>104</v>
      </c>
      <c r="J290" s="8">
        <v>42005</v>
      </c>
      <c r="K290" s="6">
        <f t="shared" ca="1" si="70"/>
        <v>11</v>
      </c>
      <c r="L290" s="6" t="str">
        <f t="shared" ca="1" si="71"/>
        <v>10-20 ans</v>
      </c>
      <c r="M290" s="8">
        <v>42005</v>
      </c>
      <c r="N290" s="6">
        <f t="shared" ca="1" si="72"/>
        <v>11</v>
      </c>
      <c r="O290" s="6" t="str">
        <f t="shared" ca="1" si="73"/>
        <v>10-20 ans</v>
      </c>
      <c r="P290" s="8">
        <v>25569</v>
      </c>
      <c r="Q290" s="6">
        <f t="shared" ca="1" si="74"/>
        <v>56</v>
      </c>
      <c r="R290" s="6" t="str">
        <f t="shared" ca="1" si="75"/>
        <v>55-64</v>
      </c>
      <c r="S290" s="6" t="s">
        <v>105</v>
      </c>
      <c r="T290" s="6"/>
      <c r="U290" s="6">
        <v>1</v>
      </c>
      <c r="V290" s="6">
        <v>1</v>
      </c>
      <c r="W290" s="6">
        <v>1</v>
      </c>
      <c r="X290" s="6">
        <v>1</v>
      </c>
      <c r="Y290" s="6">
        <v>1</v>
      </c>
      <c r="Z290" s="6">
        <v>1</v>
      </c>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f t="shared" si="69"/>
        <v>6</v>
      </c>
      <c r="BS290" s="6" t="str">
        <f t="shared" si="76"/>
        <v>Non prêté</v>
      </c>
      <c r="BT290" s="6" t="s">
        <v>106</v>
      </c>
      <c r="BU290" s="6" t="s">
        <v>107</v>
      </c>
      <c r="BV290" s="6" t="s">
        <v>137</v>
      </c>
      <c r="BW290" s="8" t="s">
        <v>103</v>
      </c>
      <c r="BX290" s="9" t="str">
        <f t="shared" ca="1" si="77"/>
        <v/>
      </c>
      <c r="BY290" s="10" t="str">
        <f t="shared" ca="1" si="78"/>
        <v/>
      </c>
      <c r="BZ290" s="7">
        <f t="shared" ca="1" si="79"/>
        <v>863752</v>
      </c>
      <c r="CA290" s="7"/>
      <c r="CB290" s="7">
        <f t="shared" ca="1" si="80"/>
        <v>863752</v>
      </c>
      <c r="CC290" s="7" t="s">
        <v>109</v>
      </c>
      <c r="CD290" s="7" t="s">
        <v>109</v>
      </c>
      <c r="CE290" s="7" t="str">
        <f t="shared" ca="1" si="81"/>
        <v/>
      </c>
      <c r="CF290" s="7" t="str">
        <f t="shared" ca="1" si="82"/>
        <v/>
      </c>
      <c r="CG290" s="11" t="str">
        <f t="shared" ca="1" si="83"/>
        <v/>
      </c>
      <c r="CH290" s="7" t="str">
        <f t="shared" ca="1" si="84"/>
        <v/>
      </c>
      <c r="CI290" s="7" t="s">
        <v>104</v>
      </c>
    </row>
    <row r="291" spans="1:87">
      <c r="A291">
        <v>11398</v>
      </c>
      <c r="B291" t="s">
        <v>101</v>
      </c>
      <c r="C291" s="17">
        <v>0.8</v>
      </c>
      <c r="D291" t="s">
        <v>103</v>
      </c>
      <c r="E291" t="s">
        <v>102</v>
      </c>
      <c r="F291" s="17">
        <v>0.75</v>
      </c>
      <c r="G291" s="17" t="str">
        <f t="shared" si="68"/>
        <v>Oui</v>
      </c>
      <c r="H291" t="s">
        <v>104</v>
      </c>
      <c r="I291" s="12" t="s">
        <v>120</v>
      </c>
      <c r="J291" s="13">
        <v>41640</v>
      </c>
      <c r="K291">
        <f t="shared" ca="1" si="70"/>
        <v>12</v>
      </c>
      <c r="L291" t="str">
        <f t="shared" ca="1" si="71"/>
        <v>10-20 ans</v>
      </c>
      <c r="M291" s="13">
        <v>41640</v>
      </c>
      <c r="N291">
        <f t="shared" ca="1" si="72"/>
        <v>12</v>
      </c>
      <c r="O291" t="str">
        <f t="shared" ca="1" si="73"/>
        <v>10-20 ans</v>
      </c>
      <c r="P291" s="13">
        <v>23743</v>
      </c>
      <c r="Q291">
        <f t="shared" ca="1" si="74"/>
        <v>61</v>
      </c>
      <c r="R291" t="str">
        <f t="shared" ca="1" si="75"/>
        <v>55-64</v>
      </c>
      <c r="S291" t="s">
        <v>121</v>
      </c>
      <c r="V291">
        <v>1</v>
      </c>
      <c r="X291">
        <v>1</v>
      </c>
      <c r="Z291">
        <v>1</v>
      </c>
      <c r="BR291">
        <f t="shared" si="69"/>
        <v>3</v>
      </c>
      <c r="BS291" t="str">
        <f t="shared" si="76"/>
        <v>Non prêté</v>
      </c>
      <c r="BT291" t="s">
        <v>106</v>
      </c>
      <c r="BU291" t="s">
        <v>125</v>
      </c>
      <c r="BV291" t="s">
        <v>126</v>
      </c>
      <c r="BW291" s="13" t="s">
        <v>103</v>
      </c>
      <c r="BX291" s="14" t="str">
        <f t="shared" ca="1" si="77"/>
        <v/>
      </c>
      <c r="BY291" s="15" t="str">
        <f t="shared" ca="1" si="78"/>
        <v/>
      </c>
      <c r="BZ291" s="12">
        <f t="shared" ca="1" si="79"/>
        <v>258003</v>
      </c>
      <c r="CA291" s="12"/>
      <c r="CB291" s="12">
        <f t="shared" ca="1" si="80"/>
        <v>258003</v>
      </c>
      <c r="CC291" s="12" t="s">
        <v>109</v>
      </c>
      <c r="CD291" s="12" t="s">
        <v>109</v>
      </c>
      <c r="CE291" s="12" t="str">
        <f t="shared" ca="1" si="81"/>
        <v/>
      </c>
      <c r="CF291" s="12" t="str">
        <f t="shared" ca="1" si="82"/>
        <v/>
      </c>
      <c r="CG291" s="16" t="str">
        <f t="shared" ca="1" si="83"/>
        <v/>
      </c>
      <c r="CH291" s="12" t="str">
        <f t="shared" ca="1" si="84"/>
        <v/>
      </c>
      <c r="CI291" s="12" t="s">
        <v>104</v>
      </c>
    </row>
    <row r="292" spans="1:87">
      <c r="A292" s="6">
        <v>11399</v>
      </c>
      <c r="B292" s="6" t="s">
        <v>101</v>
      </c>
      <c r="C292" s="18">
        <v>0.75</v>
      </c>
      <c r="D292" s="6" t="s">
        <v>102</v>
      </c>
      <c r="E292" s="6" t="s">
        <v>103</v>
      </c>
      <c r="F292" s="18"/>
      <c r="G292" s="18" t="str">
        <f t="shared" si="68"/>
        <v>Oui</v>
      </c>
      <c r="H292" s="6" t="s">
        <v>119</v>
      </c>
      <c r="I292" s="7" t="s">
        <v>120</v>
      </c>
      <c r="J292" s="8">
        <v>41275</v>
      </c>
      <c r="K292" s="6">
        <f t="shared" ca="1" si="70"/>
        <v>13</v>
      </c>
      <c r="L292" s="6" t="str">
        <f t="shared" ca="1" si="71"/>
        <v>10-20 ans</v>
      </c>
      <c r="M292" s="8">
        <v>41275</v>
      </c>
      <c r="N292" s="6">
        <f t="shared" ca="1" si="72"/>
        <v>13</v>
      </c>
      <c r="O292" s="6" t="str">
        <f t="shared" ca="1" si="73"/>
        <v>10-20 ans</v>
      </c>
      <c r="P292" s="8">
        <v>36526</v>
      </c>
      <c r="Q292" s="6">
        <f t="shared" ca="1" si="74"/>
        <v>26</v>
      </c>
      <c r="R292" s="6" t="str">
        <f t="shared" ca="1" si="75"/>
        <v>25-34</v>
      </c>
      <c r="S292" s="6" t="s">
        <v>141</v>
      </c>
      <c r="T292" s="6">
        <v>1</v>
      </c>
      <c r="U292" s="6">
        <v>1</v>
      </c>
      <c r="V292" s="6">
        <v>1</v>
      </c>
      <c r="W292" s="6">
        <v>1</v>
      </c>
      <c r="X292" s="6">
        <v>1</v>
      </c>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f t="shared" si="69"/>
        <v>5</v>
      </c>
      <c r="BS292" s="6" t="str">
        <f t="shared" si="76"/>
        <v>Prêt</v>
      </c>
      <c r="BT292" s="6" t="s">
        <v>106</v>
      </c>
      <c r="BU292" s="6" t="s">
        <v>107</v>
      </c>
      <c r="BV292" s="6" t="s">
        <v>108</v>
      </c>
      <c r="BW292" s="8" t="s">
        <v>103</v>
      </c>
      <c r="BX292" s="9">
        <f t="shared" ca="1" si="77"/>
        <v>4461333</v>
      </c>
      <c r="BY292" s="10" t="str">
        <f t="shared" ca="1" si="78"/>
        <v>750k-5 mil</v>
      </c>
      <c r="BZ292" s="7">
        <f t="shared" ca="1" si="79"/>
        <v>1448022</v>
      </c>
      <c r="CA292" s="7"/>
      <c r="CB292" s="7">
        <f t="shared" ca="1" si="80"/>
        <v>1448022</v>
      </c>
      <c r="CC292" s="7" t="s">
        <v>113</v>
      </c>
      <c r="CD292" s="7" t="s">
        <v>128</v>
      </c>
      <c r="CE292" s="7">
        <f t="shared" ca="1" si="81"/>
        <v>10</v>
      </c>
      <c r="CF292" s="7">
        <f t="shared" ca="1" si="82"/>
        <v>446133.3</v>
      </c>
      <c r="CG292" s="11">
        <f t="shared" ca="1" si="83"/>
        <v>3.0809842668136258</v>
      </c>
      <c r="CH292" s="7" t="str">
        <f t="shared" ca="1" si="84"/>
        <v>1-5x</v>
      </c>
      <c r="CI292" s="7" t="s">
        <v>115</v>
      </c>
    </row>
    <row r="293" spans="1:87">
      <c r="A293">
        <v>11400</v>
      </c>
      <c r="B293" t="s">
        <v>118</v>
      </c>
      <c r="C293" s="17">
        <v>1</v>
      </c>
      <c r="D293" t="s">
        <v>103</v>
      </c>
      <c r="E293" t="s">
        <v>103</v>
      </c>
      <c r="G293" s="17" t="str">
        <f t="shared" si="68"/>
        <v>Oui</v>
      </c>
      <c r="H293" t="s">
        <v>104</v>
      </c>
      <c r="I293" s="12" t="s">
        <v>120</v>
      </c>
      <c r="J293" s="13">
        <v>40909</v>
      </c>
      <c r="K293">
        <f t="shared" ca="1" si="70"/>
        <v>14</v>
      </c>
      <c r="L293" t="str">
        <f t="shared" ca="1" si="71"/>
        <v>10-20 ans</v>
      </c>
      <c r="M293" s="13">
        <v>40909</v>
      </c>
      <c r="N293">
        <f t="shared" ca="1" si="72"/>
        <v>14</v>
      </c>
      <c r="O293" t="str">
        <f t="shared" ca="1" si="73"/>
        <v>10-20 ans</v>
      </c>
      <c r="P293" s="13">
        <v>34700</v>
      </c>
      <c r="Q293">
        <f t="shared" ca="1" si="74"/>
        <v>31</v>
      </c>
      <c r="R293" t="str">
        <f t="shared" ca="1" si="75"/>
        <v>25-34</v>
      </c>
      <c r="S293" t="s">
        <v>105</v>
      </c>
      <c r="V293">
        <v>1</v>
      </c>
      <c r="X293">
        <v>1</v>
      </c>
      <c r="Z293">
        <v>1</v>
      </c>
      <c r="BR293">
        <f t="shared" si="69"/>
        <v>3</v>
      </c>
      <c r="BS293" t="str">
        <f t="shared" si="76"/>
        <v>Non prêté</v>
      </c>
      <c r="BT293" t="s">
        <v>106</v>
      </c>
      <c r="BU293" t="s">
        <v>125</v>
      </c>
      <c r="BV293" t="s">
        <v>126</v>
      </c>
      <c r="BW293" s="13" t="s">
        <v>103</v>
      </c>
      <c r="BX293" s="14" t="str">
        <f t="shared" ca="1" si="77"/>
        <v/>
      </c>
      <c r="BY293" s="15" t="str">
        <f t="shared" ca="1" si="78"/>
        <v/>
      </c>
      <c r="BZ293" s="12">
        <f t="shared" ca="1" si="79"/>
        <v>1537566</v>
      </c>
      <c r="CA293" s="12"/>
      <c r="CB293" s="12">
        <f t="shared" ca="1" si="80"/>
        <v>1537566</v>
      </c>
      <c r="CC293" s="12" t="s">
        <v>109</v>
      </c>
      <c r="CD293" s="12" t="s">
        <v>109</v>
      </c>
      <c r="CE293" s="12" t="str">
        <f t="shared" ca="1" si="81"/>
        <v/>
      </c>
      <c r="CF293" s="12" t="str">
        <f t="shared" ca="1" si="82"/>
        <v/>
      </c>
      <c r="CG293" s="16" t="str">
        <f t="shared" ca="1" si="83"/>
        <v/>
      </c>
      <c r="CH293" s="12" t="str">
        <f t="shared" ca="1" si="84"/>
        <v/>
      </c>
      <c r="CI293" s="12" t="s">
        <v>104</v>
      </c>
    </row>
    <row r="294" spans="1:87">
      <c r="A294" s="6">
        <v>11401</v>
      </c>
      <c r="B294" s="6" t="s">
        <v>145</v>
      </c>
      <c r="C294" s="18">
        <v>0</v>
      </c>
      <c r="D294" s="6" t="s">
        <v>102</v>
      </c>
      <c r="E294" s="6" t="s">
        <v>102</v>
      </c>
      <c r="F294" s="18">
        <v>0.15</v>
      </c>
      <c r="G294" s="18" t="str">
        <f t="shared" si="68"/>
        <v>Non</v>
      </c>
      <c r="H294" s="6" t="s">
        <v>119</v>
      </c>
      <c r="I294" s="7" t="s">
        <v>120</v>
      </c>
      <c r="J294" s="8">
        <v>40544</v>
      </c>
      <c r="K294" s="6">
        <f t="shared" ca="1" si="70"/>
        <v>15</v>
      </c>
      <c r="L294" s="6" t="str">
        <f t="shared" ca="1" si="71"/>
        <v>10-20 ans</v>
      </c>
      <c r="M294" s="8">
        <v>40544</v>
      </c>
      <c r="N294" s="6">
        <f t="shared" ca="1" si="72"/>
        <v>15</v>
      </c>
      <c r="O294" s="6" t="str">
        <f t="shared" ca="1" si="73"/>
        <v>10-20 ans</v>
      </c>
      <c r="P294" s="8">
        <v>32874</v>
      </c>
      <c r="Q294" s="6">
        <f t="shared" ca="1" si="74"/>
        <v>36</v>
      </c>
      <c r="R294" s="6" t="str">
        <f t="shared" ca="1" si="75"/>
        <v>35-44</v>
      </c>
      <c r="S294" s="6" t="s">
        <v>150</v>
      </c>
      <c r="T294" s="6">
        <v>1</v>
      </c>
      <c r="U294" s="6">
        <v>1</v>
      </c>
      <c r="V294" s="6"/>
      <c r="W294" s="6">
        <v>1</v>
      </c>
      <c r="X294" s="6"/>
      <c r="Y294" s="6">
        <v>1</v>
      </c>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f t="shared" si="69"/>
        <v>4</v>
      </c>
      <c r="BS294" s="6" t="str">
        <f t="shared" si="76"/>
        <v>Prêt</v>
      </c>
      <c r="BT294" s="6" t="s">
        <v>106</v>
      </c>
      <c r="BU294" s="6" t="s">
        <v>112</v>
      </c>
      <c r="BV294" s="6" t="s">
        <v>108</v>
      </c>
      <c r="BW294" s="8" t="s">
        <v>103</v>
      </c>
      <c r="BX294" s="9">
        <f t="shared" ca="1" si="77"/>
        <v>1015786</v>
      </c>
      <c r="BY294" s="10" t="str">
        <f t="shared" ca="1" si="78"/>
        <v>750k-5 mil</v>
      </c>
      <c r="BZ294" s="7">
        <f t="shared" ca="1" si="79"/>
        <v>1775946</v>
      </c>
      <c r="CA294" s="7"/>
      <c r="CB294" s="7">
        <f t="shared" ca="1" si="80"/>
        <v>1775946</v>
      </c>
      <c r="CC294" s="7" t="s">
        <v>122</v>
      </c>
      <c r="CD294" s="7" t="s">
        <v>128</v>
      </c>
      <c r="CE294" s="7">
        <f t="shared" ca="1" si="81"/>
        <v>7</v>
      </c>
      <c r="CF294" s="7">
        <f t="shared" ca="1" si="82"/>
        <v>145112.28571428571</v>
      </c>
      <c r="CG294" s="11">
        <f t="shared" ca="1" si="83"/>
        <v>0.57196896752491344</v>
      </c>
      <c r="CH294" s="7" t="str">
        <f t="shared" ca="1" si="84"/>
        <v>1x</v>
      </c>
      <c r="CI294" s="7" t="s">
        <v>115</v>
      </c>
    </row>
    <row r="295" spans="1:87">
      <c r="A295">
        <v>11402</v>
      </c>
      <c r="B295" t="s">
        <v>164</v>
      </c>
      <c r="C295" s="17">
        <v>0.4</v>
      </c>
      <c r="D295" t="s">
        <v>103</v>
      </c>
      <c r="E295" t="s">
        <v>102</v>
      </c>
      <c r="F295" s="17">
        <v>0.5</v>
      </c>
      <c r="G295" s="17" t="str">
        <f t="shared" si="68"/>
        <v>Non</v>
      </c>
      <c r="H295" t="s">
        <v>119</v>
      </c>
      <c r="I295" s="12" t="s">
        <v>127</v>
      </c>
      <c r="J295" s="13">
        <v>40179</v>
      </c>
      <c r="K295">
        <f t="shared" ca="1" si="70"/>
        <v>16</v>
      </c>
      <c r="L295" t="str">
        <f t="shared" ca="1" si="71"/>
        <v>10-20 ans</v>
      </c>
      <c r="M295" s="13">
        <v>40179</v>
      </c>
      <c r="N295">
        <f t="shared" ca="1" si="72"/>
        <v>16</v>
      </c>
      <c r="O295" t="str">
        <f t="shared" ca="1" si="73"/>
        <v>10-20 ans</v>
      </c>
      <c r="P295" s="13">
        <v>31048</v>
      </c>
      <c r="Q295">
        <f t="shared" ca="1" si="74"/>
        <v>41</v>
      </c>
      <c r="R295" t="str">
        <f t="shared" ca="1" si="75"/>
        <v>35-44</v>
      </c>
      <c r="S295" t="s">
        <v>105</v>
      </c>
      <c r="T295">
        <v>1</v>
      </c>
      <c r="V295">
        <v>1</v>
      </c>
      <c r="X295">
        <v>1</v>
      </c>
      <c r="Z295">
        <v>1</v>
      </c>
      <c r="BR295">
        <f t="shared" si="69"/>
        <v>4</v>
      </c>
      <c r="BS295" t="str">
        <f t="shared" si="76"/>
        <v>Prêt</v>
      </c>
      <c r="BT295" t="s">
        <v>106</v>
      </c>
      <c r="BU295" t="s">
        <v>107</v>
      </c>
      <c r="BV295" t="s">
        <v>108</v>
      </c>
      <c r="BW295" s="13" t="s">
        <v>103</v>
      </c>
      <c r="BX295" s="14">
        <f t="shared" ca="1" si="77"/>
        <v>2883642</v>
      </c>
      <c r="BY295" s="15" t="str">
        <f t="shared" ca="1" si="78"/>
        <v>750k-5 mil</v>
      </c>
      <c r="BZ295" s="12">
        <f t="shared" ca="1" si="79"/>
        <v>185914</v>
      </c>
      <c r="CA295" s="12"/>
      <c r="CB295" s="12">
        <f t="shared" ca="1" si="80"/>
        <v>185914</v>
      </c>
      <c r="CC295" s="12" t="s">
        <v>122</v>
      </c>
      <c r="CD295" s="12" t="s">
        <v>114</v>
      </c>
      <c r="CE295" s="12">
        <f t="shared" ca="1" si="81"/>
        <v>7</v>
      </c>
      <c r="CF295" s="12">
        <f t="shared" ca="1" si="82"/>
        <v>411948.85714285716</v>
      </c>
      <c r="CG295" s="16">
        <f t="shared" ca="1" si="83"/>
        <v>15.510623191368051</v>
      </c>
      <c r="CH295" s="12" t="str">
        <f t="shared" ca="1" si="84"/>
        <v>10-20x</v>
      </c>
      <c r="CI295" s="12" t="s">
        <v>115</v>
      </c>
    </row>
    <row r="296" spans="1:87">
      <c r="A296" s="6">
        <v>11403</v>
      </c>
      <c r="B296" s="6" t="s">
        <v>101</v>
      </c>
      <c r="C296" s="18">
        <v>0.15</v>
      </c>
      <c r="D296" s="6" t="s">
        <v>102</v>
      </c>
      <c r="E296" s="6" t="s">
        <v>103</v>
      </c>
      <c r="F296" s="18"/>
      <c r="G296" s="18" t="str">
        <f t="shared" si="68"/>
        <v>Non</v>
      </c>
      <c r="H296" s="6" t="s">
        <v>104</v>
      </c>
      <c r="I296" s="7" t="s">
        <v>104</v>
      </c>
      <c r="J296" s="8">
        <v>39814</v>
      </c>
      <c r="K296" s="6">
        <f t="shared" ca="1" si="70"/>
        <v>17</v>
      </c>
      <c r="L296" s="6" t="str">
        <f t="shared" ca="1" si="71"/>
        <v>10-20 ans</v>
      </c>
      <c r="M296" s="8">
        <v>39814</v>
      </c>
      <c r="N296" s="6">
        <f t="shared" ca="1" si="72"/>
        <v>17</v>
      </c>
      <c r="O296" s="6" t="str">
        <f t="shared" ca="1" si="73"/>
        <v>10-20 ans</v>
      </c>
      <c r="P296" s="8">
        <v>29221</v>
      </c>
      <c r="Q296" s="6">
        <f t="shared" ca="1" si="74"/>
        <v>46</v>
      </c>
      <c r="R296" s="6" t="str">
        <f t="shared" ca="1" si="75"/>
        <v>45-54</v>
      </c>
      <c r="S296" s="6" t="s">
        <v>124</v>
      </c>
      <c r="T296" s="6"/>
      <c r="U296" s="6">
        <v>1</v>
      </c>
      <c r="V296" s="6">
        <v>1</v>
      </c>
      <c r="W296" s="6">
        <v>1</v>
      </c>
      <c r="X296" s="6">
        <v>1</v>
      </c>
      <c r="Y296" s="6">
        <v>1</v>
      </c>
      <c r="Z296" s="6">
        <v>1</v>
      </c>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f t="shared" si="69"/>
        <v>6</v>
      </c>
      <c r="BS296" s="6" t="str">
        <f t="shared" si="76"/>
        <v>Non prêté</v>
      </c>
      <c r="BT296" s="6" t="s">
        <v>106</v>
      </c>
      <c r="BU296" s="6" t="s">
        <v>112</v>
      </c>
      <c r="BV296" s="6" t="s">
        <v>108</v>
      </c>
      <c r="BW296" s="8" t="s">
        <v>103</v>
      </c>
      <c r="BX296" s="9" t="str">
        <f t="shared" ca="1" si="77"/>
        <v/>
      </c>
      <c r="BY296" s="10" t="str">
        <f t="shared" ca="1" si="78"/>
        <v/>
      </c>
      <c r="BZ296" s="7">
        <f t="shared" ca="1" si="79"/>
        <v>472367</v>
      </c>
      <c r="CA296" s="7"/>
      <c r="CB296" s="7">
        <f t="shared" ca="1" si="80"/>
        <v>472367</v>
      </c>
      <c r="CC296" s="7" t="s">
        <v>109</v>
      </c>
      <c r="CD296" s="7" t="s">
        <v>109</v>
      </c>
      <c r="CE296" s="7" t="str">
        <f t="shared" ca="1" si="81"/>
        <v/>
      </c>
      <c r="CF296" s="7" t="str">
        <f t="shared" ca="1" si="82"/>
        <v/>
      </c>
      <c r="CG296" s="11" t="str">
        <f t="shared" ca="1" si="83"/>
        <v/>
      </c>
      <c r="CH296" s="7" t="str">
        <f t="shared" ca="1" si="84"/>
        <v/>
      </c>
      <c r="CI296" s="7" t="s">
        <v>104</v>
      </c>
    </row>
    <row r="297" spans="1:87">
      <c r="A297">
        <v>11404</v>
      </c>
      <c r="B297" t="s">
        <v>139</v>
      </c>
      <c r="C297" s="17">
        <v>0.2</v>
      </c>
      <c r="D297" t="s">
        <v>103</v>
      </c>
      <c r="E297" t="s">
        <v>103</v>
      </c>
      <c r="G297" s="17" t="str">
        <f t="shared" si="68"/>
        <v>Non</v>
      </c>
      <c r="H297" t="s">
        <v>119</v>
      </c>
      <c r="I297" s="12" t="s">
        <v>104</v>
      </c>
      <c r="J297" s="13">
        <v>39448</v>
      </c>
      <c r="K297">
        <f t="shared" ca="1" si="70"/>
        <v>18</v>
      </c>
      <c r="L297" t="str">
        <f t="shared" ca="1" si="71"/>
        <v>10-20 ans</v>
      </c>
      <c r="M297" s="13">
        <v>39448</v>
      </c>
      <c r="N297">
        <f t="shared" ca="1" si="72"/>
        <v>18</v>
      </c>
      <c r="O297" t="str">
        <f t="shared" ca="1" si="73"/>
        <v>10-20 ans</v>
      </c>
      <c r="P297" s="13">
        <v>27395</v>
      </c>
      <c r="Q297">
        <f t="shared" ca="1" si="74"/>
        <v>51</v>
      </c>
      <c r="R297" t="str">
        <f t="shared" ca="1" si="75"/>
        <v>45-54</v>
      </c>
      <c r="S297" t="s">
        <v>136</v>
      </c>
      <c r="T297">
        <v>1</v>
      </c>
      <c r="V297">
        <v>1</v>
      </c>
      <c r="X297">
        <v>1</v>
      </c>
      <c r="Z297">
        <v>1</v>
      </c>
      <c r="BR297">
        <f t="shared" si="69"/>
        <v>4</v>
      </c>
      <c r="BS297" t="str">
        <f t="shared" si="76"/>
        <v>Prêt</v>
      </c>
      <c r="BT297" t="s">
        <v>106</v>
      </c>
      <c r="BU297" t="s">
        <v>125</v>
      </c>
      <c r="BV297" t="s">
        <v>126</v>
      </c>
      <c r="BW297" s="13" t="s">
        <v>103</v>
      </c>
      <c r="BX297" s="14">
        <f t="shared" ca="1" si="77"/>
        <v>2938747</v>
      </c>
      <c r="BY297" s="15" t="str">
        <f t="shared" ca="1" si="78"/>
        <v>750k-5 mil</v>
      </c>
      <c r="BZ297" s="12">
        <f t="shared" ca="1" si="79"/>
        <v>287136</v>
      </c>
      <c r="CA297" s="12"/>
      <c r="CB297" s="12">
        <f t="shared" ca="1" si="80"/>
        <v>287136</v>
      </c>
      <c r="CC297" s="12" t="s">
        <v>113</v>
      </c>
      <c r="CD297" s="12" t="s">
        <v>114</v>
      </c>
      <c r="CE297" s="12">
        <f t="shared" ca="1" si="81"/>
        <v>9</v>
      </c>
      <c r="CF297" s="12">
        <f t="shared" ca="1" si="82"/>
        <v>326527.44444444444</v>
      </c>
      <c r="CG297" s="16">
        <f t="shared" ca="1" si="83"/>
        <v>10.234686698985847</v>
      </c>
      <c r="CH297" s="12" t="str">
        <f t="shared" ca="1" si="84"/>
        <v>10-20x</v>
      </c>
      <c r="CI297" s="12" t="s">
        <v>115</v>
      </c>
    </row>
    <row r="298" spans="1:87">
      <c r="A298" s="6">
        <v>11405</v>
      </c>
      <c r="B298" s="6" t="s">
        <v>101</v>
      </c>
      <c r="C298" s="18">
        <v>0.3</v>
      </c>
      <c r="D298" s="6" t="s">
        <v>102</v>
      </c>
      <c r="E298" s="6" t="s">
        <v>102</v>
      </c>
      <c r="F298" s="18">
        <v>0.15</v>
      </c>
      <c r="G298" s="18" t="str">
        <f t="shared" si="68"/>
        <v>Non</v>
      </c>
      <c r="H298" s="6" t="s">
        <v>104</v>
      </c>
      <c r="I298" s="7" t="s">
        <v>104</v>
      </c>
      <c r="J298" s="8">
        <v>39083</v>
      </c>
      <c r="K298" s="6">
        <f t="shared" ca="1" si="70"/>
        <v>19</v>
      </c>
      <c r="L298" s="6" t="str">
        <f t="shared" ca="1" si="71"/>
        <v>10-20 ans</v>
      </c>
      <c r="M298" s="8">
        <v>39083</v>
      </c>
      <c r="N298" s="6">
        <f t="shared" ca="1" si="72"/>
        <v>19</v>
      </c>
      <c r="O298" s="6" t="str">
        <f t="shared" ca="1" si="73"/>
        <v>10-20 ans</v>
      </c>
      <c r="P298" s="8">
        <v>25569</v>
      </c>
      <c r="Q298" s="6">
        <f t="shared" ca="1" si="74"/>
        <v>56</v>
      </c>
      <c r="R298" s="6" t="str">
        <f t="shared" ca="1" si="75"/>
        <v>55-64</v>
      </c>
      <c r="S298" s="6" t="s">
        <v>148</v>
      </c>
      <c r="T298" s="6"/>
      <c r="U298" s="6">
        <v>1</v>
      </c>
      <c r="V298" s="6">
        <v>1</v>
      </c>
      <c r="W298" s="6">
        <v>1</v>
      </c>
      <c r="X298" s="6">
        <v>1</v>
      </c>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f t="shared" si="69"/>
        <v>4</v>
      </c>
      <c r="BS298" s="6" t="str">
        <f t="shared" si="76"/>
        <v>Non prêté</v>
      </c>
      <c r="BT298" s="6" t="s">
        <v>106</v>
      </c>
      <c r="BU298" s="6" t="s">
        <v>107</v>
      </c>
      <c r="BV298" s="6" t="s">
        <v>108</v>
      </c>
      <c r="BW298" s="8" t="s">
        <v>103</v>
      </c>
      <c r="BX298" s="9" t="str">
        <f t="shared" ca="1" si="77"/>
        <v/>
      </c>
      <c r="BY298" s="10" t="str">
        <f t="shared" ca="1" si="78"/>
        <v/>
      </c>
      <c r="BZ298" s="7">
        <f t="shared" ca="1" si="79"/>
        <v>186333</v>
      </c>
      <c r="CA298" s="7"/>
      <c r="CB298" s="7">
        <f t="shared" ca="1" si="80"/>
        <v>186333</v>
      </c>
      <c r="CC298" s="7" t="s">
        <v>109</v>
      </c>
      <c r="CD298" s="7" t="s">
        <v>109</v>
      </c>
      <c r="CE298" s="7" t="str">
        <f t="shared" ca="1" si="81"/>
        <v/>
      </c>
      <c r="CF298" s="7" t="str">
        <f t="shared" ca="1" si="82"/>
        <v/>
      </c>
      <c r="CG298" s="11" t="str">
        <f t="shared" ca="1" si="83"/>
        <v/>
      </c>
      <c r="CH298" s="7" t="str">
        <f t="shared" ca="1" si="84"/>
        <v/>
      </c>
      <c r="CI298" s="7" t="s">
        <v>104</v>
      </c>
    </row>
    <row r="299" spans="1:87">
      <c r="A299">
        <v>11406</v>
      </c>
      <c r="B299" t="s">
        <v>101</v>
      </c>
      <c r="C299" s="17">
        <v>0.4</v>
      </c>
      <c r="D299" t="s">
        <v>103</v>
      </c>
      <c r="E299" t="s">
        <v>102</v>
      </c>
      <c r="F299" s="17">
        <v>0.3</v>
      </c>
      <c r="G299" s="17" t="str">
        <f t="shared" si="68"/>
        <v>Non</v>
      </c>
      <c r="H299" t="s">
        <v>119</v>
      </c>
      <c r="I299" s="12" t="s">
        <v>120</v>
      </c>
      <c r="J299" s="13">
        <v>38718</v>
      </c>
      <c r="K299">
        <f t="shared" ca="1" si="70"/>
        <v>20</v>
      </c>
      <c r="L299" t="str">
        <f t="shared" ca="1" si="71"/>
        <v>&gt;20 ans</v>
      </c>
      <c r="M299" s="13">
        <v>38718</v>
      </c>
      <c r="N299">
        <f t="shared" ca="1" si="72"/>
        <v>20</v>
      </c>
      <c r="O299" t="str">
        <f t="shared" ca="1" si="73"/>
        <v>&gt;20 ans</v>
      </c>
      <c r="P299" s="13">
        <v>23743</v>
      </c>
      <c r="Q299">
        <f t="shared" ca="1" si="74"/>
        <v>61</v>
      </c>
      <c r="R299" t="str">
        <f t="shared" ca="1" si="75"/>
        <v>55-64</v>
      </c>
      <c r="S299" t="s">
        <v>150</v>
      </c>
      <c r="T299">
        <v>1</v>
      </c>
      <c r="V299">
        <v>1</v>
      </c>
      <c r="X299">
        <v>1</v>
      </c>
      <c r="Z299">
        <v>1</v>
      </c>
      <c r="BR299">
        <f t="shared" si="69"/>
        <v>4</v>
      </c>
      <c r="BS299" t="str">
        <f t="shared" si="76"/>
        <v>Prêt</v>
      </c>
      <c r="BT299" t="s">
        <v>106</v>
      </c>
      <c r="BU299" t="s">
        <v>107</v>
      </c>
      <c r="BV299" t="s">
        <v>108</v>
      </c>
      <c r="BW299" s="13" t="s">
        <v>103</v>
      </c>
      <c r="BX299" s="14">
        <f t="shared" ca="1" si="77"/>
        <v>1208436</v>
      </c>
      <c r="BY299" s="15" t="str">
        <f t="shared" ca="1" si="78"/>
        <v>750k-5 mil</v>
      </c>
      <c r="BZ299" s="12">
        <f t="shared" ca="1" si="79"/>
        <v>1848310</v>
      </c>
      <c r="CA299" s="12"/>
      <c r="CB299" s="12">
        <f t="shared" ca="1" si="80"/>
        <v>1848310</v>
      </c>
      <c r="CC299" s="12" t="s">
        <v>122</v>
      </c>
      <c r="CD299" s="12" t="s">
        <v>114</v>
      </c>
      <c r="CE299" s="12">
        <f t="shared" ca="1" si="81"/>
        <v>2</v>
      </c>
      <c r="CF299" s="12">
        <f t="shared" ca="1" si="82"/>
        <v>604218</v>
      </c>
      <c r="CG299" s="16">
        <f t="shared" ca="1" si="83"/>
        <v>0.65380590918190129</v>
      </c>
      <c r="CH299" s="12" t="str">
        <f t="shared" ca="1" si="84"/>
        <v>1x</v>
      </c>
      <c r="CI299" s="12" t="s">
        <v>115</v>
      </c>
    </row>
    <row r="300" spans="1:87">
      <c r="A300" s="6">
        <v>11407</v>
      </c>
      <c r="B300" s="6" t="s">
        <v>101</v>
      </c>
      <c r="C300" s="18">
        <v>0.5</v>
      </c>
      <c r="D300" s="6" t="s">
        <v>102</v>
      </c>
      <c r="E300" s="6" t="s">
        <v>103</v>
      </c>
      <c r="F300" s="18"/>
      <c r="G300" s="18" t="str">
        <f t="shared" si="68"/>
        <v>Oui</v>
      </c>
      <c r="H300" s="6" t="s">
        <v>119</v>
      </c>
      <c r="I300" s="7" t="s">
        <v>120</v>
      </c>
      <c r="J300" s="8">
        <v>38353</v>
      </c>
      <c r="K300" s="6">
        <f t="shared" ca="1" si="70"/>
        <v>21</v>
      </c>
      <c r="L300" s="6" t="str">
        <f t="shared" ca="1" si="71"/>
        <v>&gt;20 ans</v>
      </c>
      <c r="M300" s="8">
        <v>38353</v>
      </c>
      <c r="N300" s="6">
        <f t="shared" ca="1" si="72"/>
        <v>21</v>
      </c>
      <c r="O300" s="6" t="str">
        <f t="shared" ca="1" si="73"/>
        <v>&gt;20 ans</v>
      </c>
      <c r="P300" s="8">
        <v>36526</v>
      </c>
      <c r="Q300" s="6">
        <f t="shared" ca="1" si="74"/>
        <v>26</v>
      </c>
      <c r="R300" s="6" t="str">
        <f t="shared" ca="1" si="75"/>
        <v>25-34</v>
      </c>
      <c r="S300" s="6" t="s">
        <v>144</v>
      </c>
      <c r="T300" s="6">
        <v>1</v>
      </c>
      <c r="U300" s="6">
        <v>1</v>
      </c>
      <c r="V300" s="6"/>
      <c r="W300" s="6">
        <v>1</v>
      </c>
      <c r="X300" s="6"/>
      <c r="Y300" s="6">
        <v>1</v>
      </c>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f t="shared" si="69"/>
        <v>4</v>
      </c>
      <c r="BS300" s="6" t="str">
        <f t="shared" si="76"/>
        <v>Prêt</v>
      </c>
      <c r="BT300" s="6" t="s">
        <v>106</v>
      </c>
      <c r="BU300" s="6" t="s">
        <v>112</v>
      </c>
      <c r="BV300" s="6" t="s">
        <v>108</v>
      </c>
      <c r="BW300" s="8" t="s">
        <v>103</v>
      </c>
      <c r="BX300" s="9">
        <f t="shared" ca="1" si="77"/>
        <v>4185659</v>
      </c>
      <c r="BY300" s="10" t="str">
        <f t="shared" ca="1" si="78"/>
        <v>750k-5 mil</v>
      </c>
      <c r="BZ300" s="7">
        <f t="shared" ca="1" si="79"/>
        <v>836597</v>
      </c>
      <c r="CA300" s="7"/>
      <c r="CB300" s="7">
        <f t="shared" ca="1" si="80"/>
        <v>836597</v>
      </c>
      <c r="CC300" s="7" t="s">
        <v>113</v>
      </c>
      <c r="CD300" s="7" t="s">
        <v>128</v>
      </c>
      <c r="CE300" s="7">
        <f t="shared" ca="1" si="81"/>
        <v>10</v>
      </c>
      <c r="CF300" s="7">
        <f t="shared" ca="1" si="82"/>
        <v>418565.9</v>
      </c>
      <c r="CG300" s="11">
        <f t="shared" ca="1" si="83"/>
        <v>5.0031962820808582</v>
      </c>
      <c r="CH300" s="7" t="str">
        <f t="shared" ca="1" si="84"/>
        <v>5-10x</v>
      </c>
      <c r="CI300" s="7" t="s">
        <v>115</v>
      </c>
    </row>
    <row r="301" spans="1:87">
      <c r="A301">
        <v>11408</v>
      </c>
      <c r="B301" t="s">
        <v>132</v>
      </c>
      <c r="C301" s="17">
        <v>0.6</v>
      </c>
      <c r="D301" t="s">
        <v>103</v>
      </c>
      <c r="E301" t="s">
        <v>103</v>
      </c>
      <c r="G301" s="17" t="str">
        <f t="shared" si="68"/>
        <v>Oui</v>
      </c>
      <c r="H301" t="s">
        <v>104</v>
      </c>
      <c r="I301" s="12" t="s">
        <v>120</v>
      </c>
      <c r="J301" s="13">
        <v>37987</v>
      </c>
      <c r="K301">
        <f t="shared" ca="1" si="70"/>
        <v>22</v>
      </c>
      <c r="L301" t="str">
        <f t="shared" ca="1" si="71"/>
        <v>&gt;20 ans</v>
      </c>
      <c r="M301" s="13">
        <v>37987</v>
      </c>
      <c r="N301">
        <f t="shared" ca="1" si="72"/>
        <v>22</v>
      </c>
      <c r="O301" t="str">
        <f t="shared" ca="1" si="73"/>
        <v>&gt;20 ans</v>
      </c>
      <c r="P301" s="13">
        <v>34700</v>
      </c>
      <c r="Q301">
        <f t="shared" ca="1" si="74"/>
        <v>31</v>
      </c>
      <c r="R301" t="str">
        <f t="shared" ca="1" si="75"/>
        <v>25-34</v>
      </c>
      <c r="S301" t="s">
        <v>121</v>
      </c>
      <c r="V301">
        <v>1</v>
      </c>
      <c r="X301">
        <v>1</v>
      </c>
      <c r="Z301">
        <v>1</v>
      </c>
      <c r="BR301">
        <f t="shared" si="69"/>
        <v>3</v>
      </c>
      <c r="BS301" t="str">
        <f t="shared" si="76"/>
        <v>Non prêté</v>
      </c>
      <c r="BT301" t="s">
        <v>106</v>
      </c>
      <c r="BU301" t="s">
        <v>125</v>
      </c>
      <c r="BV301" t="s">
        <v>137</v>
      </c>
      <c r="BW301" s="13" t="s">
        <v>103</v>
      </c>
      <c r="BX301" s="14" t="str">
        <f t="shared" ca="1" si="77"/>
        <v/>
      </c>
      <c r="BY301" s="15" t="str">
        <f t="shared" ca="1" si="78"/>
        <v/>
      </c>
      <c r="BZ301" s="12">
        <f t="shared" ca="1" si="79"/>
        <v>1146326</v>
      </c>
      <c r="CA301" s="12"/>
      <c r="CB301" s="12">
        <f t="shared" ca="1" si="80"/>
        <v>1146326</v>
      </c>
      <c r="CC301" s="12" t="s">
        <v>109</v>
      </c>
      <c r="CD301" s="12" t="s">
        <v>109</v>
      </c>
      <c r="CE301" s="12" t="str">
        <f t="shared" ca="1" si="81"/>
        <v/>
      </c>
      <c r="CF301" s="12" t="str">
        <f t="shared" ca="1" si="82"/>
        <v/>
      </c>
      <c r="CG301" s="16" t="str">
        <f t="shared" ca="1" si="83"/>
        <v/>
      </c>
      <c r="CH301" s="12" t="str">
        <f t="shared" ca="1" si="84"/>
        <v/>
      </c>
      <c r="CI301" s="12" t="s">
        <v>104</v>
      </c>
    </row>
    <row r="302" spans="1:87">
      <c r="A302" s="6">
        <v>11409</v>
      </c>
      <c r="B302" s="6" t="s">
        <v>118</v>
      </c>
      <c r="C302" s="18">
        <v>0.7</v>
      </c>
      <c r="D302" s="6" t="s">
        <v>102</v>
      </c>
      <c r="E302" s="6" t="s">
        <v>102</v>
      </c>
      <c r="F302" s="18">
        <v>0.4</v>
      </c>
      <c r="G302" s="18" t="str">
        <f t="shared" si="68"/>
        <v>Oui</v>
      </c>
      <c r="H302" s="6" t="s">
        <v>104</v>
      </c>
      <c r="I302" s="7" t="s">
        <v>104</v>
      </c>
      <c r="J302" s="8">
        <v>37622</v>
      </c>
      <c r="K302" s="6">
        <f t="shared" ca="1" si="70"/>
        <v>23</v>
      </c>
      <c r="L302" s="6" t="str">
        <f t="shared" ca="1" si="71"/>
        <v>&gt;20 ans</v>
      </c>
      <c r="M302" s="8">
        <v>37622</v>
      </c>
      <c r="N302" s="6">
        <f t="shared" ca="1" si="72"/>
        <v>23</v>
      </c>
      <c r="O302" s="6" t="str">
        <f t="shared" ca="1" si="73"/>
        <v>&gt;20 ans</v>
      </c>
      <c r="P302" s="8">
        <v>32874</v>
      </c>
      <c r="Q302" s="6">
        <f t="shared" ca="1" si="74"/>
        <v>36</v>
      </c>
      <c r="R302" s="6" t="str">
        <f t="shared" ca="1" si="75"/>
        <v>35-44</v>
      </c>
      <c r="S302" s="6" t="s">
        <v>136</v>
      </c>
      <c r="T302" s="6"/>
      <c r="U302" s="6">
        <v>1</v>
      </c>
      <c r="V302" s="6">
        <v>1</v>
      </c>
      <c r="W302" s="6">
        <v>1</v>
      </c>
      <c r="X302" s="6">
        <v>1</v>
      </c>
      <c r="Y302" s="6">
        <v>1</v>
      </c>
      <c r="Z302" s="6">
        <v>1</v>
      </c>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f t="shared" si="69"/>
        <v>6</v>
      </c>
      <c r="BS302" s="6" t="str">
        <f t="shared" si="76"/>
        <v>Non prêté</v>
      </c>
      <c r="BT302" s="6" t="s">
        <v>106</v>
      </c>
      <c r="BU302" s="6" t="s">
        <v>107</v>
      </c>
      <c r="BV302" s="6" t="s">
        <v>108</v>
      </c>
      <c r="BW302" s="8" t="s">
        <v>103</v>
      </c>
      <c r="BX302" s="9" t="str">
        <f t="shared" ca="1" si="77"/>
        <v/>
      </c>
      <c r="BY302" s="10" t="str">
        <f t="shared" ca="1" si="78"/>
        <v/>
      </c>
      <c r="BZ302" s="7">
        <f t="shared" ca="1" si="79"/>
        <v>1038308</v>
      </c>
      <c r="CA302" s="7"/>
      <c r="CB302" s="7">
        <f t="shared" ca="1" si="80"/>
        <v>1038308</v>
      </c>
      <c r="CC302" s="7" t="s">
        <v>109</v>
      </c>
      <c r="CD302" s="7" t="s">
        <v>109</v>
      </c>
      <c r="CE302" s="7" t="str">
        <f t="shared" ca="1" si="81"/>
        <v/>
      </c>
      <c r="CF302" s="7" t="str">
        <f t="shared" ca="1" si="82"/>
        <v/>
      </c>
      <c r="CG302" s="11" t="str">
        <f t="shared" ca="1" si="83"/>
        <v/>
      </c>
      <c r="CH302" s="7" t="str">
        <f t="shared" ca="1" si="84"/>
        <v/>
      </c>
      <c r="CI302" s="7" t="s">
        <v>104</v>
      </c>
    </row>
    <row r="303" spans="1:87">
      <c r="A303">
        <v>11410</v>
      </c>
      <c r="B303" t="s">
        <v>146</v>
      </c>
      <c r="C303" s="17">
        <v>0.8</v>
      </c>
      <c r="D303" t="s">
        <v>103</v>
      </c>
      <c r="E303" t="s">
        <v>102</v>
      </c>
      <c r="F303" s="17">
        <v>0.75</v>
      </c>
      <c r="G303" s="17" t="str">
        <f t="shared" si="68"/>
        <v>Oui</v>
      </c>
      <c r="H303" t="s">
        <v>153</v>
      </c>
      <c r="I303" s="12" t="s">
        <v>111</v>
      </c>
      <c r="J303" s="13">
        <v>37257</v>
      </c>
      <c r="K303">
        <f t="shared" ca="1" si="70"/>
        <v>24</v>
      </c>
      <c r="L303" t="str">
        <f t="shared" ca="1" si="71"/>
        <v>&gt;20 ans</v>
      </c>
      <c r="M303" s="13">
        <v>37257</v>
      </c>
      <c r="N303">
        <f t="shared" ca="1" si="72"/>
        <v>24</v>
      </c>
      <c r="O303" t="str">
        <f t="shared" ca="1" si="73"/>
        <v>&gt;20 ans</v>
      </c>
      <c r="P303" s="13">
        <v>31048</v>
      </c>
      <c r="Q303">
        <f t="shared" ca="1" si="74"/>
        <v>41</v>
      </c>
      <c r="R303" t="str">
        <f t="shared" ca="1" si="75"/>
        <v>35-44</v>
      </c>
      <c r="S303" t="s">
        <v>129</v>
      </c>
      <c r="T303">
        <v>1</v>
      </c>
      <c r="V303">
        <v>1</v>
      </c>
      <c r="X303">
        <v>1</v>
      </c>
      <c r="Z303">
        <v>1</v>
      </c>
      <c r="BR303">
        <f t="shared" si="69"/>
        <v>4</v>
      </c>
      <c r="BS303" t="str">
        <f t="shared" si="76"/>
        <v>Prêt</v>
      </c>
      <c r="BT303" t="s">
        <v>106</v>
      </c>
      <c r="BU303" t="s">
        <v>112</v>
      </c>
      <c r="BV303" t="s">
        <v>108</v>
      </c>
      <c r="BW303" s="13" t="s">
        <v>103</v>
      </c>
      <c r="BX303" s="14">
        <f t="shared" ca="1" si="77"/>
        <v>1000942</v>
      </c>
      <c r="BY303" s="15" t="str">
        <f t="shared" ca="1" si="78"/>
        <v>750k-5 mil</v>
      </c>
      <c r="BZ303" s="12">
        <f t="shared" ca="1" si="79"/>
        <v>1585766</v>
      </c>
      <c r="CA303" s="12"/>
      <c r="CB303" s="12">
        <f t="shared" ca="1" si="80"/>
        <v>1585766</v>
      </c>
      <c r="CC303" s="12" t="s">
        <v>122</v>
      </c>
      <c r="CD303" s="12" t="s">
        <v>114</v>
      </c>
      <c r="CE303" s="12">
        <f t="shared" ca="1" si="81"/>
        <v>1</v>
      </c>
      <c r="CF303" s="12">
        <f t="shared" ca="1" si="82"/>
        <v>1000942</v>
      </c>
      <c r="CG303" s="16">
        <f t="shared" ca="1" si="83"/>
        <v>0.63120409946990919</v>
      </c>
      <c r="CH303" s="12" t="str">
        <f t="shared" ca="1" si="84"/>
        <v>1x</v>
      </c>
      <c r="CI303" s="12" t="s">
        <v>115</v>
      </c>
    </row>
    <row r="304" spans="1:87">
      <c r="A304" s="6">
        <v>11411</v>
      </c>
      <c r="B304" s="6" t="s">
        <v>101</v>
      </c>
      <c r="C304" s="18">
        <v>0.75</v>
      </c>
      <c r="D304" s="6" t="s">
        <v>102</v>
      </c>
      <c r="E304" s="6" t="s">
        <v>103</v>
      </c>
      <c r="F304" s="18"/>
      <c r="G304" s="18" t="str">
        <f t="shared" si="68"/>
        <v>Oui</v>
      </c>
      <c r="H304" s="6" t="s">
        <v>104</v>
      </c>
      <c r="I304" s="7" t="s">
        <v>104</v>
      </c>
      <c r="J304" s="8">
        <v>36892</v>
      </c>
      <c r="K304" s="6">
        <f t="shared" ca="1" si="70"/>
        <v>25</v>
      </c>
      <c r="L304" s="6" t="str">
        <f t="shared" ca="1" si="71"/>
        <v>&gt;20 ans</v>
      </c>
      <c r="M304" s="8">
        <v>36892</v>
      </c>
      <c r="N304" s="6">
        <f t="shared" ca="1" si="72"/>
        <v>25</v>
      </c>
      <c r="O304" s="6" t="str">
        <f t="shared" ca="1" si="73"/>
        <v>&gt;20 ans</v>
      </c>
      <c r="P304" s="8">
        <v>29221</v>
      </c>
      <c r="Q304" s="6">
        <f t="shared" ca="1" si="74"/>
        <v>46</v>
      </c>
      <c r="R304" s="6" t="str">
        <f t="shared" ca="1" si="75"/>
        <v>45-54</v>
      </c>
      <c r="S304" s="6" t="s">
        <v>105</v>
      </c>
      <c r="T304" s="6"/>
      <c r="U304" s="6">
        <v>1</v>
      </c>
      <c r="V304" s="6">
        <v>1</v>
      </c>
      <c r="W304" s="6">
        <v>1</v>
      </c>
      <c r="X304" s="6">
        <v>1</v>
      </c>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f t="shared" si="69"/>
        <v>4</v>
      </c>
      <c r="BS304" s="6" t="str">
        <f t="shared" si="76"/>
        <v>Non prêté</v>
      </c>
      <c r="BT304" s="6" t="s">
        <v>106</v>
      </c>
      <c r="BU304" s="6" t="s">
        <v>107</v>
      </c>
      <c r="BV304" s="6" t="s">
        <v>108</v>
      </c>
      <c r="BW304" s="8" t="s">
        <v>103</v>
      </c>
      <c r="BX304" s="9" t="str">
        <f t="shared" ca="1" si="77"/>
        <v/>
      </c>
      <c r="BY304" s="10" t="str">
        <f t="shared" ca="1" si="78"/>
        <v/>
      </c>
      <c r="BZ304" s="7">
        <f t="shared" ca="1" si="79"/>
        <v>1930235</v>
      </c>
      <c r="CA304" s="7"/>
      <c r="CB304" s="7">
        <f t="shared" ca="1" si="80"/>
        <v>1930235</v>
      </c>
      <c r="CC304" s="7" t="s">
        <v>109</v>
      </c>
      <c r="CD304" s="7" t="s">
        <v>109</v>
      </c>
      <c r="CE304" s="7" t="str">
        <f t="shared" ca="1" si="81"/>
        <v/>
      </c>
      <c r="CF304" s="7" t="str">
        <f t="shared" ca="1" si="82"/>
        <v/>
      </c>
      <c r="CG304" s="11" t="str">
        <f t="shared" ca="1" si="83"/>
        <v/>
      </c>
      <c r="CH304" s="7" t="str">
        <f t="shared" ca="1" si="84"/>
        <v/>
      </c>
      <c r="CI304" s="7" t="s">
        <v>104</v>
      </c>
    </row>
    <row r="305" spans="1:87">
      <c r="A305">
        <v>11412</v>
      </c>
      <c r="B305" t="s">
        <v>101</v>
      </c>
      <c r="C305" s="17">
        <v>1</v>
      </c>
      <c r="D305" t="s">
        <v>103</v>
      </c>
      <c r="E305" t="s">
        <v>103</v>
      </c>
      <c r="G305" s="17" t="str">
        <f t="shared" si="68"/>
        <v>Oui</v>
      </c>
      <c r="H305" t="s">
        <v>104</v>
      </c>
      <c r="I305" s="12" t="s">
        <v>104</v>
      </c>
      <c r="J305" s="13">
        <v>36526</v>
      </c>
      <c r="K305">
        <f t="shared" ca="1" si="70"/>
        <v>26</v>
      </c>
      <c r="L305" t="str">
        <f t="shared" ca="1" si="71"/>
        <v>&gt;20 ans</v>
      </c>
      <c r="M305" s="13">
        <v>36526</v>
      </c>
      <c r="N305">
        <f t="shared" ca="1" si="72"/>
        <v>26</v>
      </c>
      <c r="O305" t="str">
        <f t="shared" ca="1" si="73"/>
        <v>&gt;20 ans</v>
      </c>
      <c r="P305" s="13">
        <v>27395</v>
      </c>
      <c r="Q305">
        <f t="shared" ca="1" si="74"/>
        <v>51</v>
      </c>
      <c r="R305" t="str">
        <f t="shared" ca="1" si="75"/>
        <v>45-54</v>
      </c>
      <c r="S305" t="s">
        <v>148</v>
      </c>
      <c r="V305">
        <v>1</v>
      </c>
      <c r="X305">
        <v>1</v>
      </c>
      <c r="Z305">
        <v>1</v>
      </c>
      <c r="BR305">
        <f t="shared" si="69"/>
        <v>3</v>
      </c>
      <c r="BS305" t="str">
        <f t="shared" si="76"/>
        <v>Non prêté</v>
      </c>
      <c r="BT305" t="s">
        <v>106</v>
      </c>
      <c r="BU305" t="s">
        <v>112</v>
      </c>
      <c r="BV305" t="s">
        <v>108</v>
      </c>
      <c r="BW305" s="13" t="s">
        <v>103</v>
      </c>
      <c r="BX305" s="14" t="str">
        <f t="shared" ca="1" si="77"/>
        <v/>
      </c>
      <c r="BY305" s="15" t="str">
        <f t="shared" ca="1" si="78"/>
        <v/>
      </c>
      <c r="BZ305" s="12">
        <f t="shared" ca="1" si="79"/>
        <v>634851</v>
      </c>
      <c r="CA305" s="12"/>
      <c r="CB305" s="12">
        <f t="shared" ca="1" si="80"/>
        <v>634851</v>
      </c>
      <c r="CC305" s="12" t="s">
        <v>109</v>
      </c>
      <c r="CD305" s="12" t="s">
        <v>109</v>
      </c>
      <c r="CE305" s="12" t="str">
        <f t="shared" ca="1" si="81"/>
        <v/>
      </c>
      <c r="CF305" s="12" t="str">
        <f t="shared" ca="1" si="82"/>
        <v/>
      </c>
      <c r="CG305" s="16" t="str">
        <f t="shared" ca="1" si="83"/>
        <v/>
      </c>
      <c r="CH305" s="12" t="str">
        <f t="shared" ca="1" si="84"/>
        <v/>
      </c>
      <c r="CI305" s="12" t="s">
        <v>104</v>
      </c>
    </row>
    <row r="306" spans="1:87">
      <c r="A306" s="6">
        <v>11413</v>
      </c>
      <c r="B306" s="6" t="s">
        <v>145</v>
      </c>
      <c r="C306" s="18">
        <v>0</v>
      </c>
      <c r="D306" s="6" t="s">
        <v>102</v>
      </c>
      <c r="E306" s="6" t="s">
        <v>102</v>
      </c>
      <c r="F306" s="18">
        <v>0.15</v>
      </c>
      <c r="G306" s="18" t="str">
        <f t="shared" si="68"/>
        <v>Non</v>
      </c>
      <c r="H306" s="6" t="s">
        <v>110</v>
      </c>
      <c r="I306" s="7" t="s">
        <v>111</v>
      </c>
      <c r="J306" s="8">
        <v>36161</v>
      </c>
      <c r="K306" s="6">
        <f t="shared" ca="1" si="70"/>
        <v>27</v>
      </c>
      <c r="L306" s="6" t="str">
        <f t="shared" ca="1" si="71"/>
        <v>&gt;20 ans</v>
      </c>
      <c r="M306" s="8">
        <v>36161</v>
      </c>
      <c r="N306" s="6">
        <f t="shared" ca="1" si="72"/>
        <v>27</v>
      </c>
      <c r="O306" s="6" t="str">
        <f t="shared" ca="1" si="73"/>
        <v>&gt;20 ans</v>
      </c>
      <c r="P306" s="8">
        <v>25569</v>
      </c>
      <c r="Q306" s="6">
        <f t="shared" ca="1" si="74"/>
        <v>56</v>
      </c>
      <c r="R306" s="6" t="str">
        <f t="shared" ca="1" si="75"/>
        <v>55-64</v>
      </c>
      <c r="S306" s="6" t="s">
        <v>105</v>
      </c>
      <c r="T306" s="6">
        <v>1</v>
      </c>
      <c r="U306" s="6">
        <v>1</v>
      </c>
      <c r="V306" s="6"/>
      <c r="W306" s="6">
        <v>1</v>
      </c>
      <c r="X306" s="6"/>
      <c r="Y306" s="6">
        <v>1</v>
      </c>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f t="shared" si="69"/>
        <v>4</v>
      </c>
      <c r="BS306" s="6" t="str">
        <f t="shared" si="76"/>
        <v>Prêt</v>
      </c>
      <c r="BT306" s="6" t="s">
        <v>106</v>
      </c>
      <c r="BU306" s="6" t="s">
        <v>112</v>
      </c>
      <c r="BV306" s="6" t="s">
        <v>108</v>
      </c>
      <c r="BW306" s="8" t="s">
        <v>103</v>
      </c>
      <c r="BX306" s="9">
        <f t="shared" ca="1" si="77"/>
        <v>2317042</v>
      </c>
      <c r="BY306" s="10" t="str">
        <f t="shared" ca="1" si="78"/>
        <v>750k-5 mil</v>
      </c>
      <c r="BZ306" s="7">
        <f t="shared" ca="1" si="79"/>
        <v>1190819</v>
      </c>
      <c r="CA306" s="7"/>
      <c r="CB306" s="7">
        <f t="shared" ca="1" si="80"/>
        <v>1190819</v>
      </c>
      <c r="CC306" s="7" t="s">
        <v>122</v>
      </c>
      <c r="CD306" s="7" t="s">
        <v>128</v>
      </c>
      <c r="CE306" s="7">
        <f t="shared" ca="1" si="81"/>
        <v>5</v>
      </c>
      <c r="CF306" s="7">
        <f t="shared" ca="1" si="82"/>
        <v>463408.4</v>
      </c>
      <c r="CG306" s="11">
        <f t="shared" ca="1" si="83"/>
        <v>1.9457549803958452</v>
      </c>
      <c r="CH306" s="7" t="str">
        <f t="shared" ca="1" si="84"/>
        <v>1-5x</v>
      </c>
      <c r="CI306" s="7" t="s">
        <v>115</v>
      </c>
    </row>
    <row r="307" spans="1:87">
      <c r="A307">
        <v>11414</v>
      </c>
      <c r="B307" t="s">
        <v>101</v>
      </c>
      <c r="C307" s="17">
        <v>0.4</v>
      </c>
      <c r="D307" t="s">
        <v>103</v>
      </c>
      <c r="E307" t="s">
        <v>102</v>
      </c>
      <c r="F307" s="17">
        <v>0.5</v>
      </c>
      <c r="G307" s="17" t="str">
        <f t="shared" si="68"/>
        <v>Non</v>
      </c>
      <c r="H307" t="s">
        <v>119</v>
      </c>
      <c r="I307" s="12" t="s">
        <v>111</v>
      </c>
      <c r="J307" s="13">
        <v>45658</v>
      </c>
      <c r="K307">
        <f t="shared" ca="1" si="70"/>
        <v>1</v>
      </c>
      <c r="L307" t="str">
        <f t="shared" ca="1" si="71"/>
        <v>1 à 3 ans</v>
      </c>
      <c r="M307" s="13">
        <v>45658</v>
      </c>
      <c r="N307">
        <f t="shared" ca="1" si="72"/>
        <v>1</v>
      </c>
      <c r="O307" t="str">
        <f t="shared" ca="1" si="73"/>
        <v>1 à 3 ans</v>
      </c>
      <c r="P307" s="13">
        <v>23743</v>
      </c>
      <c r="Q307">
        <f t="shared" ca="1" si="74"/>
        <v>61</v>
      </c>
      <c r="R307" t="str">
        <f t="shared" ca="1" si="75"/>
        <v>55-64</v>
      </c>
      <c r="S307" t="s">
        <v>105</v>
      </c>
      <c r="T307">
        <v>1</v>
      </c>
      <c r="V307">
        <v>1</v>
      </c>
      <c r="X307">
        <v>1</v>
      </c>
      <c r="Z307">
        <v>1</v>
      </c>
      <c r="BR307">
        <f t="shared" si="69"/>
        <v>4</v>
      </c>
      <c r="BS307" t="str">
        <f t="shared" si="76"/>
        <v>Prêt</v>
      </c>
      <c r="BT307" t="s">
        <v>106</v>
      </c>
      <c r="BU307" t="s">
        <v>107</v>
      </c>
      <c r="BV307" t="s">
        <v>108</v>
      </c>
      <c r="BW307" s="13" t="s">
        <v>103</v>
      </c>
      <c r="BX307" s="14">
        <f t="shared" ca="1" si="77"/>
        <v>2486621</v>
      </c>
      <c r="BY307" s="15" t="str">
        <f t="shared" ca="1" si="78"/>
        <v>750k-5 mil</v>
      </c>
      <c r="BZ307" s="12">
        <f t="shared" ca="1" si="79"/>
        <v>2791</v>
      </c>
      <c r="CA307" s="12"/>
      <c r="CB307" s="12">
        <f t="shared" ca="1" si="80"/>
        <v>2791</v>
      </c>
      <c r="CC307" s="12" t="s">
        <v>122</v>
      </c>
      <c r="CD307" s="12" t="s">
        <v>114</v>
      </c>
      <c r="CE307" s="12">
        <f t="shared" ca="1" si="81"/>
        <v>3</v>
      </c>
      <c r="CF307" s="12">
        <f t="shared" ca="1" si="82"/>
        <v>828873.66666666663</v>
      </c>
      <c r="CG307" s="16">
        <f t="shared" ca="1" si="83"/>
        <v>890.942672877105</v>
      </c>
      <c r="CH307" s="12" t="str">
        <f t="shared" ca="1" si="84"/>
        <v>&gt;500x</v>
      </c>
      <c r="CI307" s="12" t="s">
        <v>104</v>
      </c>
    </row>
    <row r="308" spans="1:87">
      <c r="A308" s="6">
        <v>11415</v>
      </c>
      <c r="B308" s="6" t="s">
        <v>101</v>
      </c>
      <c r="C308" s="18">
        <v>0.15</v>
      </c>
      <c r="D308" s="6" t="s">
        <v>102</v>
      </c>
      <c r="E308" s="6" t="s">
        <v>103</v>
      </c>
      <c r="F308" s="18"/>
      <c r="G308" s="18" t="str">
        <f t="shared" si="68"/>
        <v>Non</v>
      </c>
      <c r="H308" s="6" t="s">
        <v>119</v>
      </c>
      <c r="I308" s="7" t="s">
        <v>120</v>
      </c>
      <c r="J308" s="8">
        <v>45658</v>
      </c>
      <c r="K308" s="6">
        <f t="shared" ca="1" si="70"/>
        <v>1</v>
      </c>
      <c r="L308" s="6" t="str">
        <f t="shared" ca="1" si="71"/>
        <v>1 à 3 ans</v>
      </c>
      <c r="M308" s="8">
        <v>45658</v>
      </c>
      <c r="N308" s="6">
        <f t="shared" ca="1" si="72"/>
        <v>1</v>
      </c>
      <c r="O308" s="6" t="str">
        <f t="shared" ca="1" si="73"/>
        <v>1 à 3 ans</v>
      </c>
      <c r="P308" s="8">
        <v>36526</v>
      </c>
      <c r="Q308" s="6">
        <f t="shared" ca="1" si="74"/>
        <v>26</v>
      </c>
      <c r="R308" s="6" t="str">
        <f t="shared" ca="1" si="75"/>
        <v>25-34</v>
      </c>
      <c r="S308" s="6" t="s">
        <v>136</v>
      </c>
      <c r="T308" s="6">
        <v>1</v>
      </c>
      <c r="U308" s="6">
        <v>1</v>
      </c>
      <c r="V308" s="6">
        <v>1</v>
      </c>
      <c r="W308" s="6">
        <v>1</v>
      </c>
      <c r="X308" s="6">
        <v>1</v>
      </c>
      <c r="Y308" s="6">
        <v>1</v>
      </c>
      <c r="Z308" s="6">
        <v>1</v>
      </c>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f t="shared" si="69"/>
        <v>7</v>
      </c>
      <c r="BS308" s="6" t="str">
        <f t="shared" si="76"/>
        <v>Prêt</v>
      </c>
      <c r="BT308" s="6" t="s">
        <v>106</v>
      </c>
      <c r="BU308" s="6" t="s">
        <v>125</v>
      </c>
      <c r="BV308" s="6" t="s">
        <v>126</v>
      </c>
      <c r="BW308" s="8" t="s">
        <v>103</v>
      </c>
      <c r="BX308" s="9">
        <f t="shared" ca="1" si="77"/>
        <v>2594997</v>
      </c>
      <c r="BY308" s="10" t="str">
        <f t="shared" ca="1" si="78"/>
        <v>750k-5 mil</v>
      </c>
      <c r="BZ308" s="7">
        <f t="shared" ca="1" si="79"/>
        <v>1377899</v>
      </c>
      <c r="CA308" s="7"/>
      <c r="CB308" s="7">
        <f t="shared" ca="1" si="80"/>
        <v>1377899</v>
      </c>
      <c r="CC308" s="7" t="s">
        <v>113</v>
      </c>
      <c r="CD308" s="7" t="s">
        <v>128</v>
      </c>
      <c r="CE308" s="7">
        <f t="shared" ca="1" si="81"/>
        <v>2</v>
      </c>
      <c r="CF308" s="7">
        <f t="shared" ca="1" si="82"/>
        <v>1297498.5</v>
      </c>
      <c r="CG308" s="11">
        <f t="shared" ca="1" si="83"/>
        <v>1.883299864503857</v>
      </c>
      <c r="CH308" s="7" t="str">
        <f t="shared" ca="1" si="84"/>
        <v>1-5x</v>
      </c>
      <c r="CI308" s="7" t="s">
        <v>115</v>
      </c>
    </row>
    <row r="309" spans="1:87">
      <c r="A309">
        <v>11416</v>
      </c>
      <c r="B309" t="s">
        <v>101</v>
      </c>
      <c r="C309" s="17">
        <v>0.2</v>
      </c>
      <c r="D309" t="s">
        <v>103</v>
      </c>
      <c r="E309" t="s">
        <v>103</v>
      </c>
      <c r="G309" s="17" t="str">
        <f t="shared" si="68"/>
        <v>Non</v>
      </c>
      <c r="H309" t="s">
        <v>104</v>
      </c>
      <c r="I309" s="12" t="s">
        <v>104</v>
      </c>
      <c r="J309" s="13">
        <v>45473</v>
      </c>
      <c r="K309">
        <f t="shared" ca="1" si="70"/>
        <v>1</v>
      </c>
      <c r="L309" t="str">
        <f t="shared" ca="1" si="71"/>
        <v>1 à 3 ans</v>
      </c>
      <c r="M309" s="13">
        <v>45473</v>
      </c>
      <c r="N309">
        <f t="shared" ca="1" si="72"/>
        <v>1</v>
      </c>
      <c r="O309" t="str">
        <f t="shared" ca="1" si="73"/>
        <v>1 à 3 ans</v>
      </c>
      <c r="P309" s="13">
        <v>34700</v>
      </c>
      <c r="Q309">
        <f t="shared" ca="1" si="74"/>
        <v>31</v>
      </c>
      <c r="R309" t="str">
        <f t="shared" ca="1" si="75"/>
        <v>25-34</v>
      </c>
      <c r="S309" t="s">
        <v>140</v>
      </c>
      <c r="V309">
        <v>1</v>
      </c>
      <c r="X309">
        <v>1</v>
      </c>
      <c r="Z309">
        <v>1</v>
      </c>
      <c r="BR309">
        <f t="shared" si="69"/>
        <v>3</v>
      </c>
      <c r="BS309" t="str">
        <f t="shared" si="76"/>
        <v>Non prêté</v>
      </c>
      <c r="BT309" t="s">
        <v>106</v>
      </c>
      <c r="BU309" t="s">
        <v>107</v>
      </c>
      <c r="BV309" t="s">
        <v>137</v>
      </c>
      <c r="BW309" s="13" t="s">
        <v>103</v>
      </c>
      <c r="BX309" s="14" t="str">
        <f t="shared" ca="1" si="77"/>
        <v/>
      </c>
      <c r="BY309" s="15" t="str">
        <f t="shared" ca="1" si="78"/>
        <v/>
      </c>
      <c r="BZ309" s="12">
        <f t="shared" ca="1" si="79"/>
        <v>395417</v>
      </c>
      <c r="CA309" s="12"/>
      <c r="CB309" s="12">
        <f t="shared" ca="1" si="80"/>
        <v>395417</v>
      </c>
      <c r="CC309" s="12" t="s">
        <v>109</v>
      </c>
      <c r="CD309" s="12" t="s">
        <v>109</v>
      </c>
      <c r="CE309" s="12" t="str">
        <f t="shared" ca="1" si="81"/>
        <v/>
      </c>
      <c r="CF309" s="12" t="str">
        <f t="shared" ca="1" si="82"/>
        <v/>
      </c>
      <c r="CG309" s="16" t="str">
        <f t="shared" ca="1" si="83"/>
        <v/>
      </c>
      <c r="CH309" s="12" t="str">
        <f t="shared" ca="1" si="84"/>
        <v/>
      </c>
      <c r="CI309" s="12" t="s">
        <v>104</v>
      </c>
    </row>
    <row r="310" spans="1:87">
      <c r="A310" s="6">
        <v>11417</v>
      </c>
      <c r="B310" s="6" t="s">
        <v>118</v>
      </c>
      <c r="C310" s="18">
        <v>0.3</v>
      </c>
      <c r="D310" s="6" t="s">
        <v>102</v>
      </c>
      <c r="E310" s="6" t="s">
        <v>102</v>
      </c>
      <c r="F310" s="18">
        <v>0.15</v>
      </c>
      <c r="G310" s="18" t="str">
        <f t="shared" si="68"/>
        <v>Non</v>
      </c>
      <c r="H310" s="6" t="s">
        <v>104</v>
      </c>
      <c r="I310" s="7" t="s">
        <v>120</v>
      </c>
      <c r="J310" s="8">
        <v>45292</v>
      </c>
      <c r="K310" s="6">
        <f t="shared" ca="1" si="70"/>
        <v>2</v>
      </c>
      <c r="L310" s="6" t="str">
        <f t="shared" ca="1" si="71"/>
        <v>1 à 3 ans</v>
      </c>
      <c r="M310" s="8">
        <v>45292</v>
      </c>
      <c r="N310" s="6">
        <f t="shared" ca="1" si="72"/>
        <v>2</v>
      </c>
      <c r="O310" s="6" t="str">
        <f t="shared" ca="1" si="73"/>
        <v>1 à 3 ans</v>
      </c>
      <c r="P310" s="8">
        <v>32874</v>
      </c>
      <c r="Q310" s="6">
        <f t="shared" ca="1" si="74"/>
        <v>36</v>
      </c>
      <c r="R310" s="6" t="str">
        <f t="shared" ca="1" si="75"/>
        <v>35-44</v>
      </c>
      <c r="S310" s="6" t="s">
        <v>140</v>
      </c>
      <c r="T310" s="6"/>
      <c r="U310" s="6">
        <v>1</v>
      </c>
      <c r="V310" s="6">
        <v>1</v>
      </c>
      <c r="W310" s="6">
        <v>1</v>
      </c>
      <c r="X310" s="6">
        <v>1</v>
      </c>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f t="shared" si="69"/>
        <v>4</v>
      </c>
      <c r="BS310" s="6" t="str">
        <f t="shared" si="76"/>
        <v>Non prêté</v>
      </c>
      <c r="BT310" s="6" t="s">
        <v>106</v>
      </c>
      <c r="BU310" s="6" t="s">
        <v>125</v>
      </c>
      <c r="BV310" s="6" t="s">
        <v>137</v>
      </c>
      <c r="BW310" s="8" t="s">
        <v>103</v>
      </c>
      <c r="BX310" s="9" t="str">
        <f t="shared" ca="1" si="77"/>
        <v/>
      </c>
      <c r="BY310" s="10" t="str">
        <f t="shared" ca="1" si="78"/>
        <v/>
      </c>
      <c r="BZ310" s="7">
        <f t="shared" ca="1" si="79"/>
        <v>1684963</v>
      </c>
      <c r="CA310" s="7"/>
      <c r="CB310" s="7">
        <f t="shared" ca="1" si="80"/>
        <v>1684963</v>
      </c>
      <c r="CC310" s="7" t="s">
        <v>109</v>
      </c>
      <c r="CD310" s="7" t="s">
        <v>109</v>
      </c>
      <c r="CE310" s="7" t="str">
        <f t="shared" ca="1" si="81"/>
        <v/>
      </c>
      <c r="CF310" s="7" t="str">
        <f t="shared" ca="1" si="82"/>
        <v/>
      </c>
      <c r="CG310" s="11" t="str">
        <f t="shared" ca="1" si="83"/>
        <v/>
      </c>
      <c r="CH310" s="7" t="str">
        <f t="shared" ca="1" si="84"/>
        <v/>
      </c>
      <c r="CI310" s="7" t="s">
        <v>104</v>
      </c>
    </row>
    <row r="311" spans="1:87">
      <c r="A311">
        <v>11418</v>
      </c>
      <c r="B311" t="s">
        <v>101</v>
      </c>
      <c r="C311" s="17">
        <v>0.4</v>
      </c>
      <c r="D311" t="s">
        <v>103</v>
      </c>
      <c r="E311" t="s">
        <v>102</v>
      </c>
      <c r="F311" s="17">
        <v>0.3</v>
      </c>
      <c r="G311" s="17" t="str">
        <f t="shared" si="68"/>
        <v>Non</v>
      </c>
      <c r="H311" t="s">
        <v>104</v>
      </c>
      <c r="I311" s="12" t="s">
        <v>120</v>
      </c>
      <c r="J311" s="13">
        <v>45107</v>
      </c>
      <c r="K311">
        <f t="shared" ca="1" si="70"/>
        <v>2</v>
      </c>
      <c r="L311" t="str">
        <f t="shared" ca="1" si="71"/>
        <v>1 à 3 ans</v>
      </c>
      <c r="M311" s="13">
        <v>45107</v>
      </c>
      <c r="N311">
        <f t="shared" ca="1" si="72"/>
        <v>2</v>
      </c>
      <c r="O311" t="str">
        <f t="shared" ca="1" si="73"/>
        <v>1 à 3 ans</v>
      </c>
      <c r="P311" s="13">
        <v>31048</v>
      </c>
      <c r="Q311">
        <f t="shared" ca="1" si="74"/>
        <v>41</v>
      </c>
      <c r="R311" t="str">
        <f t="shared" ca="1" si="75"/>
        <v>35-44</v>
      </c>
      <c r="S311" t="s">
        <v>136</v>
      </c>
      <c r="T311">
        <v>1</v>
      </c>
      <c r="V311">
        <v>1</v>
      </c>
      <c r="X311">
        <v>1</v>
      </c>
      <c r="Z311">
        <v>1</v>
      </c>
      <c r="BR311">
        <f t="shared" si="69"/>
        <v>4</v>
      </c>
      <c r="BS311" t="str">
        <f t="shared" si="76"/>
        <v>Prêt</v>
      </c>
      <c r="BT311" t="s">
        <v>106</v>
      </c>
      <c r="BU311" t="s">
        <v>125</v>
      </c>
      <c r="BV311" t="s">
        <v>126</v>
      </c>
      <c r="BW311" s="13" t="s">
        <v>103</v>
      </c>
      <c r="BX311" s="14">
        <f t="shared" ca="1" si="77"/>
        <v>3652467</v>
      </c>
      <c r="BY311" s="15" t="str">
        <f t="shared" ca="1" si="78"/>
        <v>750k-5 mil</v>
      </c>
      <c r="BZ311" s="12">
        <f t="shared" ca="1" si="79"/>
        <v>563356</v>
      </c>
      <c r="CA311" s="12"/>
      <c r="CB311" s="12">
        <f t="shared" ca="1" si="80"/>
        <v>563356</v>
      </c>
      <c r="CC311" s="12" t="s">
        <v>122</v>
      </c>
      <c r="CD311" s="12" t="s">
        <v>114</v>
      </c>
      <c r="CE311" s="12">
        <f t="shared" ca="1" si="81"/>
        <v>4</v>
      </c>
      <c r="CF311" s="12">
        <f t="shared" ca="1" si="82"/>
        <v>913116.75</v>
      </c>
      <c r="CG311" s="16">
        <f t="shared" ca="1" si="83"/>
        <v>6.4834083599003121</v>
      </c>
      <c r="CH311" s="12" t="str">
        <f t="shared" ca="1" si="84"/>
        <v>5-10x</v>
      </c>
      <c r="CI311" s="12" t="s">
        <v>115</v>
      </c>
    </row>
    <row r="312" spans="1:87">
      <c r="A312" s="6">
        <v>11419</v>
      </c>
      <c r="B312" s="6" t="s">
        <v>132</v>
      </c>
      <c r="C312" s="18">
        <v>0.5</v>
      </c>
      <c r="D312" s="6" t="s">
        <v>102</v>
      </c>
      <c r="E312" s="6" t="s">
        <v>103</v>
      </c>
      <c r="F312" s="18"/>
      <c r="G312" s="18" t="str">
        <f t="shared" si="68"/>
        <v>Oui</v>
      </c>
      <c r="H312" s="6" t="s">
        <v>119</v>
      </c>
      <c r="I312" s="7" t="s">
        <v>120</v>
      </c>
      <c r="J312" s="8">
        <v>44927</v>
      </c>
      <c r="K312" s="6">
        <f t="shared" ca="1" si="70"/>
        <v>3</v>
      </c>
      <c r="L312" s="6" t="str">
        <f t="shared" ca="1" si="71"/>
        <v>3-5 ans</v>
      </c>
      <c r="M312" s="8">
        <v>44927</v>
      </c>
      <c r="N312" s="6">
        <f t="shared" ca="1" si="72"/>
        <v>3</v>
      </c>
      <c r="O312" s="6" t="str">
        <f t="shared" ca="1" si="73"/>
        <v>3-5 ans</v>
      </c>
      <c r="P312" s="8">
        <v>29221</v>
      </c>
      <c r="Q312" s="6">
        <f t="shared" ca="1" si="74"/>
        <v>46</v>
      </c>
      <c r="R312" s="6" t="str">
        <f t="shared" ca="1" si="75"/>
        <v>45-54</v>
      </c>
      <c r="S312" s="6" t="s">
        <v>140</v>
      </c>
      <c r="T312" s="6">
        <v>1</v>
      </c>
      <c r="U312" s="6">
        <v>1</v>
      </c>
      <c r="V312" s="6"/>
      <c r="W312" s="6">
        <v>1</v>
      </c>
      <c r="X312" s="6"/>
      <c r="Y312" s="6">
        <v>1</v>
      </c>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f t="shared" si="69"/>
        <v>4</v>
      </c>
      <c r="BS312" s="6" t="str">
        <f t="shared" si="76"/>
        <v>Prêt</v>
      </c>
      <c r="BT312" s="6" t="s">
        <v>106</v>
      </c>
      <c r="BU312" s="6" t="s">
        <v>112</v>
      </c>
      <c r="BV312" s="6" t="s">
        <v>108</v>
      </c>
      <c r="BW312" s="8" t="s">
        <v>103</v>
      </c>
      <c r="BX312" s="9">
        <f t="shared" ca="1" si="77"/>
        <v>2328555</v>
      </c>
      <c r="BY312" s="10" t="str">
        <f t="shared" ca="1" si="78"/>
        <v>750k-5 mil</v>
      </c>
      <c r="BZ312" s="7">
        <f t="shared" ca="1" si="79"/>
        <v>603407</v>
      </c>
      <c r="CA312" s="7"/>
      <c r="CB312" s="7">
        <f t="shared" ca="1" si="80"/>
        <v>603407</v>
      </c>
      <c r="CC312" s="7" t="s">
        <v>113</v>
      </c>
      <c r="CD312" s="7" t="s">
        <v>128</v>
      </c>
      <c r="CE312" s="7">
        <f t="shared" ca="1" si="81"/>
        <v>4</v>
      </c>
      <c r="CF312" s="7">
        <f t="shared" ca="1" si="82"/>
        <v>582138.75</v>
      </c>
      <c r="CG312" s="11">
        <f t="shared" ca="1" si="83"/>
        <v>3.8590122421516488</v>
      </c>
      <c r="CH312" s="7" t="str">
        <f t="shared" ca="1" si="84"/>
        <v>1-5x</v>
      </c>
      <c r="CI312" s="7" t="s">
        <v>115</v>
      </c>
    </row>
    <row r="313" spans="1:87">
      <c r="A313">
        <v>11420</v>
      </c>
      <c r="B313" t="s">
        <v>101</v>
      </c>
      <c r="C313" s="17">
        <v>0.6</v>
      </c>
      <c r="D313" t="s">
        <v>103</v>
      </c>
      <c r="E313" t="s">
        <v>103</v>
      </c>
      <c r="G313" s="17" t="str">
        <f t="shared" si="68"/>
        <v>Oui</v>
      </c>
      <c r="H313" t="s">
        <v>119</v>
      </c>
      <c r="I313" s="12" t="s">
        <v>104</v>
      </c>
      <c r="J313" s="13">
        <v>44742</v>
      </c>
      <c r="K313">
        <f t="shared" ca="1" si="70"/>
        <v>3</v>
      </c>
      <c r="L313" t="str">
        <f t="shared" ca="1" si="71"/>
        <v>3-5 ans</v>
      </c>
      <c r="M313" s="13">
        <v>44742</v>
      </c>
      <c r="N313">
        <f t="shared" ca="1" si="72"/>
        <v>3</v>
      </c>
      <c r="O313" t="str">
        <f t="shared" ca="1" si="73"/>
        <v>3-5 ans</v>
      </c>
      <c r="P313" s="13">
        <v>27395</v>
      </c>
      <c r="Q313">
        <f t="shared" ca="1" si="74"/>
        <v>51</v>
      </c>
      <c r="R313" t="str">
        <f t="shared" ca="1" si="75"/>
        <v>45-54</v>
      </c>
      <c r="S313" t="s">
        <v>162</v>
      </c>
      <c r="V313">
        <v>1</v>
      </c>
      <c r="X313">
        <v>1</v>
      </c>
      <c r="Z313">
        <v>1</v>
      </c>
      <c r="BR313">
        <f t="shared" si="69"/>
        <v>3</v>
      </c>
      <c r="BS313" t="str">
        <f t="shared" si="76"/>
        <v>Non prêté</v>
      </c>
      <c r="BT313" t="s">
        <v>106</v>
      </c>
      <c r="BU313" t="s">
        <v>107</v>
      </c>
      <c r="BV313" t="s">
        <v>108</v>
      </c>
      <c r="BW313" s="13" t="s">
        <v>103</v>
      </c>
      <c r="BX313" s="14" t="str">
        <f t="shared" ca="1" si="77"/>
        <v/>
      </c>
      <c r="BY313" s="15" t="str">
        <f t="shared" ca="1" si="78"/>
        <v/>
      </c>
      <c r="BZ313" s="12">
        <f t="shared" ca="1" si="79"/>
        <v>1627011</v>
      </c>
      <c r="CA313" s="12"/>
      <c r="CB313" s="12">
        <f t="shared" ca="1" si="80"/>
        <v>1627011</v>
      </c>
      <c r="CC313" s="12" t="s">
        <v>109</v>
      </c>
      <c r="CD313" s="12" t="s">
        <v>109</v>
      </c>
      <c r="CE313" s="12" t="str">
        <f t="shared" ca="1" si="81"/>
        <v/>
      </c>
      <c r="CF313" s="12" t="str">
        <f t="shared" ca="1" si="82"/>
        <v/>
      </c>
      <c r="CG313" s="16" t="str">
        <f t="shared" ca="1" si="83"/>
        <v/>
      </c>
      <c r="CH313" s="12" t="str">
        <f t="shared" ca="1" si="84"/>
        <v/>
      </c>
      <c r="CI313" s="12" t="s">
        <v>104</v>
      </c>
    </row>
    <row r="314" spans="1:87">
      <c r="A314" s="6">
        <v>11421</v>
      </c>
      <c r="B314" s="6" t="s">
        <v>101</v>
      </c>
      <c r="C314" s="18">
        <v>0.7</v>
      </c>
      <c r="D314" s="6" t="s">
        <v>102</v>
      </c>
      <c r="E314" s="6" t="s">
        <v>102</v>
      </c>
      <c r="F314" s="18">
        <v>0.4</v>
      </c>
      <c r="G314" s="18" t="str">
        <f t="shared" si="68"/>
        <v>Oui</v>
      </c>
      <c r="H314" s="6" t="s">
        <v>110</v>
      </c>
      <c r="I314" s="7" t="s">
        <v>111</v>
      </c>
      <c r="J314" s="8">
        <v>44562</v>
      </c>
      <c r="K314" s="6">
        <f t="shared" ca="1" si="70"/>
        <v>4</v>
      </c>
      <c r="L314" s="6" t="str">
        <f t="shared" ca="1" si="71"/>
        <v>3-5 ans</v>
      </c>
      <c r="M314" s="8">
        <v>44562</v>
      </c>
      <c r="N314" s="6">
        <f t="shared" ca="1" si="72"/>
        <v>4</v>
      </c>
      <c r="O314" s="6" t="str">
        <f t="shared" ca="1" si="73"/>
        <v>3-5 ans</v>
      </c>
      <c r="P314" s="8">
        <v>25569</v>
      </c>
      <c r="Q314" s="6">
        <f t="shared" ca="1" si="74"/>
        <v>56</v>
      </c>
      <c r="R314" s="6" t="str">
        <f t="shared" ca="1" si="75"/>
        <v>55-64</v>
      </c>
      <c r="S314" s="6" t="s">
        <v>129</v>
      </c>
      <c r="T314" s="6">
        <v>1</v>
      </c>
      <c r="U314" s="6">
        <v>1</v>
      </c>
      <c r="V314" s="6">
        <v>1</v>
      </c>
      <c r="W314" s="6">
        <v>1</v>
      </c>
      <c r="X314" s="6">
        <v>1</v>
      </c>
      <c r="Y314" s="6">
        <v>1</v>
      </c>
      <c r="Z314" s="6">
        <v>1</v>
      </c>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f t="shared" si="69"/>
        <v>7</v>
      </c>
      <c r="BS314" s="6" t="str">
        <f t="shared" si="76"/>
        <v>Prêt</v>
      </c>
      <c r="BT314" s="6" t="s">
        <v>106</v>
      </c>
      <c r="BU314" s="6" t="s">
        <v>112</v>
      </c>
      <c r="BV314" s="6" t="s">
        <v>108</v>
      </c>
      <c r="BW314" s="8" t="s">
        <v>103</v>
      </c>
      <c r="BX314" s="9">
        <f t="shared" ca="1" si="77"/>
        <v>3967339</v>
      </c>
      <c r="BY314" s="10" t="str">
        <f t="shared" ca="1" si="78"/>
        <v>750k-5 mil</v>
      </c>
      <c r="BZ314" s="7">
        <f t="shared" ca="1" si="79"/>
        <v>1938229</v>
      </c>
      <c r="CA314" s="7"/>
      <c r="CB314" s="7">
        <f t="shared" ca="1" si="80"/>
        <v>1938229</v>
      </c>
      <c r="CC314" s="7" t="s">
        <v>122</v>
      </c>
      <c r="CD314" s="7" t="s">
        <v>128</v>
      </c>
      <c r="CE314" s="7">
        <f t="shared" ca="1" si="81"/>
        <v>3</v>
      </c>
      <c r="CF314" s="7">
        <f t="shared" ca="1" si="82"/>
        <v>1322446.3333333333</v>
      </c>
      <c r="CG314" s="11">
        <f t="shared" ca="1" si="83"/>
        <v>2.0468886803365338</v>
      </c>
      <c r="CH314" s="7" t="str">
        <f t="shared" ca="1" si="84"/>
        <v>1-5x</v>
      </c>
      <c r="CI314" s="7" t="s">
        <v>115</v>
      </c>
    </row>
    <row r="315" spans="1:87">
      <c r="A315">
        <v>11422</v>
      </c>
      <c r="B315" t="s">
        <v>101</v>
      </c>
      <c r="C315" s="17">
        <v>0.8</v>
      </c>
      <c r="D315" t="s">
        <v>103</v>
      </c>
      <c r="E315" t="s">
        <v>102</v>
      </c>
      <c r="F315" s="17">
        <v>0.75</v>
      </c>
      <c r="G315" s="17" t="str">
        <f t="shared" si="68"/>
        <v>Oui</v>
      </c>
      <c r="H315" t="s">
        <v>104</v>
      </c>
      <c r="I315" s="12" t="s">
        <v>120</v>
      </c>
      <c r="J315" s="13">
        <v>44377</v>
      </c>
      <c r="K315">
        <f t="shared" ca="1" si="70"/>
        <v>4</v>
      </c>
      <c r="L315" t="str">
        <f t="shared" ca="1" si="71"/>
        <v>3-5 ans</v>
      </c>
      <c r="M315" s="13">
        <v>44377</v>
      </c>
      <c r="N315">
        <f t="shared" ca="1" si="72"/>
        <v>4</v>
      </c>
      <c r="O315" t="str">
        <f t="shared" ca="1" si="73"/>
        <v>3-5 ans</v>
      </c>
      <c r="P315" s="13">
        <v>23743</v>
      </c>
      <c r="Q315">
        <f t="shared" ca="1" si="74"/>
        <v>61</v>
      </c>
      <c r="R315" t="str">
        <f t="shared" ca="1" si="75"/>
        <v>55-64</v>
      </c>
      <c r="S315" t="s">
        <v>105</v>
      </c>
      <c r="V315">
        <v>1</v>
      </c>
      <c r="X315">
        <v>1</v>
      </c>
      <c r="Z315">
        <v>1</v>
      </c>
      <c r="BR315">
        <f t="shared" si="69"/>
        <v>3</v>
      </c>
      <c r="BS315" t="str">
        <f t="shared" si="76"/>
        <v>Non prêté</v>
      </c>
      <c r="BT315" t="s">
        <v>106</v>
      </c>
      <c r="BU315" t="s">
        <v>125</v>
      </c>
      <c r="BV315" t="s">
        <v>137</v>
      </c>
      <c r="BW315" s="13" t="s">
        <v>103</v>
      </c>
      <c r="BX315" s="14" t="str">
        <f t="shared" ca="1" si="77"/>
        <v/>
      </c>
      <c r="BY315" s="15" t="str">
        <f t="shared" ca="1" si="78"/>
        <v/>
      </c>
      <c r="BZ315" s="12">
        <f t="shared" ca="1" si="79"/>
        <v>1042664</v>
      </c>
      <c r="CA315" s="12"/>
      <c r="CB315" s="12">
        <f t="shared" ca="1" si="80"/>
        <v>1042664</v>
      </c>
      <c r="CC315" s="12" t="s">
        <v>109</v>
      </c>
      <c r="CD315" s="12" t="s">
        <v>109</v>
      </c>
      <c r="CE315" s="12" t="str">
        <f t="shared" ca="1" si="81"/>
        <v/>
      </c>
      <c r="CF315" s="12" t="str">
        <f t="shared" ca="1" si="82"/>
        <v/>
      </c>
      <c r="CG315" s="16" t="str">
        <f t="shared" ca="1" si="83"/>
        <v/>
      </c>
      <c r="CH315" s="12" t="str">
        <f t="shared" ca="1" si="84"/>
        <v/>
      </c>
      <c r="CI315" s="12" t="s">
        <v>104</v>
      </c>
    </row>
    <row r="316" spans="1:87">
      <c r="A316" s="6">
        <v>11423</v>
      </c>
      <c r="B316" s="6" t="s">
        <v>130</v>
      </c>
      <c r="C316" s="18">
        <v>0.75</v>
      </c>
      <c r="D316" s="6" t="s">
        <v>102</v>
      </c>
      <c r="E316" s="6" t="s">
        <v>103</v>
      </c>
      <c r="F316" s="18"/>
      <c r="G316" s="18" t="str">
        <f t="shared" si="68"/>
        <v>Oui</v>
      </c>
      <c r="H316" s="6" t="s">
        <v>104</v>
      </c>
      <c r="I316" s="7" t="s">
        <v>104</v>
      </c>
      <c r="J316" s="8">
        <v>44197</v>
      </c>
      <c r="K316" s="6">
        <f t="shared" ca="1" si="70"/>
        <v>5</v>
      </c>
      <c r="L316" s="6" t="str">
        <f t="shared" ca="1" si="71"/>
        <v>5 à 10 ans</v>
      </c>
      <c r="M316" s="8">
        <v>44197</v>
      </c>
      <c r="N316" s="6">
        <f t="shared" ca="1" si="72"/>
        <v>5</v>
      </c>
      <c r="O316" s="6" t="str">
        <f t="shared" ca="1" si="73"/>
        <v>5 à 10 ans</v>
      </c>
      <c r="P316" s="8">
        <v>36526</v>
      </c>
      <c r="Q316" s="6">
        <f t="shared" ca="1" si="74"/>
        <v>26</v>
      </c>
      <c r="R316" s="6" t="str">
        <f t="shared" ca="1" si="75"/>
        <v>25-34</v>
      </c>
      <c r="S316" s="6" t="s">
        <v>140</v>
      </c>
      <c r="T316" s="6">
        <v>1</v>
      </c>
      <c r="U316" s="6">
        <v>1</v>
      </c>
      <c r="V316" s="6">
        <v>1</v>
      </c>
      <c r="W316" s="6">
        <v>1</v>
      </c>
      <c r="X316" s="6">
        <v>1</v>
      </c>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f t="shared" si="69"/>
        <v>5</v>
      </c>
      <c r="BS316" s="6" t="str">
        <f t="shared" si="76"/>
        <v>Prêt</v>
      </c>
      <c r="BT316" s="6" t="s">
        <v>106</v>
      </c>
      <c r="BU316" s="6" t="s">
        <v>125</v>
      </c>
      <c r="BV316" s="6" t="s">
        <v>126</v>
      </c>
      <c r="BW316" s="8" t="s">
        <v>102</v>
      </c>
      <c r="BX316" s="9">
        <f t="shared" ca="1" si="77"/>
        <v>4004974</v>
      </c>
      <c r="BY316" s="10" t="str">
        <f t="shared" ca="1" si="78"/>
        <v>750k-5 mil</v>
      </c>
      <c r="BZ316" s="7">
        <f t="shared" ca="1" si="79"/>
        <v>1697408</v>
      </c>
      <c r="CA316" s="7"/>
      <c r="CB316" s="7">
        <f t="shared" ca="1" si="80"/>
        <v>1697408</v>
      </c>
      <c r="CC316" s="7" t="s">
        <v>113</v>
      </c>
      <c r="CD316" s="7" t="s">
        <v>128</v>
      </c>
      <c r="CE316" s="7">
        <f t="shared" ca="1" si="81"/>
        <v>9</v>
      </c>
      <c r="CF316" s="7">
        <f t="shared" ca="1" si="82"/>
        <v>444997.11111111112</v>
      </c>
      <c r="CG316" s="11">
        <f t="shared" ca="1" si="83"/>
        <v>2.3594645482995249</v>
      </c>
      <c r="CH316" s="7" t="str">
        <f t="shared" ca="1" si="84"/>
        <v>1-5x</v>
      </c>
      <c r="CI316" s="7" t="s">
        <v>115</v>
      </c>
    </row>
    <row r="317" spans="1:87">
      <c r="A317">
        <v>11424</v>
      </c>
      <c r="B317" t="s">
        <v>130</v>
      </c>
      <c r="C317" s="17">
        <v>1</v>
      </c>
      <c r="D317" t="s">
        <v>103</v>
      </c>
      <c r="E317" t="s">
        <v>103</v>
      </c>
      <c r="G317" s="17" t="str">
        <f t="shared" si="68"/>
        <v>Oui</v>
      </c>
      <c r="H317" t="s">
        <v>119</v>
      </c>
      <c r="I317" s="12" t="s">
        <v>120</v>
      </c>
      <c r="J317" s="13">
        <v>44012</v>
      </c>
      <c r="K317">
        <f t="shared" ca="1" si="70"/>
        <v>5</v>
      </c>
      <c r="L317" t="str">
        <f t="shared" ca="1" si="71"/>
        <v>5 à 10 ans</v>
      </c>
      <c r="M317" s="13">
        <v>44012</v>
      </c>
      <c r="N317">
        <f t="shared" ca="1" si="72"/>
        <v>5</v>
      </c>
      <c r="O317" t="str">
        <f t="shared" ca="1" si="73"/>
        <v>5 à 10 ans</v>
      </c>
      <c r="P317" s="13">
        <v>34700</v>
      </c>
      <c r="Q317">
        <f t="shared" ca="1" si="74"/>
        <v>31</v>
      </c>
      <c r="R317" t="str">
        <f t="shared" ca="1" si="75"/>
        <v>25-34</v>
      </c>
      <c r="S317" t="s">
        <v>117</v>
      </c>
      <c r="T317">
        <v>1</v>
      </c>
      <c r="V317">
        <v>1</v>
      </c>
      <c r="X317">
        <v>1</v>
      </c>
      <c r="Z317">
        <v>1</v>
      </c>
      <c r="BR317">
        <f t="shared" si="69"/>
        <v>4</v>
      </c>
      <c r="BS317" t="str">
        <f t="shared" si="76"/>
        <v>Prêt</v>
      </c>
      <c r="BT317" t="s">
        <v>106</v>
      </c>
      <c r="BU317" t="s">
        <v>125</v>
      </c>
      <c r="BV317" t="s">
        <v>126</v>
      </c>
      <c r="BW317" s="13" t="s">
        <v>103</v>
      </c>
      <c r="BX317" s="14">
        <f t="shared" ca="1" si="77"/>
        <v>188511</v>
      </c>
      <c r="BY317" s="15" t="str">
        <f t="shared" ca="1" si="78"/>
        <v>100k-250k</v>
      </c>
      <c r="BZ317" s="12">
        <f t="shared" ca="1" si="79"/>
        <v>1769661</v>
      </c>
      <c r="CA317" s="12"/>
      <c r="CB317" s="12">
        <f t="shared" ca="1" si="80"/>
        <v>1769661</v>
      </c>
      <c r="CC317" s="12" t="s">
        <v>113</v>
      </c>
      <c r="CD317" s="12" t="s">
        <v>114</v>
      </c>
      <c r="CE317" s="12">
        <f t="shared" ca="1" si="81"/>
        <v>3</v>
      </c>
      <c r="CF317" s="12">
        <f t="shared" ca="1" si="82"/>
        <v>62837</v>
      </c>
      <c r="CG317" s="16">
        <f t="shared" ca="1" si="83"/>
        <v>0.10652379184487877</v>
      </c>
      <c r="CH317" s="12" t="str">
        <f t="shared" ca="1" si="84"/>
        <v>1x</v>
      </c>
      <c r="CI317" s="12" t="s">
        <v>115</v>
      </c>
    </row>
    <row r="318" spans="1:87">
      <c r="A318" s="6">
        <v>11425</v>
      </c>
      <c r="B318" s="6" t="s">
        <v>101</v>
      </c>
      <c r="C318" s="18">
        <v>0</v>
      </c>
      <c r="D318" s="6" t="s">
        <v>102</v>
      </c>
      <c r="E318" s="6" t="s">
        <v>102</v>
      </c>
      <c r="F318" s="18">
        <v>0.15</v>
      </c>
      <c r="G318" s="18" t="str">
        <f t="shared" si="68"/>
        <v>Non</v>
      </c>
      <c r="H318" s="6" t="s">
        <v>119</v>
      </c>
      <c r="I318" s="7" t="s">
        <v>127</v>
      </c>
      <c r="J318" s="8">
        <v>43831</v>
      </c>
      <c r="K318" s="6">
        <f t="shared" ca="1" si="70"/>
        <v>6</v>
      </c>
      <c r="L318" s="6" t="str">
        <f t="shared" ca="1" si="71"/>
        <v>5 à 10 ans</v>
      </c>
      <c r="M318" s="8">
        <v>43831</v>
      </c>
      <c r="N318" s="6">
        <f t="shared" ca="1" si="72"/>
        <v>6</v>
      </c>
      <c r="O318" s="6" t="str">
        <f t="shared" ca="1" si="73"/>
        <v>5 à 10 ans</v>
      </c>
      <c r="P318" s="8">
        <v>32874</v>
      </c>
      <c r="Q318" s="6">
        <f t="shared" ca="1" si="74"/>
        <v>36</v>
      </c>
      <c r="R318" s="6" t="str">
        <f t="shared" ca="1" si="75"/>
        <v>35-44</v>
      </c>
      <c r="S318" s="6" t="s">
        <v>105</v>
      </c>
      <c r="T318" s="6">
        <v>1</v>
      </c>
      <c r="U318" s="6">
        <v>1</v>
      </c>
      <c r="V318" s="6"/>
      <c r="W318" s="6">
        <v>1</v>
      </c>
      <c r="X318" s="6"/>
      <c r="Y318" s="6">
        <v>1</v>
      </c>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f t="shared" si="69"/>
        <v>4</v>
      </c>
      <c r="BS318" s="6" t="str">
        <f t="shared" si="76"/>
        <v>Prêt</v>
      </c>
      <c r="BT318" s="6" t="s">
        <v>106</v>
      </c>
      <c r="BU318" s="6" t="s">
        <v>107</v>
      </c>
      <c r="BV318" s="6" t="s">
        <v>108</v>
      </c>
      <c r="BW318" s="8" t="s">
        <v>103</v>
      </c>
      <c r="BX318" s="9">
        <f t="shared" ca="1" si="77"/>
        <v>1440657</v>
      </c>
      <c r="BY318" s="10" t="str">
        <f t="shared" ca="1" si="78"/>
        <v>750k-5 mil</v>
      </c>
      <c r="BZ318" s="7">
        <f t="shared" ca="1" si="79"/>
        <v>973073</v>
      </c>
      <c r="CA318" s="7"/>
      <c r="CB318" s="7">
        <f t="shared" ca="1" si="80"/>
        <v>973073</v>
      </c>
      <c r="CC318" s="7" t="s">
        <v>122</v>
      </c>
      <c r="CD318" s="7" t="s">
        <v>128</v>
      </c>
      <c r="CE318" s="7">
        <f t="shared" ca="1" si="81"/>
        <v>8</v>
      </c>
      <c r="CF318" s="7">
        <f t="shared" ca="1" si="82"/>
        <v>180082.125</v>
      </c>
      <c r="CG318" s="11">
        <f t="shared" ca="1" si="83"/>
        <v>1.4805230440059483</v>
      </c>
      <c r="CH318" s="7" t="str">
        <f t="shared" ca="1" si="84"/>
        <v>1-5x</v>
      </c>
      <c r="CI318" s="7" t="s">
        <v>104</v>
      </c>
    </row>
    <row r="319" spans="1:87">
      <c r="A319">
        <v>11426</v>
      </c>
      <c r="B319" t="s">
        <v>101</v>
      </c>
      <c r="C319" s="17">
        <v>0.4</v>
      </c>
      <c r="D319" t="s">
        <v>103</v>
      </c>
      <c r="E319" t="s">
        <v>102</v>
      </c>
      <c r="F319" s="17">
        <v>0.5</v>
      </c>
      <c r="G319" s="17" t="str">
        <f t="shared" si="68"/>
        <v>Non</v>
      </c>
      <c r="H319" t="s">
        <v>104</v>
      </c>
      <c r="I319" s="12" t="s">
        <v>104</v>
      </c>
      <c r="J319" s="13">
        <v>43646</v>
      </c>
      <c r="K319">
        <f t="shared" ca="1" si="70"/>
        <v>6</v>
      </c>
      <c r="L319" t="str">
        <f t="shared" ca="1" si="71"/>
        <v>5 à 10 ans</v>
      </c>
      <c r="M319" s="13">
        <v>43646</v>
      </c>
      <c r="N319">
        <f t="shared" ca="1" si="72"/>
        <v>6</v>
      </c>
      <c r="O319" t="str">
        <f t="shared" ca="1" si="73"/>
        <v>5 à 10 ans</v>
      </c>
      <c r="P319" s="13">
        <v>31048</v>
      </c>
      <c r="Q319">
        <f t="shared" ca="1" si="74"/>
        <v>41</v>
      </c>
      <c r="R319" t="str">
        <f t="shared" ca="1" si="75"/>
        <v>35-44</v>
      </c>
      <c r="S319" t="s">
        <v>105</v>
      </c>
      <c r="V319">
        <v>1</v>
      </c>
      <c r="X319">
        <v>1</v>
      </c>
      <c r="Z319">
        <v>1</v>
      </c>
      <c r="BR319">
        <f t="shared" si="69"/>
        <v>3</v>
      </c>
      <c r="BS319" t="str">
        <f t="shared" si="76"/>
        <v>Non prêté</v>
      </c>
      <c r="BT319" t="s">
        <v>106</v>
      </c>
      <c r="BU319" t="s">
        <v>107</v>
      </c>
      <c r="BV319" t="s">
        <v>108</v>
      </c>
      <c r="BW319" s="13" t="s">
        <v>103</v>
      </c>
      <c r="BX319" s="14" t="str">
        <f t="shared" ca="1" si="77"/>
        <v/>
      </c>
      <c r="BY319" s="15" t="str">
        <f t="shared" ca="1" si="78"/>
        <v/>
      </c>
      <c r="BZ319" s="12">
        <f t="shared" ca="1" si="79"/>
        <v>818341</v>
      </c>
      <c r="CA319" s="12"/>
      <c r="CB319" s="12">
        <f t="shared" ca="1" si="80"/>
        <v>818341</v>
      </c>
      <c r="CC319" s="12" t="s">
        <v>109</v>
      </c>
      <c r="CD319" s="12" t="s">
        <v>109</v>
      </c>
      <c r="CE319" s="12" t="str">
        <f t="shared" ca="1" si="81"/>
        <v/>
      </c>
      <c r="CF319" s="12" t="str">
        <f t="shared" ca="1" si="82"/>
        <v/>
      </c>
      <c r="CG319" s="16" t="str">
        <f t="shared" ca="1" si="83"/>
        <v/>
      </c>
      <c r="CH319" s="12" t="str">
        <f t="shared" ca="1" si="84"/>
        <v/>
      </c>
      <c r="CI319" s="12" t="s">
        <v>104</v>
      </c>
    </row>
    <row r="320" spans="1:87">
      <c r="A320" s="6">
        <v>11427</v>
      </c>
      <c r="B320" s="6" t="s">
        <v>123</v>
      </c>
      <c r="C320" s="18">
        <v>0.15</v>
      </c>
      <c r="D320" s="6" t="s">
        <v>102</v>
      </c>
      <c r="E320" s="6" t="s">
        <v>103</v>
      </c>
      <c r="F320" s="18"/>
      <c r="G320" s="18" t="str">
        <f t="shared" si="68"/>
        <v>Non</v>
      </c>
      <c r="H320" s="6" t="s">
        <v>104</v>
      </c>
      <c r="I320" s="7" t="s">
        <v>120</v>
      </c>
      <c r="J320" s="8">
        <v>43466</v>
      </c>
      <c r="K320" s="6">
        <f t="shared" ca="1" si="70"/>
        <v>7</v>
      </c>
      <c r="L320" s="6" t="str">
        <f t="shared" ca="1" si="71"/>
        <v>5 à 10 ans</v>
      </c>
      <c r="M320" s="8">
        <v>43466</v>
      </c>
      <c r="N320" s="6">
        <f t="shared" ca="1" si="72"/>
        <v>7</v>
      </c>
      <c r="O320" s="6" t="str">
        <f t="shared" ca="1" si="73"/>
        <v>5 à 10 ans</v>
      </c>
      <c r="P320" s="8">
        <v>29221</v>
      </c>
      <c r="Q320" s="6">
        <f t="shared" ca="1" si="74"/>
        <v>46</v>
      </c>
      <c r="R320" s="6" t="str">
        <f t="shared" ca="1" si="75"/>
        <v>45-54</v>
      </c>
      <c r="S320" s="6" t="s">
        <v>117</v>
      </c>
      <c r="T320" s="6"/>
      <c r="U320" s="6">
        <v>1</v>
      </c>
      <c r="V320" s="6">
        <v>1</v>
      </c>
      <c r="W320" s="6">
        <v>1</v>
      </c>
      <c r="X320" s="6">
        <v>1</v>
      </c>
      <c r="Y320" s="6">
        <v>1</v>
      </c>
      <c r="Z320" s="6">
        <v>1</v>
      </c>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f t="shared" si="69"/>
        <v>6</v>
      </c>
      <c r="BS320" s="6" t="str">
        <f t="shared" si="76"/>
        <v>Non prêté</v>
      </c>
      <c r="BT320" s="6" t="s">
        <v>106</v>
      </c>
      <c r="BU320" s="6" t="s">
        <v>125</v>
      </c>
      <c r="BV320" s="6" t="s">
        <v>133</v>
      </c>
      <c r="BW320" s="8" t="s">
        <v>103</v>
      </c>
      <c r="BX320" s="9" t="str">
        <f t="shared" ca="1" si="77"/>
        <v/>
      </c>
      <c r="BY320" s="10" t="str">
        <f t="shared" ca="1" si="78"/>
        <v/>
      </c>
      <c r="BZ320" s="7">
        <f t="shared" ca="1" si="79"/>
        <v>1409094</v>
      </c>
      <c r="CA320" s="7"/>
      <c r="CB320" s="7">
        <f t="shared" ca="1" si="80"/>
        <v>1409094</v>
      </c>
      <c r="CC320" s="7" t="s">
        <v>109</v>
      </c>
      <c r="CD320" s="7" t="s">
        <v>109</v>
      </c>
      <c r="CE320" s="7" t="str">
        <f t="shared" ca="1" si="81"/>
        <v/>
      </c>
      <c r="CF320" s="7" t="str">
        <f t="shared" ca="1" si="82"/>
        <v/>
      </c>
      <c r="CG320" s="11" t="str">
        <f t="shared" ca="1" si="83"/>
        <v/>
      </c>
      <c r="CH320" s="7" t="str">
        <f t="shared" ca="1" si="84"/>
        <v/>
      </c>
      <c r="CI320" s="7" t="s">
        <v>104</v>
      </c>
    </row>
    <row r="321" spans="1:87">
      <c r="A321">
        <v>11428</v>
      </c>
      <c r="B321" t="s">
        <v>123</v>
      </c>
      <c r="C321" s="17">
        <v>0.2</v>
      </c>
      <c r="D321" t="s">
        <v>103</v>
      </c>
      <c r="E321" t="s">
        <v>103</v>
      </c>
      <c r="G321" s="17" t="str">
        <f t="shared" si="68"/>
        <v>Non</v>
      </c>
      <c r="H321" t="s">
        <v>104</v>
      </c>
      <c r="I321" s="12" t="s">
        <v>120</v>
      </c>
      <c r="J321" s="13">
        <v>43281</v>
      </c>
      <c r="K321">
        <f t="shared" ca="1" si="70"/>
        <v>7</v>
      </c>
      <c r="L321" t="str">
        <f t="shared" ca="1" si="71"/>
        <v>5 à 10 ans</v>
      </c>
      <c r="M321" s="13">
        <v>43281</v>
      </c>
      <c r="N321">
        <f t="shared" ca="1" si="72"/>
        <v>7</v>
      </c>
      <c r="O321" t="str">
        <f t="shared" ca="1" si="73"/>
        <v>5 à 10 ans</v>
      </c>
      <c r="P321" s="13">
        <v>27395</v>
      </c>
      <c r="Q321">
        <f t="shared" ca="1" si="74"/>
        <v>51</v>
      </c>
      <c r="R321" t="str">
        <f t="shared" ca="1" si="75"/>
        <v>45-54</v>
      </c>
      <c r="S321" t="s">
        <v>117</v>
      </c>
      <c r="V321">
        <v>1</v>
      </c>
      <c r="X321">
        <v>1</v>
      </c>
      <c r="Z321">
        <v>1</v>
      </c>
      <c r="BR321">
        <f t="shared" si="69"/>
        <v>3</v>
      </c>
      <c r="BS321" t="str">
        <f t="shared" si="76"/>
        <v>Non prêté</v>
      </c>
      <c r="BT321" t="s">
        <v>106</v>
      </c>
      <c r="BU321" t="s">
        <v>125</v>
      </c>
      <c r="BV321" t="s">
        <v>133</v>
      </c>
      <c r="BW321" s="13" t="s">
        <v>103</v>
      </c>
      <c r="BX321" s="14" t="str">
        <f t="shared" ca="1" si="77"/>
        <v/>
      </c>
      <c r="BY321" s="15" t="str">
        <f t="shared" ca="1" si="78"/>
        <v/>
      </c>
      <c r="BZ321" s="12">
        <f t="shared" ca="1" si="79"/>
        <v>1098976</v>
      </c>
      <c r="CA321" s="12"/>
      <c r="CB321" s="12">
        <f t="shared" ca="1" si="80"/>
        <v>1098976</v>
      </c>
      <c r="CC321" s="12" t="s">
        <v>109</v>
      </c>
      <c r="CD321" s="12" t="s">
        <v>109</v>
      </c>
      <c r="CE321" s="12" t="str">
        <f t="shared" ca="1" si="81"/>
        <v/>
      </c>
      <c r="CF321" s="12" t="str">
        <f t="shared" ca="1" si="82"/>
        <v/>
      </c>
      <c r="CG321" s="16" t="str">
        <f t="shared" ca="1" si="83"/>
        <v/>
      </c>
      <c r="CH321" s="12" t="str">
        <f t="shared" ca="1" si="84"/>
        <v/>
      </c>
      <c r="CI321" s="12" t="s">
        <v>104</v>
      </c>
    </row>
    <row r="322" spans="1:87">
      <c r="A322" s="6">
        <v>11429</v>
      </c>
      <c r="B322" s="6" t="s">
        <v>101</v>
      </c>
      <c r="C322" s="18">
        <v>0.3</v>
      </c>
      <c r="D322" s="6" t="s">
        <v>102</v>
      </c>
      <c r="E322" s="6" t="s">
        <v>102</v>
      </c>
      <c r="F322" s="18">
        <v>0.15</v>
      </c>
      <c r="G322" s="18" t="str">
        <f t="shared" si="68"/>
        <v>Non</v>
      </c>
      <c r="H322" s="6" t="s">
        <v>104</v>
      </c>
      <c r="I322" s="7" t="s">
        <v>111</v>
      </c>
      <c r="J322" s="8">
        <v>43101</v>
      </c>
      <c r="K322" s="6">
        <f t="shared" ca="1" si="70"/>
        <v>8</v>
      </c>
      <c r="L322" s="6" t="str">
        <f t="shared" ca="1" si="71"/>
        <v>5 à 10 ans</v>
      </c>
      <c r="M322" s="8">
        <v>43101</v>
      </c>
      <c r="N322" s="6">
        <f t="shared" ca="1" si="72"/>
        <v>8</v>
      </c>
      <c r="O322" s="6" t="str">
        <f t="shared" ca="1" si="73"/>
        <v>5 à 10 ans</v>
      </c>
      <c r="P322" s="8">
        <v>25569</v>
      </c>
      <c r="Q322" s="6">
        <f t="shared" ca="1" si="74"/>
        <v>56</v>
      </c>
      <c r="R322" s="6" t="str">
        <f t="shared" ca="1" si="75"/>
        <v>55-64</v>
      </c>
      <c r="S322" s="6" t="s">
        <v>105</v>
      </c>
      <c r="T322" s="6"/>
      <c r="U322" s="6">
        <v>1</v>
      </c>
      <c r="V322" s="6">
        <v>1</v>
      </c>
      <c r="W322" s="6">
        <v>1</v>
      </c>
      <c r="X322" s="6">
        <v>1</v>
      </c>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f t="shared" si="69"/>
        <v>4</v>
      </c>
      <c r="BS322" s="6" t="str">
        <f t="shared" si="76"/>
        <v>Non prêté</v>
      </c>
      <c r="BT322" s="6" t="s">
        <v>106</v>
      </c>
      <c r="BU322" s="6" t="s">
        <v>125</v>
      </c>
      <c r="BV322" s="6" t="s">
        <v>126</v>
      </c>
      <c r="BW322" s="8" t="s">
        <v>103</v>
      </c>
      <c r="BX322" s="9" t="str">
        <f t="shared" ca="1" si="77"/>
        <v/>
      </c>
      <c r="BY322" s="10" t="str">
        <f t="shared" ca="1" si="78"/>
        <v/>
      </c>
      <c r="BZ322" s="7">
        <f t="shared" ca="1" si="79"/>
        <v>482995</v>
      </c>
      <c r="CA322" s="7"/>
      <c r="CB322" s="7">
        <f t="shared" ca="1" si="80"/>
        <v>482995</v>
      </c>
      <c r="CC322" s="7" t="s">
        <v>109</v>
      </c>
      <c r="CD322" s="7" t="s">
        <v>109</v>
      </c>
      <c r="CE322" s="7" t="str">
        <f t="shared" ca="1" si="81"/>
        <v/>
      </c>
      <c r="CF322" s="7" t="str">
        <f t="shared" ca="1" si="82"/>
        <v/>
      </c>
      <c r="CG322" s="11" t="str">
        <f t="shared" ca="1" si="83"/>
        <v/>
      </c>
      <c r="CH322" s="7" t="str">
        <f t="shared" ca="1" si="84"/>
        <v/>
      </c>
      <c r="CI322" s="7" t="s">
        <v>104</v>
      </c>
    </row>
    <row r="323" spans="1:87">
      <c r="A323">
        <v>11430</v>
      </c>
      <c r="B323" t="s">
        <v>118</v>
      </c>
      <c r="C323" s="17">
        <v>0.4</v>
      </c>
      <c r="D323" t="s">
        <v>103</v>
      </c>
      <c r="E323" t="s">
        <v>102</v>
      </c>
      <c r="F323" s="17">
        <v>0.3</v>
      </c>
      <c r="G323" s="17" t="str">
        <f t="shared" si="68"/>
        <v>Non</v>
      </c>
      <c r="H323" t="s">
        <v>119</v>
      </c>
      <c r="I323" s="12" t="s">
        <v>127</v>
      </c>
      <c r="J323" s="13">
        <v>42916</v>
      </c>
      <c r="K323">
        <f t="shared" ca="1" si="70"/>
        <v>8</v>
      </c>
      <c r="L323" t="str">
        <f t="shared" ca="1" si="71"/>
        <v>5 à 10 ans</v>
      </c>
      <c r="M323" s="13">
        <v>42916</v>
      </c>
      <c r="N323">
        <f t="shared" ca="1" si="72"/>
        <v>8</v>
      </c>
      <c r="O323" t="str">
        <f t="shared" ca="1" si="73"/>
        <v>5 à 10 ans</v>
      </c>
      <c r="P323" s="13">
        <v>23743</v>
      </c>
      <c r="Q323">
        <f t="shared" ca="1" si="74"/>
        <v>61</v>
      </c>
      <c r="R323" t="str">
        <f t="shared" ca="1" si="75"/>
        <v>55-64</v>
      </c>
      <c r="S323" t="s">
        <v>105</v>
      </c>
      <c r="T323">
        <v>1</v>
      </c>
      <c r="V323">
        <v>1</v>
      </c>
      <c r="X323">
        <v>1</v>
      </c>
      <c r="Z323">
        <v>1</v>
      </c>
      <c r="BR323">
        <f t="shared" si="69"/>
        <v>4</v>
      </c>
      <c r="BS323" t="str">
        <f t="shared" si="76"/>
        <v>Prêt</v>
      </c>
      <c r="BT323" t="s">
        <v>106</v>
      </c>
      <c r="BU323" t="s">
        <v>112</v>
      </c>
      <c r="BV323" t="s">
        <v>108</v>
      </c>
      <c r="BW323" s="13" t="s">
        <v>103</v>
      </c>
      <c r="BX323" s="14">
        <f t="shared" ca="1" si="77"/>
        <v>1468288</v>
      </c>
      <c r="BY323" s="15" t="str">
        <f t="shared" ca="1" si="78"/>
        <v>750k-5 mil</v>
      </c>
      <c r="BZ323" s="12">
        <f t="shared" ca="1" si="79"/>
        <v>1116966</v>
      </c>
      <c r="CA323" s="12"/>
      <c r="CB323" s="12">
        <f t="shared" ca="1" si="80"/>
        <v>1116966</v>
      </c>
      <c r="CC323" s="12" t="s">
        <v>122</v>
      </c>
      <c r="CD323" s="12" t="s">
        <v>114</v>
      </c>
      <c r="CE323" s="12">
        <f t="shared" ca="1" si="81"/>
        <v>4</v>
      </c>
      <c r="CF323" s="12">
        <f t="shared" ca="1" si="82"/>
        <v>367072</v>
      </c>
      <c r="CG323" s="16">
        <f t="shared" ca="1" si="83"/>
        <v>1.3145324029558643</v>
      </c>
      <c r="CH323" s="12" t="str">
        <f t="shared" ca="1" si="84"/>
        <v>1-5x</v>
      </c>
      <c r="CI323" s="12" t="s">
        <v>115</v>
      </c>
    </row>
    <row r="324" spans="1:87">
      <c r="A324" s="6">
        <v>11431</v>
      </c>
      <c r="B324" s="6" t="s">
        <v>101</v>
      </c>
      <c r="C324" s="18">
        <v>0.5</v>
      </c>
      <c r="D324" s="6" t="s">
        <v>102</v>
      </c>
      <c r="E324" s="6" t="s">
        <v>103</v>
      </c>
      <c r="F324" s="18"/>
      <c r="G324" s="18" t="str">
        <f t="shared" ref="G324:G387" si="85">IF(OR(C324&gt;=51%, AND(C324&gt;=20%, D324="Oui", E324="Non"), AND(C324&gt;=20%, D324="Oui", E324="Oui", F324&gt;=30%)), "Oui", "Non")</f>
        <v>Oui</v>
      </c>
      <c r="H324" s="6" t="s">
        <v>104</v>
      </c>
      <c r="I324" s="7" t="s">
        <v>120</v>
      </c>
      <c r="J324" s="8">
        <v>42736</v>
      </c>
      <c r="K324" s="6">
        <f t="shared" ca="1" si="70"/>
        <v>9</v>
      </c>
      <c r="L324" s="6" t="str">
        <f t="shared" ca="1" si="71"/>
        <v>5 à 10 ans</v>
      </c>
      <c r="M324" s="8">
        <v>42736</v>
      </c>
      <c r="N324" s="6">
        <f t="shared" ca="1" si="72"/>
        <v>9</v>
      </c>
      <c r="O324" s="6" t="str">
        <f t="shared" ca="1" si="73"/>
        <v>5 à 10 ans</v>
      </c>
      <c r="P324" s="8">
        <v>36526</v>
      </c>
      <c r="Q324" s="6">
        <f t="shared" ca="1" si="74"/>
        <v>26</v>
      </c>
      <c r="R324" s="6" t="str">
        <f t="shared" ca="1" si="75"/>
        <v>25-34</v>
      </c>
      <c r="S324" s="6" t="s">
        <v>105</v>
      </c>
      <c r="T324" s="6"/>
      <c r="U324" s="6">
        <v>1</v>
      </c>
      <c r="V324" s="6"/>
      <c r="W324" s="6">
        <v>1</v>
      </c>
      <c r="X324" s="6"/>
      <c r="Y324" s="6">
        <v>1</v>
      </c>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f t="shared" ref="BR324:BR387" si="86">SUM(T324:BQ324)</f>
        <v>3</v>
      </c>
      <c r="BS324" s="6" t="str">
        <f t="shared" si="76"/>
        <v>Non prêté</v>
      </c>
      <c r="BT324" s="6" t="s">
        <v>106</v>
      </c>
      <c r="BU324" s="6" t="s">
        <v>125</v>
      </c>
      <c r="BV324" s="6" t="s">
        <v>126</v>
      </c>
      <c r="BW324" s="8" t="s">
        <v>103</v>
      </c>
      <c r="BX324" s="9" t="str">
        <f t="shared" ca="1" si="77"/>
        <v/>
      </c>
      <c r="BY324" s="10" t="str">
        <f t="shared" ca="1" si="78"/>
        <v/>
      </c>
      <c r="BZ324" s="7">
        <f t="shared" ca="1" si="79"/>
        <v>761466</v>
      </c>
      <c r="CA324" s="7"/>
      <c r="CB324" s="7">
        <f t="shared" ca="1" si="80"/>
        <v>761466</v>
      </c>
      <c r="CC324" s="7" t="s">
        <v>109</v>
      </c>
      <c r="CD324" s="7" t="s">
        <v>109</v>
      </c>
      <c r="CE324" s="7" t="str">
        <f t="shared" ca="1" si="81"/>
        <v/>
      </c>
      <c r="CF324" s="7" t="str">
        <f t="shared" ca="1" si="82"/>
        <v/>
      </c>
      <c r="CG324" s="11" t="str">
        <f t="shared" ca="1" si="83"/>
        <v/>
      </c>
      <c r="CH324" s="7" t="str">
        <f t="shared" ca="1" si="84"/>
        <v/>
      </c>
      <c r="CI324" s="7" t="s">
        <v>104</v>
      </c>
    </row>
    <row r="325" spans="1:87">
      <c r="A325">
        <v>11432</v>
      </c>
      <c r="B325" t="s">
        <v>101</v>
      </c>
      <c r="C325" s="17">
        <v>0.6</v>
      </c>
      <c r="D325" t="s">
        <v>103</v>
      </c>
      <c r="E325" t="s">
        <v>103</v>
      </c>
      <c r="G325" s="17" t="str">
        <f t="shared" si="85"/>
        <v>Oui</v>
      </c>
      <c r="H325" t="s">
        <v>119</v>
      </c>
      <c r="I325" s="12" t="s">
        <v>127</v>
      </c>
      <c r="J325" s="13">
        <v>42551</v>
      </c>
      <c r="K325">
        <f t="shared" ref="K325:K388" ca="1" si="87">ROUNDDOWN(((TODAY()-J325)/365),0)</f>
        <v>9</v>
      </c>
      <c r="L325" t="str">
        <f t="shared" ref="L325:L388" ca="1" si="88">IF(ISBLANK(J325),"",IF(DATEDIF(J325,TODAY(),"Y")&lt;1,"&lt;12 mois",
IF(DATEDIF(J325,TODAY(),"Y")&lt;3,"1 à 3 ans",IF(DATEDIF(J325,TODAY(),"Y")&lt;5,"3-5 ans",IF(DATEDIF(J325,TODAY(),"Y")&lt;10,"5 à 10 ans",IF(DATEDIF(J325,TODAY(),"Y")&lt;20,"10-20 ans","&gt;20 ans"))))))</f>
        <v>5 à 10 ans</v>
      </c>
      <c r="M325" s="13">
        <v>42551</v>
      </c>
      <c r="N325">
        <f t="shared" ref="N325:N388" ca="1" si="89">ROUNDDOWN(((TODAY()-M325)/365),0)</f>
        <v>9</v>
      </c>
      <c r="O325" t="str">
        <f t="shared" ref="O325:O388" ca="1" si="90">IF(ISBLANK(M325),"",IF(DATEDIF(M325,TODAY(),"Y")&lt;1,"&lt;12 mois",
IF(DATEDIF(M325,TODAY(),"Y")&lt;3,"1 à 3 ans",IF(DATEDIF(M325,TODAY(),"Y")&lt;5,"3-5 ans",IF(DATEDIF(M325,TODAY(),"Y")&lt;10,"5 à 10 ans",IF(DATEDIF(M325,TODAY(),"Y")&lt;20,"10-20 ans","&gt;20 ans"))))))</f>
        <v>5 à 10 ans</v>
      </c>
      <c r="P325" s="13">
        <v>34700</v>
      </c>
      <c r="Q325">
        <f t="shared" ref="Q325:Q388" ca="1" si="91">ROUNDDOWN(((TODAY()-P325)/365),0)</f>
        <v>31</v>
      </c>
      <c r="R325" t="str">
        <f t="shared" ref="R325:R388" ca="1" si="92">IF(Q325="","",IF(Q325&lt;18,"&lt;18",IF(Q325&lt;=24,"18-24",IF(Q325&lt;=34,"25-34",IF(Q325&lt;=44,"35-44",IF(Q325&lt;=54,"45-54",IF(Q325&lt;=64,"55-64","64+")))))))</f>
        <v>25-34</v>
      </c>
      <c r="S325" t="s">
        <v>105</v>
      </c>
      <c r="T325">
        <v>1</v>
      </c>
      <c r="V325">
        <v>1</v>
      </c>
      <c r="X325">
        <v>1</v>
      </c>
      <c r="Z325">
        <v>1</v>
      </c>
      <c r="BR325">
        <f t="shared" si="86"/>
        <v>4</v>
      </c>
      <c r="BS325" t="str">
        <f t="shared" ref="BS325:BS388" si="93">IF(T325=1,"Prêt","Non prêté")</f>
        <v>Prêt</v>
      </c>
      <c r="BT325" t="s">
        <v>106</v>
      </c>
      <c r="BU325" t="s">
        <v>107</v>
      </c>
      <c r="BV325" t="s">
        <v>108</v>
      </c>
      <c r="BW325" s="13" t="s">
        <v>103</v>
      </c>
      <c r="BX325" s="14">
        <f t="shared" ref="BX325:BX388" ca="1" si="94">IF(T325=1,RANDBETWEEN(0,5000000),"")</f>
        <v>950050</v>
      </c>
      <c r="BY325" s="15" t="str">
        <f t="shared" ref="BY325:BY388" ca="1" si="95">IF(OR(BX325="",ISBLANK(BX325)),"",IF(BX325&gt;5000000,"&gt;5 mil",
IF(BX325&lt;=50000,"&lt;=50k",
IF(AND(BX325&gt;50000,BX325&lt;=100000),"50k-100k",
IF(AND(BX325&gt;100000,BX325&lt;=250000),"100k-250k",
IF(AND(BX325&gt;250000,BX325&lt;=750000),"250k-750k",
IF(AND(BX325&gt;750000,BX325&lt;=5000000),"750k-5 mil","Unknown")))))))</f>
        <v>750k-5 mil</v>
      </c>
      <c r="BZ325" s="12">
        <f t="shared" ref="BZ325:BZ388" ca="1" si="96">RANDBETWEEN(0,2000000)</f>
        <v>470174</v>
      </c>
      <c r="CA325" s="12"/>
      <c r="CB325" s="12">
        <f t="shared" ref="CB325:CB388" ca="1" si="97">BZ325+CA325</f>
        <v>470174</v>
      </c>
      <c r="CC325" s="12" t="s">
        <v>113</v>
      </c>
      <c r="CD325" s="12" t="s">
        <v>114</v>
      </c>
      <c r="CE325" s="12">
        <f t="shared" ref="CE325:CE388" ca="1" si="98">IF(T325=1,RANDBETWEEN(1,10),"")</f>
        <v>7</v>
      </c>
      <c r="CF325" s="12">
        <f t="shared" ref="CF325:CF388" ca="1" si="99">IF(OR(BX325="", ISBLANK(BX325)), "", BX325/CE325)</f>
        <v>135721.42857142858</v>
      </c>
      <c r="CG325" s="16">
        <f t="shared" ref="CG325:CG388" ca="1" si="100">IF(OR(ISBLANK(BX325), BX325=""), "",
   IF(OR(ISBLANK(CB325), CB325=0), "Pas de dépôts", BX325/CB325))</f>
        <v>2.0206349138829456</v>
      </c>
      <c r="CH325" s="12" t="str">
        <f t="shared" ref="CH325:CH388" ca="1" si="101">IF(CG325="","",IF(ISERROR(CG325),"Pas de dépôts",IF(CG325&lt;100%,"1x",IF(CG325&lt;500%,"1-5x",IF(CG325&lt;1000%,"5-10x",IF(CG325&lt;2000%,"10-20x",IF(CG325&lt;5000%,"20-50x",IF(CG325&lt;10000%,"50-100x",IF(CG325&lt;50000%,"100-500x","&gt;500x")))))))))</f>
        <v>1-5x</v>
      </c>
      <c r="CI325" s="12" t="s">
        <v>115</v>
      </c>
    </row>
    <row r="326" spans="1:87">
      <c r="A326" s="6">
        <v>11433</v>
      </c>
      <c r="B326" s="6" t="s">
        <v>142</v>
      </c>
      <c r="C326" s="18">
        <v>0.7</v>
      </c>
      <c r="D326" s="6" t="s">
        <v>102</v>
      </c>
      <c r="E326" s="6" t="s">
        <v>102</v>
      </c>
      <c r="F326" s="18">
        <v>0.4</v>
      </c>
      <c r="G326" s="18" t="str">
        <f t="shared" si="85"/>
        <v>Oui</v>
      </c>
      <c r="H326" s="6" t="s">
        <v>104</v>
      </c>
      <c r="I326" s="7" t="s">
        <v>120</v>
      </c>
      <c r="J326" s="8">
        <v>42370</v>
      </c>
      <c r="K326" s="6">
        <f t="shared" ca="1" si="87"/>
        <v>10</v>
      </c>
      <c r="L326" s="6" t="str">
        <f t="shared" ca="1" si="88"/>
        <v>10-20 ans</v>
      </c>
      <c r="M326" s="8">
        <v>42370</v>
      </c>
      <c r="N326" s="6">
        <f t="shared" ca="1" si="89"/>
        <v>10</v>
      </c>
      <c r="O326" s="6" t="str">
        <f t="shared" ca="1" si="90"/>
        <v>10-20 ans</v>
      </c>
      <c r="P326" s="8">
        <v>32874</v>
      </c>
      <c r="Q326" s="6">
        <f t="shared" ca="1" si="91"/>
        <v>36</v>
      </c>
      <c r="R326" s="6" t="str">
        <f t="shared" ca="1" si="92"/>
        <v>35-44</v>
      </c>
      <c r="S326" s="6" t="s">
        <v>136</v>
      </c>
      <c r="T326" s="6"/>
      <c r="U326" s="6">
        <v>1</v>
      </c>
      <c r="V326" s="6">
        <v>1</v>
      </c>
      <c r="W326" s="6">
        <v>1</v>
      </c>
      <c r="X326" s="6">
        <v>1</v>
      </c>
      <c r="Y326" s="6">
        <v>1</v>
      </c>
      <c r="Z326" s="6">
        <v>1</v>
      </c>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f t="shared" si="86"/>
        <v>6</v>
      </c>
      <c r="BS326" s="6" t="str">
        <f t="shared" si="93"/>
        <v>Non prêté</v>
      </c>
      <c r="BT326" s="6" t="s">
        <v>106</v>
      </c>
      <c r="BU326" s="6" t="s">
        <v>125</v>
      </c>
      <c r="BV326" s="6" t="s">
        <v>126</v>
      </c>
      <c r="BW326" s="8" t="s">
        <v>103</v>
      </c>
      <c r="BX326" s="9" t="str">
        <f t="shared" ca="1" si="94"/>
        <v/>
      </c>
      <c r="BY326" s="10" t="str">
        <f t="shared" ca="1" si="95"/>
        <v/>
      </c>
      <c r="BZ326" s="7">
        <f t="shared" ca="1" si="96"/>
        <v>199204</v>
      </c>
      <c r="CA326" s="7"/>
      <c r="CB326" s="7">
        <f t="shared" ca="1" si="97"/>
        <v>199204</v>
      </c>
      <c r="CC326" s="7" t="s">
        <v>109</v>
      </c>
      <c r="CD326" s="7" t="s">
        <v>109</v>
      </c>
      <c r="CE326" s="7" t="str">
        <f t="shared" ca="1" si="98"/>
        <v/>
      </c>
      <c r="CF326" s="7" t="str">
        <f t="shared" ca="1" si="99"/>
        <v/>
      </c>
      <c r="CG326" s="11" t="str">
        <f t="shared" ca="1" si="100"/>
        <v/>
      </c>
      <c r="CH326" s="7" t="str">
        <f t="shared" ca="1" si="101"/>
        <v/>
      </c>
      <c r="CI326" s="7" t="s">
        <v>104</v>
      </c>
    </row>
    <row r="327" spans="1:87">
      <c r="A327">
        <v>11434</v>
      </c>
      <c r="B327" t="s">
        <v>165</v>
      </c>
      <c r="C327" s="17">
        <v>0.8</v>
      </c>
      <c r="D327" t="s">
        <v>103</v>
      </c>
      <c r="E327" t="s">
        <v>102</v>
      </c>
      <c r="F327" s="17">
        <v>0.75</v>
      </c>
      <c r="G327" s="17" t="str">
        <f t="shared" si="85"/>
        <v>Oui</v>
      </c>
      <c r="H327" t="s">
        <v>104</v>
      </c>
      <c r="I327" s="12" t="s">
        <v>120</v>
      </c>
      <c r="J327" s="13">
        <v>42185</v>
      </c>
      <c r="K327">
        <f t="shared" ca="1" si="87"/>
        <v>10</v>
      </c>
      <c r="L327" t="str">
        <f t="shared" ca="1" si="88"/>
        <v>10-20 ans</v>
      </c>
      <c r="M327" s="13">
        <v>42185</v>
      </c>
      <c r="N327">
        <f t="shared" ca="1" si="89"/>
        <v>10</v>
      </c>
      <c r="O327" t="str">
        <f t="shared" ca="1" si="90"/>
        <v>10-20 ans</v>
      </c>
      <c r="P327" s="13">
        <v>31048</v>
      </c>
      <c r="Q327">
        <f t="shared" ca="1" si="91"/>
        <v>41</v>
      </c>
      <c r="R327" t="str">
        <f t="shared" ca="1" si="92"/>
        <v>35-44</v>
      </c>
      <c r="S327" t="s">
        <v>129</v>
      </c>
      <c r="V327">
        <v>1</v>
      </c>
      <c r="X327">
        <v>1</v>
      </c>
      <c r="Z327">
        <v>1</v>
      </c>
      <c r="BR327">
        <f t="shared" si="86"/>
        <v>3</v>
      </c>
      <c r="BS327" t="str">
        <f t="shared" si="93"/>
        <v>Non prêté</v>
      </c>
      <c r="BT327" t="s">
        <v>106</v>
      </c>
      <c r="BU327" t="s">
        <v>125</v>
      </c>
      <c r="BV327" t="s">
        <v>137</v>
      </c>
      <c r="BW327" s="13" t="s">
        <v>103</v>
      </c>
      <c r="BX327" s="14" t="str">
        <f t="shared" ca="1" si="94"/>
        <v/>
      </c>
      <c r="BY327" s="15" t="str">
        <f t="shared" ca="1" si="95"/>
        <v/>
      </c>
      <c r="BZ327" s="12">
        <f t="shared" ca="1" si="96"/>
        <v>1835282</v>
      </c>
      <c r="CA327" s="12"/>
      <c r="CB327" s="12">
        <f t="shared" ca="1" si="97"/>
        <v>1835282</v>
      </c>
      <c r="CC327" s="12" t="s">
        <v>109</v>
      </c>
      <c r="CD327" s="12" t="s">
        <v>109</v>
      </c>
      <c r="CE327" s="12" t="str">
        <f t="shared" ca="1" si="98"/>
        <v/>
      </c>
      <c r="CF327" s="12" t="str">
        <f t="shared" ca="1" si="99"/>
        <v/>
      </c>
      <c r="CG327" s="16" t="str">
        <f t="shared" ca="1" si="100"/>
        <v/>
      </c>
      <c r="CH327" s="12" t="str">
        <f t="shared" ca="1" si="101"/>
        <v/>
      </c>
      <c r="CI327" s="12" t="s">
        <v>104</v>
      </c>
    </row>
    <row r="328" spans="1:87">
      <c r="A328" s="6">
        <v>11435</v>
      </c>
      <c r="B328" s="6" t="s">
        <v>139</v>
      </c>
      <c r="C328" s="18">
        <v>0.75</v>
      </c>
      <c r="D328" s="6" t="s">
        <v>102</v>
      </c>
      <c r="E328" s="6" t="s">
        <v>103</v>
      </c>
      <c r="F328" s="18"/>
      <c r="G328" s="18" t="str">
        <f t="shared" si="85"/>
        <v>Oui</v>
      </c>
      <c r="H328" s="6" t="s">
        <v>104</v>
      </c>
      <c r="I328" s="7" t="s">
        <v>120</v>
      </c>
      <c r="J328" s="8">
        <v>42005</v>
      </c>
      <c r="K328" s="6">
        <f t="shared" ca="1" si="87"/>
        <v>11</v>
      </c>
      <c r="L328" s="6" t="str">
        <f t="shared" ca="1" si="88"/>
        <v>10-20 ans</v>
      </c>
      <c r="M328" s="8">
        <v>42005</v>
      </c>
      <c r="N328" s="6">
        <f t="shared" ca="1" si="89"/>
        <v>11</v>
      </c>
      <c r="O328" s="6" t="str">
        <f t="shared" ca="1" si="90"/>
        <v>10-20 ans</v>
      </c>
      <c r="P328" s="8">
        <v>29221</v>
      </c>
      <c r="Q328" s="6">
        <f t="shared" ca="1" si="91"/>
        <v>46</v>
      </c>
      <c r="R328" s="6" t="str">
        <f t="shared" ca="1" si="92"/>
        <v>45-54</v>
      </c>
      <c r="S328" s="6" t="s">
        <v>144</v>
      </c>
      <c r="T328" s="6"/>
      <c r="U328" s="6">
        <v>1</v>
      </c>
      <c r="V328" s="6">
        <v>1</v>
      </c>
      <c r="W328" s="6">
        <v>1</v>
      </c>
      <c r="X328" s="6">
        <v>1</v>
      </c>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f t="shared" si="86"/>
        <v>4</v>
      </c>
      <c r="BS328" s="6" t="str">
        <f t="shared" si="93"/>
        <v>Non prêté</v>
      </c>
      <c r="BT328" s="6" t="s">
        <v>106</v>
      </c>
      <c r="BU328" s="6" t="s">
        <v>125</v>
      </c>
      <c r="BV328" s="6" t="s">
        <v>137</v>
      </c>
      <c r="BW328" s="8" t="s">
        <v>103</v>
      </c>
      <c r="BX328" s="9" t="str">
        <f t="shared" ca="1" si="94"/>
        <v/>
      </c>
      <c r="BY328" s="10" t="str">
        <f t="shared" ca="1" si="95"/>
        <v/>
      </c>
      <c r="BZ328" s="7">
        <f t="shared" ca="1" si="96"/>
        <v>1985941</v>
      </c>
      <c r="CA328" s="7"/>
      <c r="CB328" s="7">
        <f t="shared" ca="1" si="97"/>
        <v>1985941</v>
      </c>
      <c r="CC328" s="7" t="s">
        <v>109</v>
      </c>
      <c r="CD328" s="7" t="s">
        <v>109</v>
      </c>
      <c r="CE328" s="7" t="str">
        <f t="shared" ca="1" si="98"/>
        <v/>
      </c>
      <c r="CF328" s="7" t="str">
        <f t="shared" ca="1" si="99"/>
        <v/>
      </c>
      <c r="CG328" s="11" t="str">
        <f t="shared" ca="1" si="100"/>
        <v/>
      </c>
      <c r="CH328" s="7" t="str">
        <f t="shared" ca="1" si="101"/>
        <v/>
      </c>
      <c r="CI328" s="7" t="s">
        <v>104</v>
      </c>
    </row>
    <row r="329" spans="1:87">
      <c r="A329">
        <v>11436</v>
      </c>
      <c r="B329" t="s">
        <v>101</v>
      </c>
      <c r="C329" s="17">
        <v>1</v>
      </c>
      <c r="D329" t="s">
        <v>103</v>
      </c>
      <c r="E329" t="s">
        <v>103</v>
      </c>
      <c r="G329" s="17" t="str">
        <f t="shared" si="85"/>
        <v>Oui</v>
      </c>
      <c r="H329" t="s">
        <v>104</v>
      </c>
      <c r="I329" s="12" t="s">
        <v>120</v>
      </c>
      <c r="J329" s="13">
        <v>41640</v>
      </c>
      <c r="K329">
        <f t="shared" ca="1" si="87"/>
        <v>12</v>
      </c>
      <c r="L329" t="str">
        <f t="shared" ca="1" si="88"/>
        <v>10-20 ans</v>
      </c>
      <c r="M329" s="13">
        <v>41640</v>
      </c>
      <c r="N329">
        <f t="shared" ca="1" si="89"/>
        <v>12</v>
      </c>
      <c r="O329" t="str">
        <f t="shared" ca="1" si="90"/>
        <v>10-20 ans</v>
      </c>
      <c r="P329" s="13">
        <v>27395</v>
      </c>
      <c r="Q329">
        <f t="shared" ca="1" si="91"/>
        <v>51</v>
      </c>
      <c r="R329" t="str">
        <f t="shared" ca="1" si="92"/>
        <v>45-54</v>
      </c>
      <c r="S329" t="s">
        <v>124</v>
      </c>
      <c r="V329">
        <v>1</v>
      </c>
      <c r="X329">
        <v>1</v>
      </c>
      <c r="Z329">
        <v>1</v>
      </c>
      <c r="BR329">
        <f t="shared" si="86"/>
        <v>3</v>
      </c>
      <c r="BS329" t="str">
        <f t="shared" si="93"/>
        <v>Non prêté</v>
      </c>
      <c r="BT329" t="s">
        <v>106</v>
      </c>
      <c r="BU329" t="s">
        <v>125</v>
      </c>
      <c r="BV329" t="s">
        <v>126</v>
      </c>
      <c r="BW329" s="13" t="s">
        <v>103</v>
      </c>
      <c r="BX329" s="14" t="str">
        <f t="shared" ca="1" si="94"/>
        <v/>
      </c>
      <c r="BY329" s="15" t="str">
        <f t="shared" ca="1" si="95"/>
        <v/>
      </c>
      <c r="BZ329" s="12">
        <f t="shared" ca="1" si="96"/>
        <v>422766</v>
      </c>
      <c r="CA329" s="12"/>
      <c r="CB329" s="12">
        <f t="shared" ca="1" si="97"/>
        <v>422766</v>
      </c>
      <c r="CC329" s="12" t="s">
        <v>109</v>
      </c>
      <c r="CD329" s="12" t="s">
        <v>109</v>
      </c>
      <c r="CE329" s="12" t="str">
        <f t="shared" ca="1" si="98"/>
        <v/>
      </c>
      <c r="CF329" s="12" t="str">
        <f t="shared" ca="1" si="99"/>
        <v/>
      </c>
      <c r="CG329" s="16" t="str">
        <f t="shared" ca="1" si="100"/>
        <v/>
      </c>
      <c r="CH329" s="12" t="str">
        <f t="shared" ca="1" si="101"/>
        <v/>
      </c>
      <c r="CI329" s="12" t="s">
        <v>104</v>
      </c>
    </row>
    <row r="330" spans="1:87">
      <c r="A330" s="6">
        <v>11437</v>
      </c>
      <c r="B330" s="6" t="s">
        <v>101</v>
      </c>
      <c r="C330" s="18">
        <v>0</v>
      </c>
      <c r="D330" s="6" t="s">
        <v>102</v>
      </c>
      <c r="E330" s="6" t="s">
        <v>102</v>
      </c>
      <c r="F330" s="18">
        <v>0.15</v>
      </c>
      <c r="G330" s="18" t="str">
        <f t="shared" si="85"/>
        <v>Non</v>
      </c>
      <c r="H330" s="6" t="s">
        <v>110</v>
      </c>
      <c r="I330" s="7" t="s">
        <v>111</v>
      </c>
      <c r="J330" s="8">
        <v>41275</v>
      </c>
      <c r="K330" s="6">
        <f t="shared" ca="1" si="87"/>
        <v>13</v>
      </c>
      <c r="L330" s="6" t="str">
        <f t="shared" ca="1" si="88"/>
        <v>10-20 ans</v>
      </c>
      <c r="M330" s="8">
        <v>41275</v>
      </c>
      <c r="N330" s="6">
        <f t="shared" ca="1" si="89"/>
        <v>13</v>
      </c>
      <c r="O330" s="6" t="str">
        <f t="shared" ca="1" si="90"/>
        <v>10-20 ans</v>
      </c>
      <c r="P330" s="8">
        <v>25569</v>
      </c>
      <c r="Q330" s="6">
        <f t="shared" ca="1" si="91"/>
        <v>56</v>
      </c>
      <c r="R330" s="6" t="str">
        <f t="shared" ca="1" si="92"/>
        <v>55-64</v>
      </c>
      <c r="S330" s="6" t="s">
        <v>144</v>
      </c>
      <c r="T330" s="6">
        <v>1</v>
      </c>
      <c r="U330" s="6">
        <v>1</v>
      </c>
      <c r="V330" s="6"/>
      <c r="W330" s="6">
        <v>1</v>
      </c>
      <c r="X330" s="6"/>
      <c r="Y330" s="6">
        <v>1</v>
      </c>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f t="shared" si="86"/>
        <v>4</v>
      </c>
      <c r="BS330" s="6" t="str">
        <f t="shared" si="93"/>
        <v>Prêt</v>
      </c>
      <c r="BT330" s="6" t="s">
        <v>106</v>
      </c>
      <c r="BU330" s="6" t="s">
        <v>107</v>
      </c>
      <c r="BV330" s="6" t="s">
        <v>108</v>
      </c>
      <c r="BW330" s="8" t="s">
        <v>103</v>
      </c>
      <c r="BX330" s="9">
        <f t="shared" ca="1" si="94"/>
        <v>1597046</v>
      </c>
      <c r="BY330" s="10" t="str">
        <f t="shared" ca="1" si="95"/>
        <v>750k-5 mil</v>
      </c>
      <c r="BZ330" s="7">
        <f t="shared" ca="1" si="96"/>
        <v>464342</v>
      </c>
      <c r="CA330" s="7"/>
      <c r="CB330" s="7">
        <f t="shared" ca="1" si="97"/>
        <v>464342</v>
      </c>
      <c r="CC330" s="7" t="s">
        <v>122</v>
      </c>
      <c r="CD330" s="7" t="s">
        <v>128</v>
      </c>
      <c r="CE330" s="7">
        <f t="shared" ca="1" si="98"/>
        <v>1</v>
      </c>
      <c r="CF330" s="7">
        <f t="shared" ca="1" si="99"/>
        <v>1597046</v>
      </c>
      <c r="CG330" s="11">
        <f t="shared" ca="1" si="100"/>
        <v>3.4393744266079742</v>
      </c>
      <c r="CH330" s="7" t="str">
        <f t="shared" ca="1" si="101"/>
        <v>1-5x</v>
      </c>
      <c r="CI330" s="7" t="s">
        <v>115</v>
      </c>
    </row>
    <row r="331" spans="1:87">
      <c r="A331">
        <v>11438</v>
      </c>
      <c r="B331" t="s">
        <v>101</v>
      </c>
      <c r="C331" s="17">
        <v>0.4</v>
      </c>
      <c r="D331" t="s">
        <v>103</v>
      </c>
      <c r="E331" t="s">
        <v>102</v>
      </c>
      <c r="F331" s="17">
        <v>0.5</v>
      </c>
      <c r="G331" s="17" t="str">
        <f t="shared" si="85"/>
        <v>Non</v>
      </c>
      <c r="H331" t="s">
        <v>104</v>
      </c>
      <c r="I331" s="12" t="s">
        <v>104</v>
      </c>
      <c r="J331" s="13">
        <v>40909</v>
      </c>
      <c r="K331">
        <f t="shared" ca="1" si="87"/>
        <v>14</v>
      </c>
      <c r="L331" t="str">
        <f t="shared" ca="1" si="88"/>
        <v>10-20 ans</v>
      </c>
      <c r="M331" s="13">
        <v>40909</v>
      </c>
      <c r="N331">
        <f t="shared" ca="1" si="89"/>
        <v>14</v>
      </c>
      <c r="O331" t="str">
        <f t="shared" ca="1" si="90"/>
        <v>10-20 ans</v>
      </c>
      <c r="P331" s="13">
        <v>23743</v>
      </c>
      <c r="Q331">
        <f t="shared" ca="1" si="91"/>
        <v>61</v>
      </c>
      <c r="R331" t="str">
        <f t="shared" ca="1" si="92"/>
        <v>55-64</v>
      </c>
      <c r="S331" t="s">
        <v>154</v>
      </c>
      <c r="V331">
        <v>1</v>
      </c>
      <c r="X331">
        <v>1</v>
      </c>
      <c r="Z331">
        <v>1</v>
      </c>
      <c r="BR331">
        <f t="shared" si="86"/>
        <v>3</v>
      </c>
      <c r="BS331" t="str">
        <f t="shared" si="93"/>
        <v>Non prêté</v>
      </c>
      <c r="BT331" t="s">
        <v>106</v>
      </c>
      <c r="BU331" t="s">
        <v>112</v>
      </c>
      <c r="BV331" t="s">
        <v>108</v>
      </c>
      <c r="BW331" s="13" t="s">
        <v>103</v>
      </c>
      <c r="BX331" s="14" t="str">
        <f t="shared" ca="1" si="94"/>
        <v/>
      </c>
      <c r="BY331" s="15" t="str">
        <f t="shared" ca="1" si="95"/>
        <v/>
      </c>
      <c r="BZ331" s="12">
        <f t="shared" ca="1" si="96"/>
        <v>1244901</v>
      </c>
      <c r="CA331" s="12"/>
      <c r="CB331" s="12">
        <f t="shared" ca="1" si="97"/>
        <v>1244901</v>
      </c>
      <c r="CC331" s="12" t="s">
        <v>109</v>
      </c>
      <c r="CD331" s="12" t="s">
        <v>109</v>
      </c>
      <c r="CE331" s="12" t="str">
        <f t="shared" ca="1" si="98"/>
        <v/>
      </c>
      <c r="CF331" s="12" t="str">
        <f t="shared" ca="1" si="99"/>
        <v/>
      </c>
      <c r="CG331" s="16" t="str">
        <f t="shared" ca="1" si="100"/>
        <v/>
      </c>
      <c r="CH331" s="12" t="str">
        <f t="shared" ca="1" si="101"/>
        <v/>
      </c>
      <c r="CI331" s="12" t="s">
        <v>104</v>
      </c>
    </row>
    <row r="332" spans="1:87">
      <c r="A332" s="6">
        <v>11439</v>
      </c>
      <c r="B332" s="6" t="s">
        <v>101</v>
      </c>
      <c r="C332" s="18">
        <v>0.15</v>
      </c>
      <c r="D332" s="6" t="s">
        <v>102</v>
      </c>
      <c r="E332" s="6" t="s">
        <v>103</v>
      </c>
      <c r="F332" s="18"/>
      <c r="G332" s="18" t="str">
        <f t="shared" si="85"/>
        <v>Non</v>
      </c>
      <c r="H332" s="6" t="s">
        <v>104</v>
      </c>
      <c r="I332" s="7" t="s">
        <v>120</v>
      </c>
      <c r="J332" s="8">
        <v>40544</v>
      </c>
      <c r="K332" s="6">
        <f t="shared" ca="1" si="87"/>
        <v>15</v>
      </c>
      <c r="L332" s="6" t="str">
        <f t="shared" ca="1" si="88"/>
        <v>10-20 ans</v>
      </c>
      <c r="M332" s="8">
        <v>40544</v>
      </c>
      <c r="N332" s="6">
        <f t="shared" ca="1" si="89"/>
        <v>15</v>
      </c>
      <c r="O332" s="6" t="str">
        <f t="shared" ca="1" si="90"/>
        <v>10-20 ans</v>
      </c>
      <c r="P332" s="8">
        <v>36526</v>
      </c>
      <c r="Q332" s="6">
        <f t="shared" ca="1" si="91"/>
        <v>26</v>
      </c>
      <c r="R332" s="6" t="str">
        <f t="shared" ca="1" si="92"/>
        <v>25-34</v>
      </c>
      <c r="S332" s="6" t="s">
        <v>136</v>
      </c>
      <c r="T332" s="6"/>
      <c r="U332" s="6">
        <v>1</v>
      </c>
      <c r="V332" s="6">
        <v>1</v>
      </c>
      <c r="W332" s="6">
        <v>1</v>
      </c>
      <c r="X332" s="6">
        <v>1</v>
      </c>
      <c r="Y332" s="6">
        <v>1</v>
      </c>
      <c r="Z332" s="6">
        <v>1</v>
      </c>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f t="shared" si="86"/>
        <v>6</v>
      </c>
      <c r="BS332" s="6" t="str">
        <f t="shared" si="93"/>
        <v>Non prêté</v>
      </c>
      <c r="BT332" s="6" t="s">
        <v>106</v>
      </c>
      <c r="BU332" s="6" t="s">
        <v>125</v>
      </c>
      <c r="BV332" s="6" t="s">
        <v>137</v>
      </c>
      <c r="BW332" s="8" t="s">
        <v>103</v>
      </c>
      <c r="BX332" s="9" t="str">
        <f t="shared" ca="1" si="94"/>
        <v/>
      </c>
      <c r="BY332" s="10" t="str">
        <f t="shared" ca="1" si="95"/>
        <v/>
      </c>
      <c r="BZ332" s="7">
        <f t="shared" ca="1" si="96"/>
        <v>125349</v>
      </c>
      <c r="CA332" s="7"/>
      <c r="CB332" s="7">
        <f t="shared" ca="1" si="97"/>
        <v>125349</v>
      </c>
      <c r="CC332" s="7" t="s">
        <v>109</v>
      </c>
      <c r="CD332" s="7" t="s">
        <v>109</v>
      </c>
      <c r="CE332" s="7" t="str">
        <f t="shared" ca="1" si="98"/>
        <v/>
      </c>
      <c r="CF332" s="7" t="str">
        <f t="shared" ca="1" si="99"/>
        <v/>
      </c>
      <c r="CG332" s="11" t="str">
        <f t="shared" ca="1" si="100"/>
        <v/>
      </c>
      <c r="CH332" s="7" t="str">
        <f t="shared" ca="1" si="101"/>
        <v/>
      </c>
      <c r="CI332" s="7" t="s">
        <v>104</v>
      </c>
    </row>
    <row r="333" spans="1:87">
      <c r="A333">
        <v>11440</v>
      </c>
      <c r="B333" t="s">
        <v>101</v>
      </c>
      <c r="C333" s="17">
        <v>0.2</v>
      </c>
      <c r="D333" t="s">
        <v>103</v>
      </c>
      <c r="E333" t="s">
        <v>103</v>
      </c>
      <c r="G333" s="17" t="str">
        <f t="shared" si="85"/>
        <v>Non</v>
      </c>
      <c r="H333" t="s">
        <v>119</v>
      </c>
      <c r="I333" s="12" t="s">
        <v>120</v>
      </c>
      <c r="J333" s="13">
        <v>40179</v>
      </c>
      <c r="K333">
        <f t="shared" ca="1" si="87"/>
        <v>16</v>
      </c>
      <c r="L333" t="str">
        <f t="shared" ca="1" si="88"/>
        <v>10-20 ans</v>
      </c>
      <c r="M333" s="13">
        <v>40179</v>
      </c>
      <c r="N333">
        <f t="shared" ca="1" si="89"/>
        <v>16</v>
      </c>
      <c r="O333" t="str">
        <f t="shared" ca="1" si="90"/>
        <v>10-20 ans</v>
      </c>
      <c r="P333" s="13">
        <v>34700</v>
      </c>
      <c r="Q333">
        <f t="shared" ca="1" si="91"/>
        <v>31</v>
      </c>
      <c r="R333" t="str">
        <f t="shared" ca="1" si="92"/>
        <v>25-34</v>
      </c>
      <c r="S333" t="s">
        <v>105</v>
      </c>
      <c r="T333">
        <v>1</v>
      </c>
      <c r="V333">
        <v>1</v>
      </c>
      <c r="X333">
        <v>1</v>
      </c>
      <c r="Z333">
        <v>1</v>
      </c>
      <c r="BR333">
        <f t="shared" si="86"/>
        <v>4</v>
      </c>
      <c r="BS333" t="str">
        <f t="shared" si="93"/>
        <v>Prêt</v>
      </c>
      <c r="BT333" t="s">
        <v>106</v>
      </c>
      <c r="BU333" t="s">
        <v>125</v>
      </c>
      <c r="BV333" t="s">
        <v>126</v>
      </c>
      <c r="BW333" s="13" t="s">
        <v>103</v>
      </c>
      <c r="BX333" s="14">
        <f t="shared" ca="1" si="94"/>
        <v>2065473</v>
      </c>
      <c r="BY333" s="15" t="str">
        <f t="shared" ca="1" si="95"/>
        <v>750k-5 mil</v>
      </c>
      <c r="BZ333" s="12">
        <f t="shared" ca="1" si="96"/>
        <v>1086975</v>
      </c>
      <c r="CA333" s="12"/>
      <c r="CB333" s="12">
        <f t="shared" ca="1" si="97"/>
        <v>1086975</v>
      </c>
      <c r="CC333" s="12" t="s">
        <v>113</v>
      </c>
      <c r="CD333" s="12" t="s">
        <v>114</v>
      </c>
      <c r="CE333" s="12">
        <f t="shared" ca="1" si="98"/>
        <v>10</v>
      </c>
      <c r="CF333" s="12">
        <f t="shared" ca="1" si="99"/>
        <v>206547.3</v>
      </c>
      <c r="CG333" s="16">
        <f t="shared" ca="1" si="100"/>
        <v>1.9002028565514386</v>
      </c>
      <c r="CH333" s="12" t="str">
        <f t="shared" ca="1" si="101"/>
        <v>1-5x</v>
      </c>
      <c r="CI333" s="12" t="s">
        <v>115</v>
      </c>
    </row>
    <row r="334" spans="1:87">
      <c r="A334" s="6">
        <v>11441</v>
      </c>
      <c r="B334" s="6" t="s">
        <v>101</v>
      </c>
      <c r="C334" s="18">
        <v>0.3</v>
      </c>
      <c r="D334" s="6" t="s">
        <v>102</v>
      </c>
      <c r="E334" s="6" t="s">
        <v>102</v>
      </c>
      <c r="F334" s="18">
        <v>0.15</v>
      </c>
      <c r="G334" s="18" t="str">
        <f t="shared" si="85"/>
        <v>Non</v>
      </c>
      <c r="H334" s="6" t="s">
        <v>104</v>
      </c>
      <c r="I334" s="7" t="s">
        <v>104</v>
      </c>
      <c r="J334" s="8">
        <v>39814</v>
      </c>
      <c r="K334" s="6">
        <f t="shared" ca="1" si="87"/>
        <v>17</v>
      </c>
      <c r="L334" s="6" t="str">
        <f t="shared" ca="1" si="88"/>
        <v>10-20 ans</v>
      </c>
      <c r="M334" s="8">
        <v>39814</v>
      </c>
      <c r="N334" s="6">
        <f t="shared" ca="1" si="89"/>
        <v>17</v>
      </c>
      <c r="O334" s="6" t="str">
        <f t="shared" ca="1" si="90"/>
        <v>10-20 ans</v>
      </c>
      <c r="P334" s="8">
        <v>32874</v>
      </c>
      <c r="Q334" s="6">
        <f t="shared" ca="1" si="91"/>
        <v>36</v>
      </c>
      <c r="R334" s="6" t="str">
        <f t="shared" ca="1" si="92"/>
        <v>35-44</v>
      </c>
      <c r="S334" s="6" t="s">
        <v>124</v>
      </c>
      <c r="T334" s="6"/>
      <c r="U334" s="6">
        <v>1</v>
      </c>
      <c r="V334" s="6">
        <v>1</v>
      </c>
      <c r="W334" s="6">
        <v>1</v>
      </c>
      <c r="X334" s="6">
        <v>1</v>
      </c>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f t="shared" si="86"/>
        <v>4</v>
      </c>
      <c r="BS334" s="6" t="str">
        <f t="shared" si="93"/>
        <v>Non prêté</v>
      </c>
      <c r="BT334" s="6" t="s">
        <v>106</v>
      </c>
      <c r="BU334" s="6" t="s">
        <v>107</v>
      </c>
      <c r="BV334" s="6" t="s">
        <v>108</v>
      </c>
      <c r="BW334" s="8" t="s">
        <v>103</v>
      </c>
      <c r="BX334" s="9" t="str">
        <f t="shared" ca="1" si="94"/>
        <v/>
      </c>
      <c r="BY334" s="10" t="str">
        <f t="shared" ca="1" si="95"/>
        <v/>
      </c>
      <c r="BZ334" s="7">
        <f t="shared" ca="1" si="96"/>
        <v>833395</v>
      </c>
      <c r="CA334" s="7"/>
      <c r="CB334" s="7">
        <f t="shared" ca="1" si="97"/>
        <v>833395</v>
      </c>
      <c r="CC334" s="7" t="s">
        <v>109</v>
      </c>
      <c r="CD334" s="7" t="s">
        <v>109</v>
      </c>
      <c r="CE334" s="7" t="str">
        <f t="shared" ca="1" si="98"/>
        <v/>
      </c>
      <c r="CF334" s="7" t="str">
        <f t="shared" ca="1" si="99"/>
        <v/>
      </c>
      <c r="CG334" s="11" t="str">
        <f t="shared" ca="1" si="100"/>
        <v/>
      </c>
      <c r="CH334" s="7" t="str">
        <f t="shared" ca="1" si="101"/>
        <v/>
      </c>
      <c r="CI334" s="7" t="s">
        <v>104</v>
      </c>
    </row>
    <row r="335" spans="1:87">
      <c r="A335">
        <v>11442</v>
      </c>
      <c r="B335" t="s">
        <v>101</v>
      </c>
      <c r="C335" s="17">
        <v>0.4</v>
      </c>
      <c r="D335" t="s">
        <v>103</v>
      </c>
      <c r="E335" t="s">
        <v>102</v>
      </c>
      <c r="F335" s="17">
        <v>0.3</v>
      </c>
      <c r="G335" s="17" t="str">
        <f t="shared" si="85"/>
        <v>Non</v>
      </c>
      <c r="H335" t="s">
        <v>104</v>
      </c>
      <c r="I335" s="12" t="s">
        <v>111</v>
      </c>
      <c r="J335" s="13">
        <v>39448</v>
      </c>
      <c r="K335">
        <f t="shared" ca="1" si="87"/>
        <v>18</v>
      </c>
      <c r="L335" t="str">
        <f t="shared" ca="1" si="88"/>
        <v>10-20 ans</v>
      </c>
      <c r="M335" s="13">
        <v>39448</v>
      </c>
      <c r="N335">
        <f t="shared" ca="1" si="89"/>
        <v>18</v>
      </c>
      <c r="O335" t="str">
        <f t="shared" ca="1" si="90"/>
        <v>10-20 ans</v>
      </c>
      <c r="P335" s="13">
        <v>31048</v>
      </c>
      <c r="Q335">
        <f t="shared" ca="1" si="91"/>
        <v>41</v>
      </c>
      <c r="R335" t="str">
        <f t="shared" ca="1" si="92"/>
        <v>35-44</v>
      </c>
      <c r="S335" t="s">
        <v>105</v>
      </c>
      <c r="V335">
        <v>1</v>
      </c>
      <c r="X335">
        <v>1</v>
      </c>
      <c r="Z335">
        <v>1</v>
      </c>
      <c r="BR335">
        <f t="shared" si="86"/>
        <v>3</v>
      </c>
      <c r="BS335" t="str">
        <f t="shared" si="93"/>
        <v>Non prêté</v>
      </c>
      <c r="BT335" t="s">
        <v>106</v>
      </c>
      <c r="BU335" t="s">
        <v>125</v>
      </c>
      <c r="BV335" t="s">
        <v>126</v>
      </c>
      <c r="BW335" s="13" t="s">
        <v>103</v>
      </c>
      <c r="BX335" s="14" t="str">
        <f t="shared" ca="1" si="94"/>
        <v/>
      </c>
      <c r="BY335" s="15" t="str">
        <f t="shared" ca="1" si="95"/>
        <v/>
      </c>
      <c r="BZ335" s="12">
        <f t="shared" ca="1" si="96"/>
        <v>615022</v>
      </c>
      <c r="CA335" s="12"/>
      <c r="CB335" s="12">
        <f t="shared" ca="1" si="97"/>
        <v>615022</v>
      </c>
      <c r="CC335" s="12" t="s">
        <v>109</v>
      </c>
      <c r="CD335" s="12" t="s">
        <v>109</v>
      </c>
      <c r="CE335" s="12" t="str">
        <f t="shared" ca="1" si="98"/>
        <v/>
      </c>
      <c r="CF335" s="12" t="str">
        <f t="shared" ca="1" si="99"/>
        <v/>
      </c>
      <c r="CG335" s="16" t="str">
        <f t="shared" ca="1" si="100"/>
        <v/>
      </c>
      <c r="CH335" s="12" t="str">
        <f t="shared" ca="1" si="101"/>
        <v/>
      </c>
      <c r="CI335" s="12" t="s">
        <v>104</v>
      </c>
    </row>
    <row r="336" spans="1:87">
      <c r="A336" s="6">
        <v>11443</v>
      </c>
      <c r="B336" s="6" t="s">
        <v>101</v>
      </c>
      <c r="C336" s="18">
        <v>0.5</v>
      </c>
      <c r="D336" s="6" t="s">
        <v>102</v>
      </c>
      <c r="E336" s="6" t="s">
        <v>103</v>
      </c>
      <c r="F336" s="18"/>
      <c r="G336" s="18" t="str">
        <f t="shared" si="85"/>
        <v>Oui</v>
      </c>
      <c r="H336" s="6" t="s">
        <v>119</v>
      </c>
      <c r="I336" s="7" t="s">
        <v>111</v>
      </c>
      <c r="J336" s="8">
        <v>39083</v>
      </c>
      <c r="K336" s="6">
        <f t="shared" ca="1" si="87"/>
        <v>19</v>
      </c>
      <c r="L336" s="6" t="str">
        <f t="shared" ca="1" si="88"/>
        <v>10-20 ans</v>
      </c>
      <c r="M336" s="8">
        <v>39083</v>
      </c>
      <c r="N336" s="6">
        <f t="shared" ca="1" si="89"/>
        <v>19</v>
      </c>
      <c r="O336" s="6" t="str">
        <f t="shared" ca="1" si="90"/>
        <v>10-20 ans</v>
      </c>
      <c r="P336" s="8">
        <v>29221</v>
      </c>
      <c r="Q336" s="6">
        <f t="shared" ca="1" si="91"/>
        <v>46</v>
      </c>
      <c r="R336" s="6" t="str">
        <f t="shared" ca="1" si="92"/>
        <v>45-54</v>
      </c>
      <c r="S336" s="6" t="s">
        <v>129</v>
      </c>
      <c r="T336" s="6"/>
      <c r="U336" s="6">
        <v>1</v>
      </c>
      <c r="V336" s="6"/>
      <c r="W336" s="6">
        <v>1</v>
      </c>
      <c r="X336" s="6"/>
      <c r="Y336" s="6">
        <v>1</v>
      </c>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f t="shared" si="86"/>
        <v>3</v>
      </c>
      <c r="BS336" s="6" t="str">
        <f t="shared" si="93"/>
        <v>Non prêté</v>
      </c>
      <c r="BT336" s="6" t="s">
        <v>106</v>
      </c>
      <c r="BU336" s="6" t="s">
        <v>112</v>
      </c>
      <c r="BV336" s="6" t="s">
        <v>108</v>
      </c>
      <c r="BW336" s="8" t="s">
        <v>103</v>
      </c>
      <c r="BX336" s="9" t="str">
        <f t="shared" ca="1" si="94"/>
        <v/>
      </c>
      <c r="BY336" s="10" t="str">
        <f t="shared" ca="1" si="95"/>
        <v/>
      </c>
      <c r="BZ336" s="7">
        <f t="shared" ca="1" si="96"/>
        <v>166108</v>
      </c>
      <c r="CA336" s="7"/>
      <c r="CB336" s="7">
        <f t="shared" ca="1" si="97"/>
        <v>166108</v>
      </c>
      <c r="CC336" s="7" t="s">
        <v>109</v>
      </c>
      <c r="CD336" s="7" t="s">
        <v>109</v>
      </c>
      <c r="CE336" s="7" t="str">
        <f t="shared" ca="1" si="98"/>
        <v/>
      </c>
      <c r="CF336" s="7" t="str">
        <f t="shared" ca="1" si="99"/>
        <v/>
      </c>
      <c r="CG336" s="11" t="str">
        <f t="shared" ca="1" si="100"/>
        <v/>
      </c>
      <c r="CH336" s="7" t="str">
        <f t="shared" ca="1" si="101"/>
        <v/>
      </c>
      <c r="CI336" s="7" t="s">
        <v>104</v>
      </c>
    </row>
    <row r="337" spans="1:87">
      <c r="A337">
        <v>11444</v>
      </c>
      <c r="B337" t="s">
        <v>139</v>
      </c>
      <c r="C337" s="17">
        <v>0.6</v>
      </c>
      <c r="D337" t="s">
        <v>103</v>
      </c>
      <c r="E337" t="s">
        <v>103</v>
      </c>
      <c r="G337" s="17" t="str">
        <f t="shared" si="85"/>
        <v>Oui</v>
      </c>
      <c r="H337" t="s">
        <v>119</v>
      </c>
      <c r="I337" s="12" t="s">
        <v>120</v>
      </c>
      <c r="J337" s="13">
        <v>38718</v>
      </c>
      <c r="K337">
        <f t="shared" ca="1" si="87"/>
        <v>20</v>
      </c>
      <c r="L337" t="str">
        <f t="shared" ca="1" si="88"/>
        <v>&gt;20 ans</v>
      </c>
      <c r="M337" s="13">
        <v>38718</v>
      </c>
      <c r="N337">
        <f t="shared" ca="1" si="89"/>
        <v>20</v>
      </c>
      <c r="O337" t="str">
        <f t="shared" ca="1" si="90"/>
        <v>&gt;20 ans</v>
      </c>
      <c r="P337" s="13">
        <v>27395</v>
      </c>
      <c r="Q337">
        <f t="shared" ca="1" si="91"/>
        <v>51</v>
      </c>
      <c r="R337" t="str">
        <f t="shared" ca="1" si="92"/>
        <v>45-54</v>
      </c>
      <c r="S337" t="s">
        <v>105</v>
      </c>
      <c r="T337">
        <v>1</v>
      </c>
      <c r="V337">
        <v>1</v>
      </c>
      <c r="X337">
        <v>1</v>
      </c>
      <c r="Z337">
        <v>1</v>
      </c>
      <c r="BR337">
        <f t="shared" si="86"/>
        <v>4</v>
      </c>
      <c r="BS337" t="str">
        <f t="shared" si="93"/>
        <v>Prêt</v>
      </c>
      <c r="BT337" t="s">
        <v>106</v>
      </c>
      <c r="BU337" t="s">
        <v>112</v>
      </c>
      <c r="BV337" t="s">
        <v>108</v>
      </c>
      <c r="BW337" s="13" t="s">
        <v>103</v>
      </c>
      <c r="BX337" s="14">
        <f t="shared" ca="1" si="94"/>
        <v>3106299</v>
      </c>
      <c r="BY337" s="15" t="str">
        <f t="shared" ca="1" si="95"/>
        <v>750k-5 mil</v>
      </c>
      <c r="BZ337" s="12">
        <f t="shared" ca="1" si="96"/>
        <v>955794</v>
      </c>
      <c r="CA337" s="12"/>
      <c r="CB337" s="12">
        <f t="shared" ca="1" si="97"/>
        <v>955794</v>
      </c>
      <c r="CC337" s="12" t="s">
        <v>113</v>
      </c>
      <c r="CD337" s="12" t="s">
        <v>114</v>
      </c>
      <c r="CE337" s="12">
        <f t="shared" ca="1" si="98"/>
        <v>3</v>
      </c>
      <c r="CF337" s="12">
        <f t="shared" ca="1" si="99"/>
        <v>1035433</v>
      </c>
      <c r="CG337" s="16">
        <f t="shared" ca="1" si="100"/>
        <v>3.2499670431076151</v>
      </c>
      <c r="CH337" s="12" t="str">
        <f t="shared" ca="1" si="101"/>
        <v>1-5x</v>
      </c>
      <c r="CI337" s="12" t="s">
        <v>115</v>
      </c>
    </row>
    <row r="338" spans="1:87">
      <c r="A338" s="6">
        <v>11445</v>
      </c>
      <c r="B338" s="6" t="s">
        <v>101</v>
      </c>
      <c r="C338" s="18">
        <v>0.7</v>
      </c>
      <c r="D338" s="6" t="s">
        <v>102</v>
      </c>
      <c r="E338" s="6" t="s">
        <v>102</v>
      </c>
      <c r="F338" s="18">
        <v>0.4</v>
      </c>
      <c r="G338" s="18" t="str">
        <f t="shared" si="85"/>
        <v>Oui</v>
      </c>
      <c r="H338" s="6" t="s">
        <v>104</v>
      </c>
      <c r="I338" s="7" t="s">
        <v>104</v>
      </c>
      <c r="J338" s="8">
        <v>38353</v>
      </c>
      <c r="K338" s="6">
        <f t="shared" ca="1" si="87"/>
        <v>21</v>
      </c>
      <c r="L338" s="6" t="str">
        <f t="shared" ca="1" si="88"/>
        <v>&gt;20 ans</v>
      </c>
      <c r="M338" s="8">
        <v>38353</v>
      </c>
      <c r="N338" s="6">
        <f t="shared" ca="1" si="89"/>
        <v>21</v>
      </c>
      <c r="O338" s="6" t="str">
        <f t="shared" ca="1" si="90"/>
        <v>&gt;20 ans</v>
      </c>
      <c r="P338" s="8">
        <v>25569</v>
      </c>
      <c r="Q338" s="6">
        <f t="shared" ca="1" si="91"/>
        <v>56</v>
      </c>
      <c r="R338" s="6" t="str">
        <f t="shared" ca="1" si="92"/>
        <v>55-64</v>
      </c>
      <c r="S338" s="6" t="s">
        <v>144</v>
      </c>
      <c r="T338" s="6"/>
      <c r="U338" s="6">
        <v>1</v>
      </c>
      <c r="V338" s="6">
        <v>1</v>
      </c>
      <c r="W338" s="6">
        <v>1</v>
      </c>
      <c r="X338" s="6">
        <v>1</v>
      </c>
      <c r="Y338" s="6">
        <v>1</v>
      </c>
      <c r="Z338" s="6">
        <v>1</v>
      </c>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f t="shared" si="86"/>
        <v>6</v>
      </c>
      <c r="BS338" s="6" t="str">
        <f t="shared" si="93"/>
        <v>Non prêté</v>
      </c>
      <c r="BT338" s="6" t="s">
        <v>106</v>
      </c>
      <c r="BU338" s="6" t="s">
        <v>107</v>
      </c>
      <c r="BV338" s="6" t="s">
        <v>108</v>
      </c>
      <c r="BW338" s="8" t="s">
        <v>103</v>
      </c>
      <c r="BX338" s="9" t="str">
        <f t="shared" ca="1" si="94"/>
        <v/>
      </c>
      <c r="BY338" s="10" t="str">
        <f t="shared" ca="1" si="95"/>
        <v/>
      </c>
      <c r="BZ338" s="7">
        <f t="shared" ca="1" si="96"/>
        <v>276251</v>
      </c>
      <c r="CA338" s="7"/>
      <c r="CB338" s="7">
        <f t="shared" ca="1" si="97"/>
        <v>276251</v>
      </c>
      <c r="CC338" s="7" t="s">
        <v>109</v>
      </c>
      <c r="CD338" s="7" t="s">
        <v>109</v>
      </c>
      <c r="CE338" s="7" t="str">
        <f t="shared" ca="1" si="98"/>
        <v/>
      </c>
      <c r="CF338" s="7" t="str">
        <f t="shared" ca="1" si="99"/>
        <v/>
      </c>
      <c r="CG338" s="11" t="str">
        <f t="shared" ca="1" si="100"/>
        <v/>
      </c>
      <c r="CH338" s="7" t="str">
        <f t="shared" ca="1" si="101"/>
        <v/>
      </c>
      <c r="CI338" s="7" t="s">
        <v>104</v>
      </c>
    </row>
    <row r="339" spans="1:87">
      <c r="A339">
        <v>11446</v>
      </c>
      <c r="B339" t="s">
        <v>101</v>
      </c>
      <c r="C339" s="17">
        <v>0.8</v>
      </c>
      <c r="D339" t="s">
        <v>103</v>
      </c>
      <c r="E339" t="s">
        <v>102</v>
      </c>
      <c r="F339" s="17">
        <v>0.75</v>
      </c>
      <c r="G339" s="17" t="str">
        <f t="shared" si="85"/>
        <v>Oui</v>
      </c>
      <c r="H339" t="s">
        <v>104</v>
      </c>
      <c r="I339" s="12" t="s">
        <v>104</v>
      </c>
      <c r="J339" s="13">
        <v>37987</v>
      </c>
      <c r="K339">
        <f t="shared" ca="1" si="87"/>
        <v>22</v>
      </c>
      <c r="L339" t="str">
        <f t="shared" ca="1" si="88"/>
        <v>&gt;20 ans</v>
      </c>
      <c r="M339" s="13">
        <v>37987</v>
      </c>
      <c r="N339">
        <f t="shared" ca="1" si="89"/>
        <v>22</v>
      </c>
      <c r="O339" t="str">
        <f t="shared" ca="1" si="90"/>
        <v>&gt;20 ans</v>
      </c>
      <c r="P339" s="13">
        <v>23743</v>
      </c>
      <c r="Q339">
        <f t="shared" ca="1" si="91"/>
        <v>61</v>
      </c>
      <c r="R339" t="str">
        <f t="shared" ca="1" si="92"/>
        <v>55-64</v>
      </c>
      <c r="S339" t="s">
        <v>105</v>
      </c>
      <c r="T339">
        <v>1</v>
      </c>
      <c r="V339">
        <v>1</v>
      </c>
      <c r="X339">
        <v>1</v>
      </c>
      <c r="Z339">
        <v>1</v>
      </c>
      <c r="BR339">
        <f t="shared" si="86"/>
        <v>4</v>
      </c>
      <c r="BS339" t="str">
        <f t="shared" si="93"/>
        <v>Prêt</v>
      </c>
      <c r="BT339" t="s">
        <v>106</v>
      </c>
      <c r="BU339" t="s">
        <v>107</v>
      </c>
      <c r="BV339" t="s">
        <v>108</v>
      </c>
      <c r="BW339" s="13" t="s">
        <v>103</v>
      </c>
      <c r="BX339" s="14">
        <f t="shared" ca="1" si="94"/>
        <v>4993045</v>
      </c>
      <c r="BY339" s="15" t="str">
        <f t="shared" ca="1" si="95"/>
        <v>750k-5 mil</v>
      </c>
      <c r="BZ339" s="12">
        <f t="shared" ca="1" si="96"/>
        <v>1665908</v>
      </c>
      <c r="CA339" s="12"/>
      <c r="CB339" s="12">
        <f t="shared" ca="1" si="97"/>
        <v>1665908</v>
      </c>
      <c r="CC339" s="12" t="s">
        <v>122</v>
      </c>
      <c r="CD339" s="12" t="s">
        <v>114</v>
      </c>
      <c r="CE339" s="12">
        <f t="shared" ca="1" si="98"/>
        <v>3</v>
      </c>
      <c r="CF339" s="12">
        <f t="shared" ca="1" si="99"/>
        <v>1664348.3333333333</v>
      </c>
      <c r="CG339" s="16">
        <f t="shared" ca="1" si="100"/>
        <v>2.997191321489542</v>
      </c>
      <c r="CH339" s="12" t="str">
        <f t="shared" ca="1" si="101"/>
        <v>1-5x</v>
      </c>
      <c r="CI339" s="12" t="s">
        <v>104</v>
      </c>
    </row>
    <row r="340" spans="1:87">
      <c r="A340" s="6">
        <v>11447</v>
      </c>
      <c r="B340" s="6" t="s">
        <v>132</v>
      </c>
      <c r="C340" s="18">
        <v>0.75</v>
      </c>
      <c r="D340" s="6" t="s">
        <v>102</v>
      </c>
      <c r="E340" s="6" t="s">
        <v>103</v>
      </c>
      <c r="F340" s="18"/>
      <c r="G340" s="18" t="str">
        <f t="shared" si="85"/>
        <v>Oui</v>
      </c>
      <c r="H340" s="6" t="s">
        <v>104</v>
      </c>
      <c r="I340" s="7" t="s">
        <v>104</v>
      </c>
      <c r="J340" s="8">
        <v>37622</v>
      </c>
      <c r="K340" s="6">
        <f t="shared" ca="1" si="87"/>
        <v>23</v>
      </c>
      <c r="L340" s="6" t="str">
        <f t="shared" ca="1" si="88"/>
        <v>&gt;20 ans</v>
      </c>
      <c r="M340" s="8">
        <v>37622</v>
      </c>
      <c r="N340" s="6">
        <f t="shared" ca="1" si="89"/>
        <v>23</v>
      </c>
      <c r="O340" s="6" t="str">
        <f t="shared" ca="1" si="90"/>
        <v>&gt;20 ans</v>
      </c>
      <c r="P340" s="8">
        <v>36526</v>
      </c>
      <c r="Q340" s="6">
        <f t="shared" ca="1" si="91"/>
        <v>26</v>
      </c>
      <c r="R340" s="6" t="str">
        <f t="shared" ca="1" si="92"/>
        <v>25-34</v>
      </c>
      <c r="S340" s="6" t="s">
        <v>117</v>
      </c>
      <c r="T340" s="6">
        <v>1</v>
      </c>
      <c r="U340" s="6">
        <v>1</v>
      </c>
      <c r="V340" s="6">
        <v>1</v>
      </c>
      <c r="W340" s="6">
        <v>1</v>
      </c>
      <c r="X340" s="6">
        <v>1</v>
      </c>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f t="shared" si="86"/>
        <v>5</v>
      </c>
      <c r="BS340" s="6" t="str">
        <f t="shared" si="93"/>
        <v>Prêt</v>
      </c>
      <c r="BT340" s="6" t="s">
        <v>106</v>
      </c>
      <c r="BU340" s="6" t="s">
        <v>112</v>
      </c>
      <c r="BV340" s="6" t="s">
        <v>108</v>
      </c>
      <c r="BW340" s="8" t="s">
        <v>103</v>
      </c>
      <c r="BX340" s="9">
        <f t="shared" ca="1" si="94"/>
        <v>695185</v>
      </c>
      <c r="BY340" s="10" t="str">
        <f t="shared" ca="1" si="95"/>
        <v>250k-750k</v>
      </c>
      <c r="BZ340" s="7">
        <f t="shared" ca="1" si="96"/>
        <v>1563331</v>
      </c>
      <c r="CA340" s="7"/>
      <c r="CB340" s="7">
        <f t="shared" ca="1" si="97"/>
        <v>1563331</v>
      </c>
      <c r="CC340" s="7" t="s">
        <v>113</v>
      </c>
      <c r="CD340" s="7" t="s">
        <v>128</v>
      </c>
      <c r="CE340" s="7">
        <f t="shared" ca="1" si="98"/>
        <v>6</v>
      </c>
      <c r="CF340" s="7">
        <f t="shared" ca="1" si="99"/>
        <v>115864.16666666667</v>
      </c>
      <c r="CG340" s="11">
        <f t="shared" ca="1" si="100"/>
        <v>0.4446819003781029</v>
      </c>
      <c r="CH340" s="7" t="str">
        <f t="shared" ca="1" si="101"/>
        <v>1x</v>
      </c>
      <c r="CI340" s="7" t="s">
        <v>115</v>
      </c>
    </row>
    <row r="341" spans="1:87">
      <c r="A341">
        <v>11448</v>
      </c>
      <c r="B341" t="s">
        <v>145</v>
      </c>
      <c r="C341" s="17">
        <v>1</v>
      </c>
      <c r="D341" t="s">
        <v>103</v>
      </c>
      <c r="E341" t="s">
        <v>103</v>
      </c>
      <c r="G341" s="17" t="str">
        <f t="shared" si="85"/>
        <v>Oui</v>
      </c>
      <c r="H341" t="s">
        <v>104</v>
      </c>
      <c r="I341" s="12" t="s">
        <v>120</v>
      </c>
      <c r="J341" s="13">
        <v>37257</v>
      </c>
      <c r="K341">
        <f t="shared" ca="1" si="87"/>
        <v>24</v>
      </c>
      <c r="L341" t="str">
        <f t="shared" ca="1" si="88"/>
        <v>&gt;20 ans</v>
      </c>
      <c r="M341" s="13">
        <v>37257</v>
      </c>
      <c r="N341">
        <f t="shared" ca="1" si="89"/>
        <v>24</v>
      </c>
      <c r="O341" t="str">
        <f t="shared" ca="1" si="90"/>
        <v>&gt;20 ans</v>
      </c>
      <c r="P341" s="13">
        <v>34700</v>
      </c>
      <c r="Q341">
        <f t="shared" ca="1" si="91"/>
        <v>31</v>
      </c>
      <c r="R341" t="str">
        <f t="shared" ca="1" si="92"/>
        <v>25-34</v>
      </c>
      <c r="S341" t="s">
        <v>140</v>
      </c>
      <c r="T341">
        <v>1</v>
      </c>
      <c r="V341">
        <v>1</v>
      </c>
      <c r="X341">
        <v>1</v>
      </c>
      <c r="Z341">
        <v>1</v>
      </c>
      <c r="BR341">
        <f t="shared" si="86"/>
        <v>4</v>
      </c>
      <c r="BS341" t="str">
        <f t="shared" si="93"/>
        <v>Prêt</v>
      </c>
      <c r="BT341" t="s">
        <v>106</v>
      </c>
      <c r="BU341" t="s">
        <v>125</v>
      </c>
      <c r="BV341" t="s">
        <v>126</v>
      </c>
      <c r="BW341" s="13" t="s">
        <v>103</v>
      </c>
      <c r="BX341" s="14">
        <f t="shared" ca="1" si="94"/>
        <v>2522995</v>
      </c>
      <c r="BY341" s="15" t="str">
        <f t="shared" ca="1" si="95"/>
        <v>750k-5 mil</v>
      </c>
      <c r="BZ341" s="12">
        <f t="shared" ca="1" si="96"/>
        <v>424535</v>
      </c>
      <c r="CA341" s="12"/>
      <c r="CB341" s="12">
        <f t="shared" ca="1" si="97"/>
        <v>424535</v>
      </c>
      <c r="CC341" s="12" t="s">
        <v>113</v>
      </c>
      <c r="CD341" s="12" t="s">
        <v>114</v>
      </c>
      <c r="CE341" s="12">
        <f t="shared" ca="1" si="98"/>
        <v>4</v>
      </c>
      <c r="CF341" s="12">
        <f t="shared" ca="1" si="99"/>
        <v>630748.75</v>
      </c>
      <c r="CG341" s="16">
        <f t="shared" ca="1" si="100"/>
        <v>5.9429611221689616</v>
      </c>
      <c r="CH341" s="12" t="str">
        <f t="shared" ca="1" si="101"/>
        <v>5-10x</v>
      </c>
      <c r="CI341" s="12" t="s">
        <v>115</v>
      </c>
    </row>
    <row r="342" spans="1:87">
      <c r="A342" s="6">
        <v>11449</v>
      </c>
      <c r="B342" s="6" t="s">
        <v>118</v>
      </c>
      <c r="C342" s="18">
        <v>0</v>
      </c>
      <c r="D342" s="6" t="s">
        <v>102</v>
      </c>
      <c r="E342" s="6" t="s">
        <v>102</v>
      </c>
      <c r="F342" s="18">
        <v>0.15</v>
      </c>
      <c r="G342" s="18" t="str">
        <f t="shared" si="85"/>
        <v>Non</v>
      </c>
      <c r="H342" s="6" t="s">
        <v>153</v>
      </c>
      <c r="I342" s="7" t="s">
        <v>104</v>
      </c>
      <c r="J342" s="8">
        <v>36892</v>
      </c>
      <c r="K342" s="6">
        <f t="shared" ca="1" si="87"/>
        <v>25</v>
      </c>
      <c r="L342" s="6" t="str">
        <f t="shared" ca="1" si="88"/>
        <v>&gt;20 ans</v>
      </c>
      <c r="M342" s="8">
        <v>36892</v>
      </c>
      <c r="N342" s="6">
        <f t="shared" ca="1" si="89"/>
        <v>25</v>
      </c>
      <c r="O342" s="6" t="str">
        <f t="shared" ca="1" si="90"/>
        <v>&gt;20 ans</v>
      </c>
      <c r="P342" s="8">
        <v>32874</v>
      </c>
      <c r="Q342" s="6">
        <f t="shared" ca="1" si="91"/>
        <v>36</v>
      </c>
      <c r="R342" s="6" t="str">
        <f t="shared" ca="1" si="92"/>
        <v>35-44</v>
      </c>
      <c r="S342" s="6" t="s">
        <v>105</v>
      </c>
      <c r="T342" s="6">
        <v>1</v>
      </c>
      <c r="U342" s="6">
        <v>1</v>
      </c>
      <c r="V342" s="6"/>
      <c r="W342" s="6">
        <v>1</v>
      </c>
      <c r="X342" s="6"/>
      <c r="Y342" s="6">
        <v>1</v>
      </c>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f t="shared" si="86"/>
        <v>4</v>
      </c>
      <c r="BS342" s="6" t="str">
        <f t="shared" si="93"/>
        <v>Prêt</v>
      </c>
      <c r="BT342" s="6" t="s">
        <v>106</v>
      </c>
      <c r="BU342" s="6" t="s">
        <v>107</v>
      </c>
      <c r="BV342" s="6" t="s">
        <v>108</v>
      </c>
      <c r="BW342" s="8" t="s">
        <v>103</v>
      </c>
      <c r="BX342" s="9">
        <f t="shared" ca="1" si="94"/>
        <v>4897242</v>
      </c>
      <c r="BY342" s="10" t="str">
        <f t="shared" ca="1" si="95"/>
        <v>750k-5 mil</v>
      </c>
      <c r="BZ342" s="7">
        <f t="shared" ca="1" si="96"/>
        <v>1320952</v>
      </c>
      <c r="CA342" s="7"/>
      <c r="CB342" s="7">
        <f t="shared" ca="1" si="97"/>
        <v>1320952</v>
      </c>
      <c r="CC342" s="7" t="s">
        <v>122</v>
      </c>
      <c r="CD342" s="7" t="s">
        <v>128</v>
      </c>
      <c r="CE342" s="7">
        <f t="shared" ca="1" si="98"/>
        <v>2</v>
      </c>
      <c r="CF342" s="7">
        <f t="shared" ca="1" si="99"/>
        <v>2448621</v>
      </c>
      <c r="CG342" s="11">
        <f t="shared" ca="1" si="100"/>
        <v>3.7073580266353359</v>
      </c>
      <c r="CH342" s="7" t="str">
        <f t="shared" ca="1" si="101"/>
        <v>1-5x</v>
      </c>
      <c r="CI342" s="7" t="s">
        <v>115</v>
      </c>
    </row>
    <row r="343" spans="1:87">
      <c r="A343">
        <v>11450</v>
      </c>
      <c r="B343" t="s">
        <v>118</v>
      </c>
      <c r="C343" s="17">
        <v>0.4</v>
      </c>
      <c r="D343" t="s">
        <v>103</v>
      </c>
      <c r="E343" t="s">
        <v>102</v>
      </c>
      <c r="F343" s="17">
        <v>0.5</v>
      </c>
      <c r="G343" s="17" t="str">
        <f t="shared" si="85"/>
        <v>Non</v>
      </c>
      <c r="H343" t="s">
        <v>110</v>
      </c>
      <c r="I343" s="12" t="s">
        <v>120</v>
      </c>
      <c r="J343" s="13">
        <v>36526</v>
      </c>
      <c r="K343">
        <f t="shared" ca="1" si="87"/>
        <v>26</v>
      </c>
      <c r="L343" t="str">
        <f t="shared" ca="1" si="88"/>
        <v>&gt;20 ans</v>
      </c>
      <c r="M343" s="13">
        <v>36526</v>
      </c>
      <c r="N343">
        <f t="shared" ca="1" si="89"/>
        <v>26</v>
      </c>
      <c r="O343" t="str">
        <f t="shared" ca="1" si="90"/>
        <v>&gt;20 ans</v>
      </c>
      <c r="P343" s="13">
        <v>31048</v>
      </c>
      <c r="Q343">
        <f t="shared" ca="1" si="91"/>
        <v>41</v>
      </c>
      <c r="R343" t="str">
        <f t="shared" ca="1" si="92"/>
        <v>35-44</v>
      </c>
      <c r="S343" t="s">
        <v>162</v>
      </c>
      <c r="T343">
        <v>1</v>
      </c>
      <c r="V343">
        <v>1</v>
      </c>
      <c r="X343">
        <v>1</v>
      </c>
      <c r="Z343">
        <v>1</v>
      </c>
      <c r="BR343">
        <f t="shared" si="86"/>
        <v>4</v>
      </c>
      <c r="BS343" t="str">
        <f t="shared" si="93"/>
        <v>Prêt</v>
      </c>
      <c r="BT343" t="s">
        <v>106</v>
      </c>
      <c r="BU343" t="s">
        <v>107</v>
      </c>
      <c r="BV343" t="s">
        <v>108</v>
      </c>
      <c r="BW343" s="13" t="s">
        <v>103</v>
      </c>
      <c r="BX343" s="14">
        <f t="shared" ca="1" si="94"/>
        <v>994684</v>
      </c>
      <c r="BY343" s="15" t="str">
        <f t="shared" ca="1" si="95"/>
        <v>750k-5 mil</v>
      </c>
      <c r="BZ343" s="12">
        <f t="shared" ca="1" si="96"/>
        <v>1946282</v>
      </c>
      <c r="CA343" s="12"/>
      <c r="CB343" s="12">
        <f t="shared" ca="1" si="97"/>
        <v>1946282</v>
      </c>
      <c r="CC343" s="12" t="s">
        <v>122</v>
      </c>
      <c r="CD343" s="12" t="s">
        <v>114</v>
      </c>
      <c r="CE343" s="12">
        <f t="shared" ca="1" si="98"/>
        <v>9</v>
      </c>
      <c r="CF343" s="12">
        <f t="shared" ca="1" si="99"/>
        <v>110520.44444444444</v>
      </c>
      <c r="CG343" s="16">
        <f t="shared" ca="1" si="100"/>
        <v>0.51106879681361694</v>
      </c>
      <c r="CH343" s="12" t="str">
        <f t="shared" ca="1" si="101"/>
        <v>1x</v>
      </c>
      <c r="CI343" s="12" t="s">
        <v>115</v>
      </c>
    </row>
    <row r="344" spans="1:87">
      <c r="A344" s="6">
        <v>11451</v>
      </c>
      <c r="B344" s="6" t="s">
        <v>101</v>
      </c>
      <c r="C344" s="18">
        <v>0.15</v>
      </c>
      <c r="D344" s="6" t="s">
        <v>102</v>
      </c>
      <c r="E344" s="6" t="s">
        <v>103</v>
      </c>
      <c r="F344" s="18"/>
      <c r="G344" s="18" t="str">
        <f t="shared" si="85"/>
        <v>Non</v>
      </c>
      <c r="H344" s="6" t="s">
        <v>104</v>
      </c>
      <c r="I344" s="7" t="s">
        <v>120</v>
      </c>
      <c r="J344" s="8">
        <v>36161</v>
      </c>
      <c r="K344" s="6">
        <f t="shared" ca="1" si="87"/>
        <v>27</v>
      </c>
      <c r="L344" s="6" t="str">
        <f t="shared" ca="1" si="88"/>
        <v>&gt;20 ans</v>
      </c>
      <c r="M344" s="8">
        <v>36161</v>
      </c>
      <c r="N344" s="6">
        <f t="shared" ca="1" si="89"/>
        <v>27</v>
      </c>
      <c r="O344" s="6" t="str">
        <f t="shared" ca="1" si="90"/>
        <v>&gt;20 ans</v>
      </c>
      <c r="P344" s="8">
        <v>29221</v>
      </c>
      <c r="Q344" s="6">
        <f t="shared" ca="1" si="91"/>
        <v>46</v>
      </c>
      <c r="R344" s="6" t="str">
        <f t="shared" ca="1" si="92"/>
        <v>45-54</v>
      </c>
      <c r="S344" s="6" t="s">
        <v>144</v>
      </c>
      <c r="T344" s="6"/>
      <c r="U344" s="6">
        <v>1</v>
      </c>
      <c r="V344" s="6">
        <v>1</v>
      </c>
      <c r="W344" s="6">
        <v>1</v>
      </c>
      <c r="X344" s="6">
        <v>1</v>
      </c>
      <c r="Y344" s="6">
        <v>1</v>
      </c>
      <c r="Z344" s="6">
        <v>1</v>
      </c>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f t="shared" si="86"/>
        <v>6</v>
      </c>
      <c r="BS344" s="6" t="str">
        <f t="shared" si="93"/>
        <v>Non prêté</v>
      </c>
      <c r="BT344" s="6" t="s">
        <v>106</v>
      </c>
      <c r="BU344" s="6" t="s">
        <v>125</v>
      </c>
      <c r="BV344" s="6" t="s">
        <v>126</v>
      </c>
      <c r="BW344" s="8" t="s">
        <v>103</v>
      </c>
      <c r="BX344" s="9" t="str">
        <f t="shared" ca="1" si="94"/>
        <v/>
      </c>
      <c r="BY344" s="10" t="str">
        <f t="shared" ca="1" si="95"/>
        <v/>
      </c>
      <c r="BZ344" s="7">
        <f t="shared" ca="1" si="96"/>
        <v>1647360</v>
      </c>
      <c r="CA344" s="7"/>
      <c r="CB344" s="7">
        <f t="shared" ca="1" si="97"/>
        <v>1647360</v>
      </c>
      <c r="CC344" s="7" t="s">
        <v>109</v>
      </c>
      <c r="CD344" s="7" t="s">
        <v>109</v>
      </c>
      <c r="CE344" s="7" t="str">
        <f t="shared" ca="1" si="98"/>
        <v/>
      </c>
      <c r="CF344" s="7" t="str">
        <f t="shared" ca="1" si="99"/>
        <v/>
      </c>
      <c r="CG344" s="11" t="str">
        <f t="shared" ca="1" si="100"/>
        <v/>
      </c>
      <c r="CH344" s="7" t="str">
        <f t="shared" ca="1" si="101"/>
        <v/>
      </c>
      <c r="CI344" s="7" t="s">
        <v>104</v>
      </c>
    </row>
    <row r="345" spans="1:87">
      <c r="A345">
        <v>11452</v>
      </c>
      <c r="B345" t="s">
        <v>166</v>
      </c>
      <c r="C345" s="17">
        <v>0.2</v>
      </c>
      <c r="D345" t="s">
        <v>103</v>
      </c>
      <c r="E345" t="s">
        <v>103</v>
      </c>
      <c r="G345" s="17" t="str">
        <f t="shared" si="85"/>
        <v>Non</v>
      </c>
      <c r="H345" t="s">
        <v>110</v>
      </c>
      <c r="I345" s="12" t="s">
        <v>120</v>
      </c>
      <c r="J345" s="13">
        <v>45658</v>
      </c>
      <c r="K345">
        <f t="shared" ca="1" si="87"/>
        <v>1</v>
      </c>
      <c r="L345" t="str">
        <f t="shared" ca="1" si="88"/>
        <v>1 à 3 ans</v>
      </c>
      <c r="M345" s="13">
        <v>45658</v>
      </c>
      <c r="N345">
        <f t="shared" ca="1" si="89"/>
        <v>1</v>
      </c>
      <c r="O345" t="str">
        <f t="shared" ca="1" si="90"/>
        <v>1 à 3 ans</v>
      </c>
      <c r="P345" s="13">
        <v>27395</v>
      </c>
      <c r="Q345">
        <f t="shared" ca="1" si="91"/>
        <v>51</v>
      </c>
      <c r="R345" t="str">
        <f t="shared" ca="1" si="92"/>
        <v>45-54</v>
      </c>
      <c r="S345" t="s">
        <v>140</v>
      </c>
      <c r="T345">
        <v>1</v>
      </c>
      <c r="V345">
        <v>1</v>
      </c>
      <c r="X345">
        <v>1</v>
      </c>
      <c r="Z345">
        <v>1</v>
      </c>
      <c r="BR345">
        <f t="shared" si="86"/>
        <v>4</v>
      </c>
      <c r="BS345" t="str">
        <f t="shared" si="93"/>
        <v>Prêt</v>
      </c>
      <c r="BT345" t="s">
        <v>106</v>
      </c>
      <c r="BU345" t="s">
        <v>125</v>
      </c>
      <c r="BV345" t="s">
        <v>126</v>
      </c>
      <c r="BW345" s="13" t="s">
        <v>103</v>
      </c>
      <c r="BX345" s="14">
        <f t="shared" ca="1" si="94"/>
        <v>2632024</v>
      </c>
      <c r="BY345" s="15" t="str">
        <f t="shared" ca="1" si="95"/>
        <v>750k-5 mil</v>
      </c>
      <c r="BZ345" s="12">
        <f t="shared" ca="1" si="96"/>
        <v>1494565</v>
      </c>
      <c r="CA345" s="12"/>
      <c r="CB345" s="12">
        <f t="shared" ca="1" si="97"/>
        <v>1494565</v>
      </c>
      <c r="CC345" s="12" t="s">
        <v>113</v>
      </c>
      <c r="CD345" s="12" t="s">
        <v>114</v>
      </c>
      <c r="CE345" s="12">
        <f t="shared" ca="1" si="98"/>
        <v>7</v>
      </c>
      <c r="CF345" s="12">
        <f t="shared" ca="1" si="99"/>
        <v>376003.42857142858</v>
      </c>
      <c r="CG345" s="16">
        <f t="shared" ca="1" si="100"/>
        <v>1.7610635870637945</v>
      </c>
      <c r="CH345" s="12" t="str">
        <f t="shared" ca="1" si="101"/>
        <v>1-5x</v>
      </c>
      <c r="CI345" s="12" t="s">
        <v>115</v>
      </c>
    </row>
    <row r="346" spans="1:87">
      <c r="A346" s="6">
        <v>11453</v>
      </c>
      <c r="B346" s="6" t="s">
        <v>130</v>
      </c>
      <c r="C346" s="18">
        <v>0.3</v>
      </c>
      <c r="D346" s="6" t="s">
        <v>102</v>
      </c>
      <c r="E346" s="6" t="s">
        <v>102</v>
      </c>
      <c r="F346" s="18">
        <v>0.15</v>
      </c>
      <c r="G346" s="18" t="str">
        <f t="shared" si="85"/>
        <v>Non</v>
      </c>
      <c r="H346" s="6" t="s">
        <v>119</v>
      </c>
      <c r="I346" s="7" t="s">
        <v>120</v>
      </c>
      <c r="J346" s="8">
        <v>45658</v>
      </c>
      <c r="K346" s="6">
        <f t="shared" ca="1" si="87"/>
        <v>1</v>
      </c>
      <c r="L346" s="6" t="str">
        <f t="shared" ca="1" si="88"/>
        <v>1 à 3 ans</v>
      </c>
      <c r="M346" s="8">
        <v>45658</v>
      </c>
      <c r="N346" s="6">
        <f t="shared" ca="1" si="89"/>
        <v>1</v>
      </c>
      <c r="O346" s="6" t="str">
        <f t="shared" ca="1" si="90"/>
        <v>1 à 3 ans</v>
      </c>
      <c r="P346" s="8">
        <v>25569</v>
      </c>
      <c r="Q346" s="6">
        <f t="shared" ca="1" si="91"/>
        <v>56</v>
      </c>
      <c r="R346" s="6" t="str">
        <f t="shared" ca="1" si="92"/>
        <v>55-64</v>
      </c>
      <c r="S346" s="6" t="s">
        <v>136</v>
      </c>
      <c r="T346" s="6">
        <v>1</v>
      </c>
      <c r="U346" s="6">
        <v>1</v>
      </c>
      <c r="V346" s="6">
        <v>1</v>
      </c>
      <c r="W346" s="6">
        <v>1</v>
      </c>
      <c r="X346" s="6">
        <v>1</v>
      </c>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f t="shared" si="86"/>
        <v>5</v>
      </c>
      <c r="BS346" s="6" t="str">
        <f t="shared" si="93"/>
        <v>Prêt</v>
      </c>
      <c r="BT346" s="6" t="s">
        <v>106</v>
      </c>
      <c r="BU346" s="6" t="s">
        <v>125</v>
      </c>
      <c r="BV346" s="6" t="s">
        <v>126</v>
      </c>
      <c r="BW346" s="8" t="s">
        <v>103</v>
      </c>
      <c r="BX346" s="9">
        <f t="shared" ca="1" si="94"/>
        <v>11655</v>
      </c>
      <c r="BY346" s="10" t="str">
        <f t="shared" ca="1" si="95"/>
        <v>&lt;=50k</v>
      </c>
      <c r="BZ346" s="7">
        <f t="shared" ca="1" si="96"/>
        <v>1083772</v>
      </c>
      <c r="CA346" s="7"/>
      <c r="CB346" s="7">
        <f t="shared" ca="1" si="97"/>
        <v>1083772</v>
      </c>
      <c r="CC346" s="7" t="s">
        <v>122</v>
      </c>
      <c r="CD346" s="7" t="s">
        <v>128</v>
      </c>
      <c r="CE346" s="7">
        <f t="shared" ca="1" si="98"/>
        <v>10</v>
      </c>
      <c r="CF346" s="7">
        <f t="shared" ca="1" si="99"/>
        <v>1165.5</v>
      </c>
      <c r="CG346" s="11">
        <f t="shared" ca="1" si="100"/>
        <v>1.075410695238482E-2</v>
      </c>
      <c r="CH346" s="7" t="str">
        <f t="shared" ca="1" si="101"/>
        <v>1x</v>
      </c>
      <c r="CI346" s="7" t="s">
        <v>115</v>
      </c>
    </row>
    <row r="347" spans="1:87">
      <c r="A347">
        <v>11454</v>
      </c>
      <c r="B347" t="s">
        <v>101</v>
      </c>
      <c r="C347" s="17">
        <v>0.4</v>
      </c>
      <c r="D347" t="s">
        <v>103</v>
      </c>
      <c r="E347" t="s">
        <v>102</v>
      </c>
      <c r="F347" s="17">
        <v>0.3</v>
      </c>
      <c r="G347" s="17" t="str">
        <f t="shared" si="85"/>
        <v>Non</v>
      </c>
      <c r="H347" t="s">
        <v>119</v>
      </c>
      <c r="I347" s="12" t="s">
        <v>120</v>
      </c>
      <c r="J347" s="13">
        <v>45473</v>
      </c>
      <c r="K347">
        <f t="shared" ca="1" si="87"/>
        <v>1</v>
      </c>
      <c r="L347" t="str">
        <f t="shared" ca="1" si="88"/>
        <v>1 à 3 ans</v>
      </c>
      <c r="M347" s="13">
        <v>45473</v>
      </c>
      <c r="N347">
        <f t="shared" ca="1" si="89"/>
        <v>1</v>
      </c>
      <c r="O347" t="str">
        <f t="shared" ca="1" si="90"/>
        <v>1 à 3 ans</v>
      </c>
      <c r="P347" s="13">
        <v>23743</v>
      </c>
      <c r="Q347">
        <f t="shared" ca="1" si="91"/>
        <v>61</v>
      </c>
      <c r="R347" t="str">
        <f t="shared" ca="1" si="92"/>
        <v>55-64</v>
      </c>
      <c r="S347" t="s">
        <v>105</v>
      </c>
      <c r="T347">
        <v>1</v>
      </c>
      <c r="V347">
        <v>1</v>
      </c>
      <c r="X347">
        <v>1</v>
      </c>
      <c r="Z347">
        <v>1</v>
      </c>
      <c r="BR347">
        <f t="shared" si="86"/>
        <v>4</v>
      </c>
      <c r="BS347" t="str">
        <f t="shared" si="93"/>
        <v>Prêt</v>
      </c>
      <c r="BT347" t="s">
        <v>106</v>
      </c>
      <c r="BU347" t="s">
        <v>125</v>
      </c>
      <c r="BV347" t="s">
        <v>126</v>
      </c>
      <c r="BW347" s="13" t="s">
        <v>103</v>
      </c>
      <c r="BX347" s="14">
        <f t="shared" ca="1" si="94"/>
        <v>3190505</v>
      </c>
      <c r="BY347" s="15" t="str">
        <f t="shared" ca="1" si="95"/>
        <v>750k-5 mil</v>
      </c>
      <c r="BZ347" s="12">
        <f t="shared" ca="1" si="96"/>
        <v>698733</v>
      </c>
      <c r="CA347" s="12"/>
      <c r="CB347" s="12">
        <f t="shared" ca="1" si="97"/>
        <v>698733</v>
      </c>
      <c r="CC347" s="12" t="s">
        <v>122</v>
      </c>
      <c r="CD347" s="12" t="s">
        <v>114</v>
      </c>
      <c r="CE347" s="12">
        <f t="shared" ca="1" si="98"/>
        <v>5</v>
      </c>
      <c r="CF347" s="12">
        <f t="shared" ca="1" si="99"/>
        <v>638101</v>
      </c>
      <c r="CG347" s="16">
        <f t="shared" ca="1" si="100"/>
        <v>4.5661289791665771</v>
      </c>
      <c r="CH347" s="12" t="str">
        <f t="shared" ca="1" si="101"/>
        <v>1-5x</v>
      </c>
      <c r="CI347" s="12" t="s">
        <v>115</v>
      </c>
    </row>
    <row r="348" spans="1:87">
      <c r="A348" s="6">
        <v>11455</v>
      </c>
      <c r="B348" s="6" t="s">
        <v>101</v>
      </c>
      <c r="C348" s="18">
        <v>0.5</v>
      </c>
      <c r="D348" s="6" t="s">
        <v>102</v>
      </c>
      <c r="E348" s="6" t="s">
        <v>103</v>
      </c>
      <c r="F348" s="18"/>
      <c r="G348" s="18" t="str">
        <f t="shared" si="85"/>
        <v>Oui</v>
      </c>
      <c r="H348" s="6" t="s">
        <v>119</v>
      </c>
      <c r="I348" s="7" t="s">
        <v>120</v>
      </c>
      <c r="J348" s="8">
        <v>45292</v>
      </c>
      <c r="K348" s="6">
        <f t="shared" ca="1" si="87"/>
        <v>2</v>
      </c>
      <c r="L348" s="6" t="str">
        <f t="shared" ca="1" si="88"/>
        <v>1 à 3 ans</v>
      </c>
      <c r="M348" s="8">
        <v>45292</v>
      </c>
      <c r="N348" s="6">
        <f t="shared" ca="1" si="89"/>
        <v>2</v>
      </c>
      <c r="O348" s="6" t="str">
        <f t="shared" ca="1" si="90"/>
        <v>1 à 3 ans</v>
      </c>
      <c r="P348" s="8">
        <v>36526</v>
      </c>
      <c r="Q348" s="6">
        <f t="shared" ca="1" si="91"/>
        <v>26</v>
      </c>
      <c r="R348" s="6" t="str">
        <f t="shared" ca="1" si="92"/>
        <v>25-34</v>
      </c>
      <c r="S348" s="6" t="s">
        <v>105</v>
      </c>
      <c r="T348" s="6">
        <v>1</v>
      </c>
      <c r="U348" s="6">
        <v>1</v>
      </c>
      <c r="V348" s="6"/>
      <c r="W348" s="6">
        <v>1</v>
      </c>
      <c r="X348" s="6"/>
      <c r="Y348" s="6">
        <v>1</v>
      </c>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f t="shared" si="86"/>
        <v>4</v>
      </c>
      <c r="BS348" s="6" t="str">
        <f t="shared" si="93"/>
        <v>Prêt</v>
      </c>
      <c r="BT348" s="6" t="s">
        <v>106</v>
      </c>
      <c r="BU348" s="6" t="s">
        <v>125</v>
      </c>
      <c r="BV348" s="6" t="s">
        <v>126</v>
      </c>
      <c r="BW348" s="8" t="s">
        <v>103</v>
      </c>
      <c r="BX348" s="9">
        <f t="shared" ca="1" si="94"/>
        <v>353424</v>
      </c>
      <c r="BY348" s="10" t="str">
        <f t="shared" ca="1" si="95"/>
        <v>250k-750k</v>
      </c>
      <c r="BZ348" s="7">
        <f t="shared" ca="1" si="96"/>
        <v>1674993</v>
      </c>
      <c r="CA348" s="7"/>
      <c r="CB348" s="7">
        <f t="shared" ca="1" si="97"/>
        <v>1674993</v>
      </c>
      <c r="CC348" s="7" t="s">
        <v>113</v>
      </c>
      <c r="CD348" s="7" t="s">
        <v>128</v>
      </c>
      <c r="CE348" s="7">
        <f t="shared" ca="1" si="98"/>
        <v>8</v>
      </c>
      <c r="CF348" s="7">
        <f t="shared" ca="1" si="99"/>
        <v>44178</v>
      </c>
      <c r="CG348" s="11">
        <f t="shared" ca="1" si="100"/>
        <v>0.2110002847773095</v>
      </c>
      <c r="CH348" s="7" t="str">
        <f t="shared" ca="1" si="101"/>
        <v>1x</v>
      </c>
      <c r="CI348" s="7" t="s">
        <v>115</v>
      </c>
    </row>
    <row r="349" spans="1:87">
      <c r="A349">
        <v>11456</v>
      </c>
      <c r="B349" t="s">
        <v>142</v>
      </c>
      <c r="C349" s="17">
        <v>0.6</v>
      </c>
      <c r="D349" t="s">
        <v>103</v>
      </c>
      <c r="E349" t="s">
        <v>103</v>
      </c>
      <c r="G349" s="17" t="str">
        <f t="shared" si="85"/>
        <v>Oui</v>
      </c>
      <c r="H349" t="s">
        <v>104</v>
      </c>
      <c r="I349" s="12" t="s">
        <v>104</v>
      </c>
      <c r="J349" s="13">
        <v>45107</v>
      </c>
      <c r="K349">
        <f t="shared" ca="1" si="87"/>
        <v>2</v>
      </c>
      <c r="L349" t="str">
        <f t="shared" ca="1" si="88"/>
        <v>1 à 3 ans</v>
      </c>
      <c r="M349" s="13">
        <v>45107</v>
      </c>
      <c r="N349">
        <f t="shared" ca="1" si="89"/>
        <v>2</v>
      </c>
      <c r="O349" t="str">
        <f t="shared" ca="1" si="90"/>
        <v>1 à 3 ans</v>
      </c>
      <c r="P349" s="13">
        <v>34700</v>
      </c>
      <c r="Q349">
        <f t="shared" ca="1" si="91"/>
        <v>31</v>
      </c>
      <c r="R349" t="str">
        <f t="shared" ca="1" si="92"/>
        <v>25-34</v>
      </c>
      <c r="S349" t="s">
        <v>140</v>
      </c>
      <c r="T349">
        <v>1</v>
      </c>
      <c r="V349">
        <v>1</v>
      </c>
      <c r="X349">
        <v>1</v>
      </c>
      <c r="Z349">
        <v>1</v>
      </c>
      <c r="BR349">
        <f t="shared" si="86"/>
        <v>4</v>
      </c>
      <c r="BS349" t="str">
        <f t="shared" si="93"/>
        <v>Prêt</v>
      </c>
      <c r="BT349" t="s">
        <v>106</v>
      </c>
      <c r="BU349" t="s">
        <v>125</v>
      </c>
      <c r="BV349" t="s">
        <v>126</v>
      </c>
      <c r="BW349" s="13" t="s">
        <v>103</v>
      </c>
      <c r="BX349" s="14">
        <f t="shared" ca="1" si="94"/>
        <v>1667458</v>
      </c>
      <c r="BY349" s="15" t="str">
        <f t="shared" ca="1" si="95"/>
        <v>750k-5 mil</v>
      </c>
      <c r="BZ349" s="12">
        <f t="shared" ca="1" si="96"/>
        <v>1880386</v>
      </c>
      <c r="CA349" s="12"/>
      <c r="CB349" s="12">
        <f t="shared" ca="1" si="97"/>
        <v>1880386</v>
      </c>
      <c r="CC349" s="12" t="s">
        <v>113</v>
      </c>
      <c r="CD349" s="12" t="s">
        <v>114</v>
      </c>
      <c r="CE349" s="12">
        <f t="shared" ca="1" si="98"/>
        <v>8</v>
      </c>
      <c r="CF349" s="12">
        <f t="shared" ca="1" si="99"/>
        <v>208432.25</v>
      </c>
      <c r="CG349" s="16">
        <f t="shared" ca="1" si="100"/>
        <v>0.88676367511776832</v>
      </c>
      <c r="CH349" s="12" t="str">
        <f t="shared" ca="1" si="101"/>
        <v>1x</v>
      </c>
      <c r="CI349" s="12" t="s">
        <v>115</v>
      </c>
    </row>
    <row r="350" spans="1:87">
      <c r="A350" s="6">
        <v>11457</v>
      </c>
      <c r="B350" s="6" t="s">
        <v>101</v>
      </c>
      <c r="C350" s="18">
        <v>0.7</v>
      </c>
      <c r="D350" s="6" t="s">
        <v>102</v>
      </c>
      <c r="E350" s="6" t="s">
        <v>102</v>
      </c>
      <c r="F350" s="18">
        <v>0.4</v>
      </c>
      <c r="G350" s="18" t="str">
        <f t="shared" si="85"/>
        <v>Oui</v>
      </c>
      <c r="H350" s="6" t="s">
        <v>119</v>
      </c>
      <c r="I350" s="7" t="s">
        <v>120</v>
      </c>
      <c r="J350" s="8">
        <v>44927</v>
      </c>
      <c r="K350" s="6">
        <f t="shared" ca="1" si="87"/>
        <v>3</v>
      </c>
      <c r="L350" s="6" t="str">
        <f t="shared" ca="1" si="88"/>
        <v>3-5 ans</v>
      </c>
      <c r="M350" s="8">
        <v>44927</v>
      </c>
      <c r="N350" s="6">
        <f t="shared" ca="1" si="89"/>
        <v>3</v>
      </c>
      <c r="O350" s="6" t="str">
        <f t="shared" ca="1" si="90"/>
        <v>3-5 ans</v>
      </c>
      <c r="P350" s="8">
        <v>32874</v>
      </c>
      <c r="Q350" s="6">
        <f t="shared" ca="1" si="91"/>
        <v>36</v>
      </c>
      <c r="R350" s="6" t="str">
        <f t="shared" ca="1" si="92"/>
        <v>35-44</v>
      </c>
      <c r="S350" s="6" t="s">
        <v>124</v>
      </c>
      <c r="T350" s="6">
        <v>1</v>
      </c>
      <c r="U350" s="6">
        <v>1</v>
      </c>
      <c r="V350" s="6">
        <v>1</v>
      </c>
      <c r="W350" s="6">
        <v>1</v>
      </c>
      <c r="X350" s="6">
        <v>1</v>
      </c>
      <c r="Y350" s="6">
        <v>1</v>
      </c>
      <c r="Z350" s="6">
        <v>1</v>
      </c>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f t="shared" si="86"/>
        <v>7</v>
      </c>
      <c r="BS350" s="6" t="str">
        <f t="shared" si="93"/>
        <v>Prêt</v>
      </c>
      <c r="BT350" s="6" t="s">
        <v>106</v>
      </c>
      <c r="BU350" s="6" t="s">
        <v>107</v>
      </c>
      <c r="BV350" s="6" t="s">
        <v>108</v>
      </c>
      <c r="BW350" s="8" t="s">
        <v>103</v>
      </c>
      <c r="BX350" s="9">
        <f t="shared" ca="1" si="94"/>
        <v>4206189</v>
      </c>
      <c r="BY350" s="10" t="str">
        <f t="shared" ca="1" si="95"/>
        <v>750k-5 mil</v>
      </c>
      <c r="BZ350" s="7">
        <f t="shared" ca="1" si="96"/>
        <v>36420</v>
      </c>
      <c r="CA350" s="7"/>
      <c r="CB350" s="7">
        <f t="shared" ca="1" si="97"/>
        <v>36420</v>
      </c>
      <c r="CC350" s="7" t="s">
        <v>122</v>
      </c>
      <c r="CD350" s="7" t="s">
        <v>128</v>
      </c>
      <c r="CE350" s="7">
        <f t="shared" ca="1" si="98"/>
        <v>5</v>
      </c>
      <c r="CF350" s="7">
        <f t="shared" ca="1" si="99"/>
        <v>841237.8</v>
      </c>
      <c r="CG350" s="11">
        <f t="shared" ca="1" si="100"/>
        <v>115.49118616144975</v>
      </c>
      <c r="CH350" s="7" t="str">
        <f t="shared" ca="1" si="101"/>
        <v>100-500x</v>
      </c>
      <c r="CI350" s="7" t="s">
        <v>115</v>
      </c>
    </row>
    <row r="351" spans="1:87">
      <c r="A351">
        <v>11458</v>
      </c>
      <c r="B351" t="s">
        <v>118</v>
      </c>
      <c r="C351" s="17">
        <v>0.8</v>
      </c>
      <c r="D351" t="s">
        <v>103</v>
      </c>
      <c r="E351" t="s">
        <v>102</v>
      </c>
      <c r="F351" s="17">
        <v>0.75</v>
      </c>
      <c r="G351" s="17" t="str">
        <f t="shared" si="85"/>
        <v>Oui</v>
      </c>
      <c r="H351" t="s">
        <v>104</v>
      </c>
      <c r="I351" s="12" t="s">
        <v>120</v>
      </c>
      <c r="J351" s="13">
        <v>44742</v>
      </c>
      <c r="K351">
        <f t="shared" ca="1" si="87"/>
        <v>3</v>
      </c>
      <c r="L351" t="str">
        <f t="shared" ca="1" si="88"/>
        <v>3-5 ans</v>
      </c>
      <c r="M351" s="13">
        <v>44742</v>
      </c>
      <c r="N351">
        <f t="shared" ca="1" si="89"/>
        <v>3</v>
      </c>
      <c r="O351" t="str">
        <f t="shared" ca="1" si="90"/>
        <v>3-5 ans</v>
      </c>
      <c r="P351" s="13">
        <v>31048</v>
      </c>
      <c r="Q351">
        <f t="shared" ca="1" si="91"/>
        <v>41</v>
      </c>
      <c r="R351" t="str">
        <f t="shared" ca="1" si="92"/>
        <v>35-44</v>
      </c>
      <c r="S351" t="s">
        <v>129</v>
      </c>
      <c r="V351">
        <v>1</v>
      </c>
      <c r="X351">
        <v>1</v>
      </c>
      <c r="Z351">
        <v>1</v>
      </c>
      <c r="BR351">
        <f t="shared" si="86"/>
        <v>3</v>
      </c>
      <c r="BS351" t="str">
        <f t="shared" si="93"/>
        <v>Non prêté</v>
      </c>
      <c r="BT351" t="s">
        <v>106</v>
      </c>
      <c r="BU351" t="s">
        <v>125</v>
      </c>
      <c r="BV351" t="s">
        <v>126</v>
      </c>
      <c r="BW351" s="13" t="s">
        <v>103</v>
      </c>
      <c r="BX351" s="14" t="str">
        <f t="shared" ca="1" si="94"/>
        <v/>
      </c>
      <c r="BY351" s="15" t="str">
        <f t="shared" ca="1" si="95"/>
        <v/>
      </c>
      <c r="BZ351" s="12">
        <f t="shared" ca="1" si="96"/>
        <v>462655</v>
      </c>
      <c r="CA351" s="12"/>
      <c r="CB351" s="12">
        <f t="shared" ca="1" si="97"/>
        <v>462655</v>
      </c>
      <c r="CC351" s="12" t="s">
        <v>109</v>
      </c>
      <c r="CD351" s="12" t="s">
        <v>109</v>
      </c>
      <c r="CE351" s="12" t="str">
        <f t="shared" ca="1" si="98"/>
        <v/>
      </c>
      <c r="CF351" s="12" t="str">
        <f t="shared" ca="1" si="99"/>
        <v/>
      </c>
      <c r="CG351" s="16" t="str">
        <f t="shared" ca="1" si="100"/>
        <v/>
      </c>
      <c r="CH351" s="12" t="str">
        <f t="shared" ca="1" si="101"/>
        <v/>
      </c>
      <c r="CI351" s="12" t="s">
        <v>104</v>
      </c>
    </row>
    <row r="352" spans="1:87">
      <c r="A352" s="6">
        <v>11459</v>
      </c>
      <c r="B352" s="6" t="s">
        <v>101</v>
      </c>
      <c r="C352" s="18">
        <v>0.75</v>
      </c>
      <c r="D352" s="6" t="s">
        <v>102</v>
      </c>
      <c r="E352" s="6" t="s">
        <v>103</v>
      </c>
      <c r="F352" s="18"/>
      <c r="G352" s="18" t="str">
        <f t="shared" si="85"/>
        <v>Oui</v>
      </c>
      <c r="H352" s="6" t="s">
        <v>119</v>
      </c>
      <c r="I352" s="7" t="s">
        <v>120</v>
      </c>
      <c r="J352" s="8">
        <v>44562</v>
      </c>
      <c r="K352" s="6">
        <f t="shared" ca="1" si="87"/>
        <v>4</v>
      </c>
      <c r="L352" s="6" t="str">
        <f t="shared" ca="1" si="88"/>
        <v>3-5 ans</v>
      </c>
      <c r="M352" s="8">
        <v>44562</v>
      </c>
      <c r="N352" s="6">
        <f t="shared" ca="1" si="89"/>
        <v>4</v>
      </c>
      <c r="O352" s="6" t="str">
        <f t="shared" ca="1" si="90"/>
        <v>3-5 ans</v>
      </c>
      <c r="P352" s="8">
        <v>29221</v>
      </c>
      <c r="Q352" s="6">
        <f t="shared" ca="1" si="91"/>
        <v>46</v>
      </c>
      <c r="R352" s="6" t="str">
        <f t="shared" ca="1" si="92"/>
        <v>45-54</v>
      </c>
      <c r="S352" s="6" t="s">
        <v>129</v>
      </c>
      <c r="T352" s="6">
        <v>1</v>
      </c>
      <c r="U352" s="6">
        <v>1</v>
      </c>
      <c r="V352" s="6">
        <v>1</v>
      </c>
      <c r="W352" s="6">
        <v>1</v>
      </c>
      <c r="X352" s="6">
        <v>1</v>
      </c>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f t="shared" si="86"/>
        <v>5</v>
      </c>
      <c r="BS352" s="6" t="str">
        <f t="shared" si="93"/>
        <v>Prêt</v>
      </c>
      <c r="BT352" s="6" t="s">
        <v>106</v>
      </c>
      <c r="BU352" s="6" t="s">
        <v>112</v>
      </c>
      <c r="BV352" s="6" t="s">
        <v>108</v>
      </c>
      <c r="BW352" s="8" t="s">
        <v>103</v>
      </c>
      <c r="BX352" s="9">
        <f t="shared" ca="1" si="94"/>
        <v>792306</v>
      </c>
      <c r="BY352" s="10" t="str">
        <f t="shared" ca="1" si="95"/>
        <v>750k-5 mil</v>
      </c>
      <c r="BZ352" s="7">
        <f t="shared" ca="1" si="96"/>
        <v>1181743</v>
      </c>
      <c r="CA352" s="7"/>
      <c r="CB352" s="7">
        <f t="shared" ca="1" si="97"/>
        <v>1181743</v>
      </c>
      <c r="CC352" s="7" t="s">
        <v>113</v>
      </c>
      <c r="CD352" s="7" t="s">
        <v>128</v>
      </c>
      <c r="CE352" s="7">
        <f t="shared" ca="1" si="98"/>
        <v>4</v>
      </c>
      <c r="CF352" s="7">
        <f t="shared" ca="1" si="99"/>
        <v>198076.5</v>
      </c>
      <c r="CG352" s="11">
        <f t="shared" ca="1" si="100"/>
        <v>0.67045542051021245</v>
      </c>
      <c r="CH352" s="7" t="str">
        <f t="shared" ca="1" si="101"/>
        <v>1x</v>
      </c>
      <c r="CI352" s="7" t="s">
        <v>115</v>
      </c>
    </row>
    <row r="353" spans="1:87">
      <c r="A353">
        <v>11460</v>
      </c>
      <c r="B353" t="s">
        <v>139</v>
      </c>
      <c r="C353" s="17">
        <v>1</v>
      </c>
      <c r="D353" t="s">
        <v>103</v>
      </c>
      <c r="E353" t="s">
        <v>103</v>
      </c>
      <c r="G353" s="17" t="str">
        <f t="shared" si="85"/>
        <v>Oui</v>
      </c>
      <c r="H353" t="s">
        <v>104</v>
      </c>
      <c r="I353" s="12" t="s">
        <v>120</v>
      </c>
      <c r="J353" s="13">
        <v>44377</v>
      </c>
      <c r="K353">
        <f t="shared" ca="1" si="87"/>
        <v>4</v>
      </c>
      <c r="L353" t="str">
        <f t="shared" ca="1" si="88"/>
        <v>3-5 ans</v>
      </c>
      <c r="M353" s="13">
        <v>44377</v>
      </c>
      <c r="N353">
        <f t="shared" ca="1" si="89"/>
        <v>4</v>
      </c>
      <c r="O353" t="str">
        <f t="shared" ca="1" si="90"/>
        <v>3-5 ans</v>
      </c>
      <c r="P353" s="13">
        <v>27395</v>
      </c>
      <c r="Q353">
        <f t="shared" ca="1" si="91"/>
        <v>51</v>
      </c>
      <c r="R353" t="str">
        <f t="shared" ca="1" si="92"/>
        <v>45-54</v>
      </c>
      <c r="S353" t="s">
        <v>105</v>
      </c>
      <c r="V353">
        <v>1</v>
      </c>
      <c r="X353">
        <v>1</v>
      </c>
      <c r="Z353">
        <v>1</v>
      </c>
      <c r="BR353">
        <f t="shared" si="86"/>
        <v>3</v>
      </c>
      <c r="BS353" t="str">
        <f t="shared" si="93"/>
        <v>Non prêté</v>
      </c>
      <c r="BT353" t="s">
        <v>106</v>
      </c>
      <c r="BU353" t="s">
        <v>125</v>
      </c>
      <c r="BV353" t="s">
        <v>126</v>
      </c>
      <c r="BW353" s="13" t="s">
        <v>103</v>
      </c>
      <c r="BX353" s="14" t="str">
        <f t="shared" ca="1" si="94"/>
        <v/>
      </c>
      <c r="BY353" s="15" t="str">
        <f t="shared" ca="1" si="95"/>
        <v/>
      </c>
      <c r="BZ353" s="12">
        <f t="shared" ca="1" si="96"/>
        <v>803722</v>
      </c>
      <c r="CA353" s="12"/>
      <c r="CB353" s="12">
        <f t="shared" ca="1" si="97"/>
        <v>803722</v>
      </c>
      <c r="CC353" s="12" t="s">
        <v>109</v>
      </c>
      <c r="CD353" s="12" t="s">
        <v>109</v>
      </c>
      <c r="CE353" s="12" t="str">
        <f t="shared" ca="1" si="98"/>
        <v/>
      </c>
      <c r="CF353" s="12" t="str">
        <f t="shared" ca="1" si="99"/>
        <v/>
      </c>
      <c r="CG353" s="16" t="str">
        <f t="shared" ca="1" si="100"/>
        <v/>
      </c>
      <c r="CH353" s="12" t="str">
        <f t="shared" ca="1" si="101"/>
        <v/>
      </c>
      <c r="CI353" s="12" t="s">
        <v>104</v>
      </c>
    </row>
    <row r="354" spans="1:87">
      <c r="A354" s="6">
        <v>11461</v>
      </c>
      <c r="B354" s="6" t="s">
        <v>145</v>
      </c>
      <c r="C354" s="18">
        <v>0</v>
      </c>
      <c r="D354" s="6" t="s">
        <v>102</v>
      </c>
      <c r="E354" s="6" t="s">
        <v>102</v>
      </c>
      <c r="F354" s="18">
        <v>0.15</v>
      </c>
      <c r="G354" s="18" t="str">
        <f t="shared" si="85"/>
        <v>Non</v>
      </c>
      <c r="H354" s="6" t="s">
        <v>104</v>
      </c>
      <c r="I354" s="7" t="s">
        <v>120</v>
      </c>
      <c r="J354" s="8">
        <v>44197</v>
      </c>
      <c r="K354" s="6">
        <f t="shared" ca="1" si="87"/>
        <v>5</v>
      </c>
      <c r="L354" s="6" t="str">
        <f t="shared" ca="1" si="88"/>
        <v>5 à 10 ans</v>
      </c>
      <c r="M354" s="8">
        <v>44197</v>
      </c>
      <c r="N354" s="6">
        <f t="shared" ca="1" si="89"/>
        <v>5</v>
      </c>
      <c r="O354" s="6" t="str">
        <f t="shared" ca="1" si="90"/>
        <v>5 à 10 ans</v>
      </c>
      <c r="P354" s="8">
        <v>25569</v>
      </c>
      <c r="Q354" s="6">
        <f t="shared" ca="1" si="91"/>
        <v>56</v>
      </c>
      <c r="R354" s="6" t="str">
        <f t="shared" ca="1" si="92"/>
        <v>55-64</v>
      </c>
      <c r="S354" s="6" t="s">
        <v>140</v>
      </c>
      <c r="T354" s="6">
        <v>1</v>
      </c>
      <c r="U354" s="6">
        <v>1</v>
      </c>
      <c r="V354" s="6"/>
      <c r="W354" s="6">
        <v>1</v>
      </c>
      <c r="X354" s="6"/>
      <c r="Y354" s="6">
        <v>1</v>
      </c>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f t="shared" si="86"/>
        <v>4</v>
      </c>
      <c r="BS354" s="6" t="str">
        <f t="shared" si="93"/>
        <v>Prêt</v>
      </c>
      <c r="BT354" s="6" t="s">
        <v>106</v>
      </c>
      <c r="BU354" s="6" t="s">
        <v>125</v>
      </c>
      <c r="BV354" s="6" t="s">
        <v>126</v>
      </c>
      <c r="BW354" s="8" t="s">
        <v>103</v>
      </c>
      <c r="BX354" s="9">
        <f t="shared" ca="1" si="94"/>
        <v>2113315</v>
      </c>
      <c r="BY354" s="10" t="str">
        <f t="shared" ca="1" si="95"/>
        <v>750k-5 mil</v>
      </c>
      <c r="BZ354" s="7">
        <f t="shared" ca="1" si="96"/>
        <v>1564678</v>
      </c>
      <c r="CA354" s="7"/>
      <c r="CB354" s="7">
        <f t="shared" ca="1" si="97"/>
        <v>1564678</v>
      </c>
      <c r="CC354" s="7" t="s">
        <v>122</v>
      </c>
      <c r="CD354" s="7" t="s">
        <v>128</v>
      </c>
      <c r="CE354" s="7">
        <f t="shared" ca="1" si="98"/>
        <v>10</v>
      </c>
      <c r="CF354" s="7">
        <f t="shared" ca="1" si="99"/>
        <v>211331.5</v>
      </c>
      <c r="CG354" s="11">
        <f t="shared" ca="1" si="100"/>
        <v>1.3506389174002575</v>
      </c>
      <c r="CH354" s="7" t="str">
        <f t="shared" ca="1" si="101"/>
        <v>1-5x</v>
      </c>
      <c r="CI354" s="7" t="s">
        <v>115</v>
      </c>
    </row>
    <row r="355" spans="1:87">
      <c r="A355">
        <v>11462</v>
      </c>
      <c r="B355" t="s">
        <v>167</v>
      </c>
      <c r="C355" s="17">
        <v>0.4</v>
      </c>
      <c r="D355" t="s">
        <v>103</v>
      </c>
      <c r="E355" t="s">
        <v>102</v>
      </c>
      <c r="F355" s="17">
        <v>0.5</v>
      </c>
      <c r="G355" s="17" t="str">
        <f t="shared" si="85"/>
        <v>Non</v>
      </c>
      <c r="H355" t="s">
        <v>110</v>
      </c>
      <c r="I355" s="12" t="s">
        <v>127</v>
      </c>
      <c r="J355" s="13">
        <v>44012</v>
      </c>
      <c r="K355">
        <f t="shared" ca="1" si="87"/>
        <v>5</v>
      </c>
      <c r="L355" t="str">
        <f t="shared" ca="1" si="88"/>
        <v>5 à 10 ans</v>
      </c>
      <c r="M355" s="13">
        <v>44012</v>
      </c>
      <c r="N355">
        <f t="shared" ca="1" si="89"/>
        <v>5</v>
      </c>
      <c r="O355" t="str">
        <f t="shared" ca="1" si="90"/>
        <v>5 à 10 ans</v>
      </c>
      <c r="P355" s="13">
        <v>23743</v>
      </c>
      <c r="Q355">
        <f t="shared" ca="1" si="91"/>
        <v>61</v>
      </c>
      <c r="R355" t="str">
        <f t="shared" ca="1" si="92"/>
        <v>55-64</v>
      </c>
      <c r="S355" t="s">
        <v>105</v>
      </c>
      <c r="T355">
        <v>1</v>
      </c>
      <c r="V355">
        <v>1</v>
      </c>
      <c r="X355">
        <v>1</v>
      </c>
      <c r="Z355">
        <v>1</v>
      </c>
      <c r="BR355">
        <f t="shared" si="86"/>
        <v>4</v>
      </c>
      <c r="BS355" t="str">
        <f t="shared" si="93"/>
        <v>Prêt</v>
      </c>
      <c r="BT355" t="s">
        <v>106</v>
      </c>
      <c r="BU355" t="s">
        <v>125</v>
      </c>
      <c r="BV355" t="s">
        <v>126</v>
      </c>
      <c r="BW355" s="13" t="s">
        <v>103</v>
      </c>
      <c r="BX355" s="14">
        <f t="shared" ca="1" si="94"/>
        <v>3043214</v>
      </c>
      <c r="BY355" s="15" t="str">
        <f t="shared" ca="1" si="95"/>
        <v>750k-5 mil</v>
      </c>
      <c r="BZ355" s="12">
        <f t="shared" ca="1" si="96"/>
        <v>116485</v>
      </c>
      <c r="CA355" s="12"/>
      <c r="CB355" s="12">
        <f t="shared" ca="1" si="97"/>
        <v>116485</v>
      </c>
      <c r="CC355" s="12" t="s">
        <v>122</v>
      </c>
      <c r="CD355" s="12" t="s">
        <v>114</v>
      </c>
      <c r="CE355" s="12">
        <f t="shared" ca="1" si="98"/>
        <v>6</v>
      </c>
      <c r="CF355" s="12">
        <f t="shared" ca="1" si="99"/>
        <v>507202.33333333331</v>
      </c>
      <c r="CG355" s="16">
        <f t="shared" ca="1" si="100"/>
        <v>26.125372365540628</v>
      </c>
      <c r="CH355" s="12" t="str">
        <f t="shared" ca="1" si="101"/>
        <v>20-50x</v>
      </c>
      <c r="CI355" s="12" t="s">
        <v>115</v>
      </c>
    </row>
    <row r="356" spans="1:87">
      <c r="A356" s="6">
        <v>11463</v>
      </c>
      <c r="B356" s="6" t="s">
        <v>145</v>
      </c>
      <c r="C356" s="18">
        <v>0.15</v>
      </c>
      <c r="D356" s="6" t="s">
        <v>102</v>
      </c>
      <c r="E356" s="6" t="s">
        <v>103</v>
      </c>
      <c r="F356" s="18"/>
      <c r="G356" s="18" t="str">
        <f t="shared" si="85"/>
        <v>Non</v>
      </c>
      <c r="H356" s="6" t="s">
        <v>104</v>
      </c>
      <c r="I356" s="7" t="s">
        <v>104</v>
      </c>
      <c r="J356" s="8">
        <v>43831</v>
      </c>
      <c r="K356" s="6">
        <f t="shared" ca="1" si="87"/>
        <v>6</v>
      </c>
      <c r="L356" s="6" t="str">
        <f t="shared" ca="1" si="88"/>
        <v>5 à 10 ans</v>
      </c>
      <c r="M356" s="8">
        <v>43831</v>
      </c>
      <c r="N356" s="6">
        <f t="shared" ca="1" si="89"/>
        <v>6</v>
      </c>
      <c r="O356" s="6" t="str">
        <f t="shared" ca="1" si="90"/>
        <v>5 à 10 ans</v>
      </c>
      <c r="P356" s="8">
        <v>36526</v>
      </c>
      <c r="Q356" s="6">
        <f t="shared" ca="1" si="91"/>
        <v>26</v>
      </c>
      <c r="R356" s="6" t="str">
        <f t="shared" ca="1" si="92"/>
        <v>25-34</v>
      </c>
      <c r="S356" s="6" t="s">
        <v>140</v>
      </c>
      <c r="T356" s="6">
        <v>1</v>
      </c>
      <c r="U356" s="6">
        <v>1</v>
      </c>
      <c r="V356" s="6">
        <v>1</v>
      </c>
      <c r="W356" s="6">
        <v>1</v>
      </c>
      <c r="X356" s="6">
        <v>1</v>
      </c>
      <c r="Y356" s="6">
        <v>1</v>
      </c>
      <c r="Z356" s="6">
        <v>1</v>
      </c>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f t="shared" si="86"/>
        <v>7</v>
      </c>
      <c r="BS356" s="6" t="str">
        <f t="shared" si="93"/>
        <v>Prêt</v>
      </c>
      <c r="BT356" s="6" t="s">
        <v>106</v>
      </c>
      <c r="BU356" s="6" t="s">
        <v>125</v>
      </c>
      <c r="BV356" s="6" t="s">
        <v>126</v>
      </c>
      <c r="BW356" s="8" t="s">
        <v>103</v>
      </c>
      <c r="BX356" s="9">
        <f t="shared" ca="1" si="94"/>
        <v>3661424</v>
      </c>
      <c r="BY356" s="10" t="str">
        <f t="shared" ca="1" si="95"/>
        <v>750k-5 mil</v>
      </c>
      <c r="BZ356" s="7">
        <f t="shared" ca="1" si="96"/>
        <v>110119</v>
      </c>
      <c r="CA356" s="7"/>
      <c r="CB356" s="7">
        <f t="shared" ca="1" si="97"/>
        <v>110119</v>
      </c>
      <c r="CC356" s="7" t="s">
        <v>113</v>
      </c>
      <c r="CD356" s="7" t="s">
        <v>128</v>
      </c>
      <c r="CE356" s="7">
        <f t="shared" ca="1" si="98"/>
        <v>7</v>
      </c>
      <c r="CF356" s="7">
        <f t="shared" ca="1" si="99"/>
        <v>523060.57142857142</v>
      </c>
      <c r="CG356" s="11">
        <f t="shared" ca="1" si="100"/>
        <v>33.249702594465987</v>
      </c>
      <c r="CH356" s="7" t="str">
        <f t="shared" ca="1" si="101"/>
        <v>20-50x</v>
      </c>
      <c r="CI356" s="7" t="s">
        <v>115</v>
      </c>
    </row>
    <row r="357" spans="1:87">
      <c r="A357">
        <v>11464</v>
      </c>
      <c r="B357" t="s">
        <v>101</v>
      </c>
      <c r="C357" s="17">
        <v>0.2</v>
      </c>
      <c r="D357" t="s">
        <v>103</v>
      </c>
      <c r="E357" t="s">
        <v>103</v>
      </c>
      <c r="G357" s="17" t="str">
        <f t="shared" si="85"/>
        <v>Non</v>
      </c>
      <c r="H357" t="s">
        <v>119</v>
      </c>
      <c r="I357" s="12" t="s">
        <v>127</v>
      </c>
      <c r="J357" s="13">
        <v>43646</v>
      </c>
      <c r="K357">
        <f t="shared" ca="1" si="87"/>
        <v>6</v>
      </c>
      <c r="L357" t="str">
        <f t="shared" ca="1" si="88"/>
        <v>5 à 10 ans</v>
      </c>
      <c r="M357" s="13">
        <v>43646</v>
      </c>
      <c r="N357">
        <f t="shared" ca="1" si="89"/>
        <v>6</v>
      </c>
      <c r="O357" t="str">
        <f t="shared" ca="1" si="90"/>
        <v>5 à 10 ans</v>
      </c>
      <c r="P357" s="13">
        <v>34700</v>
      </c>
      <c r="Q357">
        <f t="shared" ca="1" si="91"/>
        <v>31</v>
      </c>
      <c r="R357" t="str">
        <f t="shared" ca="1" si="92"/>
        <v>25-34</v>
      </c>
      <c r="S357" t="s">
        <v>129</v>
      </c>
      <c r="T357">
        <v>1</v>
      </c>
      <c r="V357">
        <v>1</v>
      </c>
      <c r="X357">
        <v>1</v>
      </c>
      <c r="Z357">
        <v>1</v>
      </c>
      <c r="BR357">
        <f t="shared" si="86"/>
        <v>4</v>
      </c>
      <c r="BS357" t="str">
        <f t="shared" si="93"/>
        <v>Prêt</v>
      </c>
      <c r="BT357" t="s">
        <v>106</v>
      </c>
      <c r="BU357" t="s">
        <v>112</v>
      </c>
      <c r="BV357" t="s">
        <v>108</v>
      </c>
      <c r="BW357" s="13" t="s">
        <v>103</v>
      </c>
      <c r="BX357" s="14">
        <f t="shared" ca="1" si="94"/>
        <v>3346251</v>
      </c>
      <c r="BY357" s="15" t="str">
        <f t="shared" ca="1" si="95"/>
        <v>750k-5 mil</v>
      </c>
      <c r="BZ357" s="12">
        <f t="shared" ca="1" si="96"/>
        <v>163772</v>
      </c>
      <c r="CA357" s="12"/>
      <c r="CB357" s="12">
        <f t="shared" ca="1" si="97"/>
        <v>163772</v>
      </c>
      <c r="CC357" s="12" t="s">
        <v>113</v>
      </c>
      <c r="CD357" s="12" t="s">
        <v>114</v>
      </c>
      <c r="CE357" s="12">
        <f t="shared" ca="1" si="98"/>
        <v>6</v>
      </c>
      <c r="CF357" s="12">
        <f t="shared" ca="1" si="99"/>
        <v>557708.5</v>
      </c>
      <c r="CG357" s="16">
        <f t="shared" ca="1" si="100"/>
        <v>20.432375497643065</v>
      </c>
      <c r="CH357" s="12" t="str">
        <f t="shared" ca="1" si="101"/>
        <v>20-50x</v>
      </c>
      <c r="CI357" s="12" t="s">
        <v>115</v>
      </c>
    </row>
    <row r="358" spans="1:87">
      <c r="A358" s="6">
        <v>11465</v>
      </c>
      <c r="B358" s="6" t="s">
        <v>139</v>
      </c>
      <c r="C358" s="18">
        <v>0.3</v>
      </c>
      <c r="D358" s="6" t="s">
        <v>102</v>
      </c>
      <c r="E358" s="6" t="s">
        <v>102</v>
      </c>
      <c r="F358" s="18">
        <v>0.15</v>
      </c>
      <c r="G358" s="18" t="str">
        <f t="shared" si="85"/>
        <v>Non</v>
      </c>
      <c r="H358" s="6" t="s">
        <v>104</v>
      </c>
      <c r="I358" s="7" t="s">
        <v>104</v>
      </c>
      <c r="J358" s="8">
        <v>43466</v>
      </c>
      <c r="K358" s="6">
        <f t="shared" ca="1" si="87"/>
        <v>7</v>
      </c>
      <c r="L358" s="6" t="str">
        <f t="shared" ca="1" si="88"/>
        <v>5 à 10 ans</v>
      </c>
      <c r="M358" s="8">
        <v>43466</v>
      </c>
      <c r="N358" s="6">
        <f t="shared" ca="1" si="89"/>
        <v>7</v>
      </c>
      <c r="O358" s="6" t="str">
        <f t="shared" ca="1" si="90"/>
        <v>5 à 10 ans</v>
      </c>
      <c r="P358" s="8">
        <v>32874</v>
      </c>
      <c r="Q358" s="6">
        <f t="shared" ca="1" si="91"/>
        <v>36</v>
      </c>
      <c r="R358" s="6" t="str">
        <f t="shared" ca="1" si="92"/>
        <v>35-44</v>
      </c>
      <c r="S358" s="6" t="s">
        <v>124</v>
      </c>
      <c r="T358" s="6"/>
      <c r="U358" s="6">
        <v>1</v>
      </c>
      <c r="V358" s="6">
        <v>1</v>
      </c>
      <c r="W358" s="6">
        <v>1</v>
      </c>
      <c r="X358" s="6">
        <v>1</v>
      </c>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f t="shared" si="86"/>
        <v>4</v>
      </c>
      <c r="BS358" s="6" t="str">
        <f t="shared" si="93"/>
        <v>Non prêté</v>
      </c>
      <c r="BT358" s="6" t="s">
        <v>106</v>
      </c>
      <c r="BU358" s="6" t="s">
        <v>125</v>
      </c>
      <c r="BV358" s="6" t="s">
        <v>126</v>
      </c>
      <c r="BW358" s="8" t="s">
        <v>103</v>
      </c>
      <c r="BX358" s="9" t="str">
        <f t="shared" ca="1" si="94"/>
        <v/>
      </c>
      <c r="BY358" s="10" t="str">
        <f t="shared" ca="1" si="95"/>
        <v/>
      </c>
      <c r="BZ358" s="7">
        <f t="shared" ca="1" si="96"/>
        <v>1799541</v>
      </c>
      <c r="CA358" s="7"/>
      <c r="CB358" s="7">
        <f t="shared" ca="1" si="97"/>
        <v>1799541</v>
      </c>
      <c r="CC358" s="7" t="s">
        <v>109</v>
      </c>
      <c r="CD358" s="7" t="s">
        <v>109</v>
      </c>
      <c r="CE358" s="7" t="str">
        <f t="shared" ca="1" si="98"/>
        <v/>
      </c>
      <c r="CF358" s="7" t="str">
        <f t="shared" ca="1" si="99"/>
        <v/>
      </c>
      <c r="CG358" s="11" t="str">
        <f t="shared" ca="1" si="100"/>
        <v/>
      </c>
      <c r="CH358" s="7" t="str">
        <f t="shared" ca="1" si="101"/>
        <v/>
      </c>
      <c r="CI358" s="7" t="s">
        <v>104</v>
      </c>
    </row>
    <row r="359" spans="1:87">
      <c r="A359">
        <v>11466</v>
      </c>
      <c r="B359" t="s">
        <v>101</v>
      </c>
      <c r="C359" s="17">
        <v>0.4</v>
      </c>
      <c r="D359" t="s">
        <v>103</v>
      </c>
      <c r="E359" t="s">
        <v>102</v>
      </c>
      <c r="F359" s="17">
        <v>0.3</v>
      </c>
      <c r="G359" s="17" t="str">
        <f t="shared" si="85"/>
        <v>Non</v>
      </c>
      <c r="H359" t="s">
        <v>119</v>
      </c>
      <c r="I359" s="12" t="s">
        <v>120</v>
      </c>
      <c r="J359" s="13">
        <v>43281</v>
      </c>
      <c r="K359">
        <f t="shared" ca="1" si="87"/>
        <v>7</v>
      </c>
      <c r="L359" t="str">
        <f t="shared" ca="1" si="88"/>
        <v>5 à 10 ans</v>
      </c>
      <c r="M359" s="13">
        <v>43281</v>
      </c>
      <c r="N359">
        <f t="shared" ca="1" si="89"/>
        <v>7</v>
      </c>
      <c r="O359" t="str">
        <f t="shared" ca="1" si="90"/>
        <v>5 à 10 ans</v>
      </c>
      <c r="P359" s="13">
        <v>31048</v>
      </c>
      <c r="Q359">
        <f t="shared" ca="1" si="91"/>
        <v>41</v>
      </c>
      <c r="R359" t="str">
        <f t="shared" ca="1" si="92"/>
        <v>35-44</v>
      </c>
      <c r="S359" t="s">
        <v>117</v>
      </c>
      <c r="T359">
        <v>1</v>
      </c>
      <c r="V359">
        <v>1</v>
      </c>
      <c r="X359">
        <v>1</v>
      </c>
      <c r="Z359">
        <v>1</v>
      </c>
      <c r="BR359">
        <f t="shared" si="86"/>
        <v>4</v>
      </c>
      <c r="BS359" t="str">
        <f t="shared" si="93"/>
        <v>Prêt</v>
      </c>
      <c r="BT359" t="s">
        <v>106</v>
      </c>
      <c r="BU359" t="s">
        <v>112</v>
      </c>
      <c r="BV359" t="s">
        <v>108</v>
      </c>
      <c r="BW359" s="13" t="s">
        <v>103</v>
      </c>
      <c r="BX359" s="14">
        <f t="shared" ca="1" si="94"/>
        <v>444618</v>
      </c>
      <c r="BY359" s="15" t="str">
        <f t="shared" ca="1" si="95"/>
        <v>250k-750k</v>
      </c>
      <c r="BZ359" s="12">
        <f t="shared" ca="1" si="96"/>
        <v>735659</v>
      </c>
      <c r="CA359" s="12"/>
      <c r="CB359" s="12">
        <f t="shared" ca="1" si="97"/>
        <v>735659</v>
      </c>
      <c r="CC359" s="12" t="s">
        <v>122</v>
      </c>
      <c r="CD359" s="12" t="s">
        <v>114</v>
      </c>
      <c r="CE359" s="12">
        <f t="shared" ca="1" si="98"/>
        <v>1</v>
      </c>
      <c r="CF359" s="12">
        <f t="shared" ca="1" si="99"/>
        <v>444618</v>
      </c>
      <c r="CG359" s="16">
        <f t="shared" ca="1" si="100"/>
        <v>0.60438056218981895</v>
      </c>
      <c r="CH359" s="12" t="str">
        <f t="shared" ca="1" si="101"/>
        <v>1x</v>
      </c>
      <c r="CI359" s="12" t="s">
        <v>115</v>
      </c>
    </row>
    <row r="360" spans="1:87">
      <c r="A360" s="6">
        <v>11467</v>
      </c>
      <c r="B360" s="6" t="s">
        <v>101</v>
      </c>
      <c r="C360" s="18">
        <v>0.5</v>
      </c>
      <c r="D360" s="6" t="s">
        <v>102</v>
      </c>
      <c r="E360" s="6" t="s">
        <v>103</v>
      </c>
      <c r="F360" s="18"/>
      <c r="G360" s="18" t="str">
        <f t="shared" si="85"/>
        <v>Oui</v>
      </c>
      <c r="H360" s="6" t="s">
        <v>104</v>
      </c>
      <c r="I360" s="7" t="s">
        <v>104</v>
      </c>
      <c r="J360" s="8">
        <v>43101</v>
      </c>
      <c r="K360" s="6">
        <f t="shared" ca="1" si="87"/>
        <v>8</v>
      </c>
      <c r="L360" s="6" t="str">
        <f t="shared" ca="1" si="88"/>
        <v>5 à 10 ans</v>
      </c>
      <c r="M360" s="8">
        <v>43101</v>
      </c>
      <c r="N360" s="6">
        <f t="shared" ca="1" si="89"/>
        <v>8</v>
      </c>
      <c r="O360" s="6" t="str">
        <f t="shared" ca="1" si="90"/>
        <v>5 à 10 ans</v>
      </c>
      <c r="P360" s="8">
        <v>29221</v>
      </c>
      <c r="Q360" s="6">
        <f t="shared" ca="1" si="91"/>
        <v>46</v>
      </c>
      <c r="R360" s="6" t="str">
        <f t="shared" ca="1" si="92"/>
        <v>45-54</v>
      </c>
      <c r="S360" s="6" t="s">
        <v>117</v>
      </c>
      <c r="T360" s="6"/>
      <c r="U360" s="6">
        <v>1</v>
      </c>
      <c r="V360" s="6"/>
      <c r="W360" s="6">
        <v>1</v>
      </c>
      <c r="X360" s="6"/>
      <c r="Y360" s="6">
        <v>1</v>
      </c>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f t="shared" si="86"/>
        <v>3</v>
      </c>
      <c r="BS360" s="6" t="str">
        <f t="shared" si="93"/>
        <v>Non prêté</v>
      </c>
      <c r="BT360" s="6" t="s">
        <v>106</v>
      </c>
      <c r="BU360" s="6" t="s">
        <v>112</v>
      </c>
      <c r="BV360" s="6" t="s">
        <v>108</v>
      </c>
      <c r="BW360" s="8" t="s">
        <v>103</v>
      </c>
      <c r="BX360" s="9" t="str">
        <f t="shared" ca="1" si="94"/>
        <v/>
      </c>
      <c r="BY360" s="10" t="str">
        <f t="shared" ca="1" si="95"/>
        <v/>
      </c>
      <c r="BZ360" s="7">
        <f t="shared" ca="1" si="96"/>
        <v>1096204</v>
      </c>
      <c r="CA360" s="7"/>
      <c r="CB360" s="7">
        <f t="shared" ca="1" si="97"/>
        <v>1096204</v>
      </c>
      <c r="CC360" s="7" t="s">
        <v>109</v>
      </c>
      <c r="CD360" s="7" t="s">
        <v>109</v>
      </c>
      <c r="CE360" s="7" t="str">
        <f t="shared" ca="1" si="98"/>
        <v/>
      </c>
      <c r="CF360" s="7" t="str">
        <f t="shared" ca="1" si="99"/>
        <v/>
      </c>
      <c r="CG360" s="11" t="str">
        <f t="shared" ca="1" si="100"/>
        <v/>
      </c>
      <c r="CH360" s="7" t="str">
        <f t="shared" ca="1" si="101"/>
        <v/>
      </c>
      <c r="CI360" s="7" t="s">
        <v>104</v>
      </c>
    </row>
    <row r="361" spans="1:87">
      <c r="A361">
        <v>11468</v>
      </c>
      <c r="B361" t="s">
        <v>166</v>
      </c>
      <c r="C361" s="17">
        <v>0.6</v>
      </c>
      <c r="D361" t="s">
        <v>103</v>
      </c>
      <c r="E361" t="s">
        <v>103</v>
      </c>
      <c r="G361" s="17" t="str">
        <f t="shared" si="85"/>
        <v>Oui</v>
      </c>
      <c r="H361" t="s">
        <v>104</v>
      </c>
      <c r="I361" s="12" t="s">
        <v>120</v>
      </c>
      <c r="J361" s="13">
        <v>42916</v>
      </c>
      <c r="K361">
        <f t="shared" ca="1" si="87"/>
        <v>8</v>
      </c>
      <c r="L361" t="str">
        <f t="shared" ca="1" si="88"/>
        <v>5 à 10 ans</v>
      </c>
      <c r="M361" s="13">
        <v>42916</v>
      </c>
      <c r="N361">
        <f t="shared" ca="1" si="89"/>
        <v>8</v>
      </c>
      <c r="O361" t="str">
        <f t="shared" ca="1" si="90"/>
        <v>5 à 10 ans</v>
      </c>
      <c r="P361" s="13">
        <v>27395</v>
      </c>
      <c r="Q361">
        <f t="shared" ca="1" si="91"/>
        <v>51</v>
      </c>
      <c r="R361" t="str">
        <f t="shared" ca="1" si="92"/>
        <v>45-54</v>
      </c>
      <c r="S361" t="s">
        <v>141</v>
      </c>
      <c r="T361">
        <v>1</v>
      </c>
      <c r="V361">
        <v>1</v>
      </c>
      <c r="X361">
        <v>1</v>
      </c>
      <c r="Z361">
        <v>1</v>
      </c>
      <c r="BR361">
        <f t="shared" si="86"/>
        <v>4</v>
      </c>
      <c r="BS361" t="str">
        <f t="shared" si="93"/>
        <v>Prêt</v>
      </c>
      <c r="BT361" t="s">
        <v>106</v>
      </c>
      <c r="BU361" t="s">
        <v>125</v>
      </c>
      <c r="BV361" t="s">
        <v>126</v>
      </c>
      <c r="BW361" s="13" t="s">
        <v>103</v>
      </c>
      <c r="BX361" s="14">
        <f t="shared" ca="1" si="94"/>
        <v>4938701</v>
      </c>
      <c r="BY361" s="15" t="str">
        <f t="shared" ca="1" si="95"/>
        <v>750k-5 mil</v>
      </c>
      <c r="BZ361" s="12">
        <f t="shared" ca="1" si="96"/>
        <v>547115</v>
      </c>
      <c r="CA361" s="12"/>
      <c r="CB361" s="12">
        <f t="shared" ca="1" si="97"/>
        <v>547115</v>
      </c>
      <c r="CC361" s="12" t="s">
        <v>113</v>
      </c>
      <c r="CD361" s="12" t="s">
        <v>114</v>
      </c>
      <c r="CE361" s="12">
        <f t="shared" ca="1" si="98"/>
        <v>1</v>
      </c>
      <c r="CF361" s="12">
        <f t="shared" ca="1" si="99"/>
        <v>4938701</v>
      </c>
      <c r="CG361" s="16">
        <f t="shared" ca="1" si="100"/>
        <v>9.0268060645385333</v>
      </c>
      <c r="CH361" s="12" t="str">
        <f t="shared" ca="1" si="101"/>
        <v>5-10x</v>
      </c>
      <c r="CI361" s="12" t="s">
        <v>115</v>
      </c>
    </row>
    <row r="362" spans="1:87">
      <c r="A362" s="6">
        <v>11469</v>
      </c>
      <c r="B362" s="6" t="s">
        <v>163</v>
      </c>
      <c r="C362" s="18">
        <v>0.7</v>
      </c>
      <c r="D362" s="6" t="s">
        <v>102</v>
      </c>
      <c r="E362" s="6" t="s">
        <v>102</v>
      </c>
      <c r="F362" s="18">
        <v>0.4</v>
      </c>
      <c r="G362" s="18" t="str">
        <f t="shared" si="85"/>
        <v>Oui</v>
      </c>
      <c r="H362" s="6" t="s">
        <v>104</v>
      </c>
      <c r="I362" s="7" t="s">
        <v>104</v>
      </c>
      <c r="J362" s="8">
        <v>42736</v>
      </c>
      <c r="K362" s="6">
        <f t="shared" ca="1" si="87"/>
        <v>9</v>
      </c>
      <c r="L362" s="6" t="str">
        <f t="shared" ca="1" si="88"/>
        <v>5 à 10 ans</v>
      </c>
      <c r="M362" s="8">
        <v>42736</v>
      </c>
      <c r="N362" s="6">
        <f t="shared" ca="1" si="89"/>
        <v>9</v>
      </c>
      <c r="O362" s="6" t="str">
        <f t="shared" ca="1" si="90"/>
        <v>5 à 10 ans</v>
      </c>
      <c r="P362" s="8">
        <v>25569</v>
      </c>
      <c r="Q362" s="6">
        <f t="shared" ca="1" si="91"/>
        <v>56</v>
      </c>
      <c r="R362" s="6" t="str">
        <f t="shared" ca="1" si="92"/>
        <v>55-64</v>
      </c>
      <c r="S362" s="6" t="s">
        <v>154</v>
      </c>
      <c r="T362" s="6">
        <v>1</v>
      </c>
      <c r="U362" s="6">
        <v>1</v>
      </c>
      <c r="V362" s="6">
        <v>1</v>
      </c>
      <c r="W362" s="6">
        <v>1</v>
      </c>
      <c r="X362" s="6">
        <v>1</v>
      </c>
      <c r="Y362" s="6">
        <v>1</v>
      </c>
      <c r="Z362" s="6">
        <v>1</v>
      </c>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f t="shared" si="86"/>
        <v>7</v>
      </c>
      <c r="BS362" s="6" t="str">
        <f t="shared" si="93"/>
        <v>Prêt</v>
      </c>
      <c r="BT362" s="6" t="s">
        <v>106</v>
      </c>
      <c r="BU362" s="6" t="s">
        <v>107</v>
      </c>
      <c r="BV362" s="6" t="s">
        <v>108</v>
      </c>
      <c r="BW362" s="8" t="s">
        <v>103</v>
      </c>
      <c r="BX362" s="9">
        <f t="shared" ca="1" si="94"/>
        <v>1514128</v>
      </c>
      <c r="BY362" s="10" t="str">
        <f t="shared" ca="1" si="95"/>
        <v>750k-5 mil</v>
      </c>
      <c r="BZ362" s="7">
        <f t="shared" ca="1" si="96"/>
        <v>7544</v>
      </c>
      <c r="CA362" s="7"/>
      <c r="CB362" s="7">
        <f t="shared" ca="1" si="97"/>
        <v>7544</v>
      </c>
      <c r="CC362" s="7" t="s">
        <v>122</v>
      </c>
      <c r="CD362" s="7" t="s">
        <v>128</v>
      </c>
      <c r="CE362" s="7">
        <f t="shared" ca="1" si="98"/>
        <v>3</v>
      </c>
      <c r="CF362" s="7">
        <f t="shared" ca="1" si="99"/>
        <v>504709.33333333331</v>
      </c>
      <c r="CG362" s="11">
        <f t="shared" ca="1" si="100"/>
        <v>200.70625662778366</v>
      </c>
      <c r="CH362" s="7" t="str">
        <f t="shared" ca="1" si="101"/>
        <v>100-500x</v>
      </c>
      <c r="CI362" s="7" t="s">
        <v>115</v>
      </c>
    </row>
    <row r="363" spans="1:87">
      <c r="A363">
        <v>11470</v>
      </c>
      <c r="B363" t="s">
        <v>101</v>
      </c>
      <c r="C363" s="17">
        <v>0.8</v>
      </c>
      <c r="D363" t="s">
        <v>103</v>
      </c>
      <c r="E363" t="s">
        <v>102</v>
      </c>
      <c r="F363" s="17">
        <v>0.75</v>
      </c>
      <c r="G363" s="17" t="str">
        <f t="shared" si="85"/>
        <v>Oui</v>
      </c>
      <c r="H363" t="s">
        <v>104</v>
      </c>
      <c r="I363" s="12" t="s">
        <v>120</v>
      </c>
      <c r="J363" s="13">
        <v>42551</v>
      </c>
      <c r="K363">
        <f t="shared" ca="1" si="87"/>
        <v>9</v>
      </c>
      <c r="L363" t="str">
        <f t="shared" ca="1" si="88"/>
        <v>5 à 10 ans</v>
      </c>
      <c r="M363" s="13">
        <v>42551</v>
      </c>
      <c r="N363">
        <f t="shared" ca="1" si="89"/>
        <v>9</v>
      </c>
      <c r="O363" t="str">
        <f t="shared" ca="1" si="90"/>
        <v>5 à 10 ans</v>
      </c>
      <c r="P363" s="13">
        <v>23743</v>
      </c>
      <c r="Q363">
        <f t="shared" ca="1" si="91"/>
        <v>61</v>
      </c>
      <c r="R363" t="str">
        <f t="shared" ca="1" si="92"/>
        <v>55-64</v>
      </c>
      <c r="S363" t="s">
        <v>129</v>
      </c>
      <c r="V363">
        <v>1</v>
      </c>
      <c r="X363">
        <v>1</v>
      </c>
      <c r="Z363">
        <v>1</v>
      </c>
      <c r="BR363">
        <f t="shared" si="86"/>
        <v>3</v>
      </c>
      <c r="BS363" t="str">
        <f t="shared" si="93"/>
        <v>Non prêté</v>
      </c>
      <c r="BT363" t="s">
        <v>106</v>
      </c>
      <c r="BU363" t="s">
        <v>125</v>
      </c>
      <c r="BV363" t="s">
        <v>126</v>
      </c>
      <c r="BW363" s="13" t="s">
        <v>103</v>
      </c>
      <c r="BX363" s="14" t="str">
        <f t="shared" ca="1" si="94"/>
        <v/>
      </c>
      <c r="BY363" s="15" t="str">
        <f t="shared" ca="1" si="95"/>
        <v/>
      </c>
      <c r="BZ363" s="12">
        <f t="shared" ca="1" si="96"/>
        <v>1031772</v>
      </c>
      <c r="CA363" s="12"/>
      <c r="CB363" s="12">
        <f t="shared" ca="1" si="97"/>
        <v>1031772</v>
      </c>
      <c r="CC363" s="12" t="s">
        <v>109</v>
      </c>
      <c r="CD363" s="12" t="s">
        <v>109</v>
      </c>
      <c r="CE363" s="12" t="str">
        <f t="shared" ca="1" si="98"/>
        <v/>
      </c>
      <c r="CF363" s="12" t="str">
        <f t="shared" ca="1" si="99"/>
        <v/>
      </c>
      <c r="CG363" s="16" t="str">
        <f t="shared" ca="1" si="100"/>
        <v/>
      </c>
      <c r="CH363" s="12" t="str">
        <f t="shared" ca="1" si="101"/>
        <v/>
      </c>
      <c r="CI363" s="12" t="s">
        <v>104</v>
      </c>
    </row>
    <row r="364" spans="1:87">
      <c r="A364" s="6">
        <v>11471</v>
      </c>
      <c r="B364" s="6" t="s">
        <v>101</v>
      </c>
      <c r="C364" s="18">
        <v>0.75</v>
      </c>
      <c r="D364" s="6" t="s">
        <v>102</v>
      </c>
      <c r="E364" s="6" t="s">
        <v>103</v>
      </c>
      <c r="F364" s="18"/>
      <c r="G364" s="18" t="str">
        <f t="shared" si="85"/>
        <v>Oui</v>
      </c>
      <c r="H364" s="6" t="s">
        <v>104</v>
      </c>
      <c r="I364" s="7" t="s">
        <v>120</v>
      </c>
      <c r="J364" s="8">
        <v>42370</v>
      </c>
      <c r="K364" s="6">
        <f t="shared" ca="1" si="87"/>
        <v>10</v>
      </c>
      <c r="L364" s="6" t="str">
        <f t="shared" ca="1" si="88"/>
        <v>10-20 ans</v>
      </c>
      <c r="M364" s="8">
        <v>42370</v>
      </c>
      <c r="N364" s="6">
        <f t="shared" ca="1" si="89"/>
        <v>10</v>
      </c>
      <c r="O364" s="6" t="str">
        <f t="shared" ca="1" si="90"/>
        <v>10-20 ans</v>
      </c>
      <c r="P364" s="8">
        <v>36526</v>
      </c>
      <c r="Q364" s="6">
        <f t="shared" ca="1" si="91"/>
        <v>26</v>
      </c>
      <c r="R364" s="6" t="str">
        <f t="shared" ca="1" si="92"/>
        <v>25-34</v>
      </c>
      <c r="S364" s="6" t="s">
        <v>144</v>
      </c>
      <c r="T364" s="6"/>
      <c r="U364" s="6">
        <v>1</v>
      </c>
      <c r="V364" s="6">
        <v>1</v>
      </c>
      <c r="W364" s="6">
        <v>1</v>
      </c>
      <c r="X364" s="6">
        <v>1</v>
      </c>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f t="shared" si="86"/>
        <v>4</v>
      </c>
      <c r="BS364" s="6" t="str">
        <f t="shared" si="93"/>
        <v>Non prêté</v>
      </c>
      <c r="BT364" s="6" t="s">
        <v>106</v>
      </c>
      <c r="BU364" s="6" t="s">
        <v>125</v>
      </c>
      <c r="BV364" s="6" t="s">
        <v>126</v>
      </c>
      <c r="BW364" s="8" t="s">
        <v>103</v>
      </c>
      <c r="BX364" s="9" t="str">
        <f t="shared" ca="1" si="94"/>
        <v/>
      </c>
      <c r="BY364" s="10" t="str">
        <f t="shared" ca="1" si="95"/>
        <v/>
      </c>
      <c r="BZ364" s="7">
        <f t="shared" ca="1" si="96"/>
        <v>424866</v>
      </c>
      <c r="CA364" s="7"/>
      <c r="CB364" s="7">
        <f t="shared" ca="1" si="97"/>
        <v>424866</v>
      </c>
      <c r="CC364" s="7" t="s">
        <v>109</v>
      </c>
      <c r="CD364" s="7" t="s">
        <v>109</v>
      </c>
      <c r="CE364" s="7" t="str">
        <f t="shared" ca="1" si="98"/>
        <v/>
      </c>
      <c r="CF364" s="7" t="str">
        <f t="shared" ca="1" si="99"/>
        <v/>
      </c>
      <c r="CG364" s="11" t="str">
        <f t="shared" ca="1" si="100"/>
        <v/>
      </c>
      <c r="CH364" s="7" t="str">
        <f t="shared" ca="1" si="101"/>
        <v/>
      </c>
      <c r="CI364" s="7" t="s">
        <v>104</v>
      </c>
    </row>
    <row r="365" spans="1:87">
      <c r="A365">
        <v>11472</v>
      </c>
      <c r="B365" t="s">
        <v>101</v>
      </c>
      <c r="C365" s="17">
        <v>1</v>
      </c>
      <c r="D365" t="s">
        <v>103</v>
      </c>
      <c r="E365" t="s">
        <v>103</v>
      </c>
      <c r="G365" s="17" t="str">
        <f t="shared" si="85"/>
        <v>Oui</v>
      </c>
      <c r="H365" t="s">
        <v>153</v>
      </c>
      <c r="I365" s="12" t="s">
        <v>111</v>
      </c>
      <c r="J365" s="13">
        <v>42185</v>
      </c>
      <c r="K365">
        <f t="shared" ca="1" si="87"/>
        <v>10</v>
      </c>
      <c r="L365" t="str">
        <f t="shared" ca="1" si="88"/>
        <v>10-20 ans</v>
      </c>
      <c r="M365" s="13">
        <v>42185</v>
      </c>
      <c r="N365">
        <f t="shared" ca="1" si="89"/>
        <v>10</v>
      </c>
      <c r="O365" t="str">
        <f t="shared" ca="1" si="90"/>
        <v>10-20 ans</v>
      </c>
      <c r="P365" s="13">
        <v>34700</v>
      </c>
      <c r="Q365">
        <f t="shared" ca="1" si="91"/>
        <v>31</v>
      </c>
      <c r="R365" t="str">
        <f t="shared" ca="1" si="92"/>
        <v>25-34</v>
      </c>
      <c r="S365" t="s">
        <v>140</v>
      </c>
      <c r="T365">
        <v>1</v>
      </c>
      <c r="V365">
        <v>1</v>
      </c>
      <c r="X365">
        <v>1</v>
      </c>
      <c r="Z365">
        <v>1</v>
      </c>
      <c r="BR365">
        <f t="shared" si="86"/>
        <v>4</v>
      </c>
      <c r="BS365" t="str">
        <f t="shared" si="93"/>
        <v>Prêt</v>
      </c>
      <c r="BT365" t="s">
        <v>106</v>
      </c>
      <c r="BU365" t="s">
        <v>112</v>
      </c>
      <c r="BV365" t="s">
        <v>138</v>
      </c>
      <c r="BW365" s="13" t="s">
        <v>103</v>
      </c>
      <c r="BX365" s="14">
        <f t="shared" ca="1" si="94"/>
        <v>3018901</v>
      </c>
      <c r="BY365" s="15" t="str">
        <f t="shared" ca="1" si="95"/>
        <v>750k-5 mil</v>
      </c>
      <c r="BZ365" s="12">
        <f t="shared" ca="1" si="96"/>
        <v>1959733</v>
      </c>
      <c r="CA365" s="12"/>
      <c r="CB365" s="12">
        <f t="shared" ca="1" si="97"/>
        <v>1959733</v>
      </c>
      <c r="CC365" s="12" t="s">
        <v>113</v>
      </c>
      <c r="CD365" s="12" t="s">
        <v>114</v>
      </c>
      <c r="CE365" s="12">
        <f t="shared" ca="1" si="98"/>
        <v>8</v>
      </c>
      <c r="CF365" s="12">
        <f t="shared" ca="1" si="99"/>
        <v>377362.625</v>
      </c>
      <c r="CG365" s="16">
        <f t="shared" ca="1" si="100"/>
        <v>1.5404654613664208</v>
      </c>
      <c r="CH365" s="12" t="str">
        <f t="shared" ca="1" si="101"/>
        <v>1-5x</v>
      </c>
      <c r="CI365" s="12" t="s">
        <v>115</v>
      </c>
    </row>
    <row r="366" spans="1:87">
      <c r="A366" s="6">
        <v>11473</v>
      </c>
      <c r="B366" s="6" t="s">
        <v>132</v>
      </c>
      <c r="C366" s="18">
        <v>0</v>
      </c>
      <c r="D366" s="6" t="s">
        <v>102</v>
      </c>
      <c r="E366" s="6" t="s">
        <v>102</v>
      </c>
      <c r="F366" s="18">
        <v>0.15</v>
      </c>
      <c r="G366" s="18" t="str">
        <f t="shared" si="85"/>
        <v>Non</v>
      </c>
      <c r="H366" s="6" t="s">
        <v>104</v>
      </c>
      <c r="I366" s="7" t="s">
        <v>104</v>
      </c>
      <c r="J366" s="8">
        <v>42005</v>
      </c>
      <c r="K366" s="6">
        <f t="shared" ca="1" si="87"/>
        <v>11</v>
      </c>
      <c r="L366" s="6" t="str">
        <f t="shared" ca="1" si="88"/>
        <v>10-20 ans</v>
      </c>
      <c r="M366" s="8">
        <v>42005</v>
      </c>
      <c r="N366" s="6">
        <f t="shared" ca="1" si="89"/>
        <v>11</v>
      </c>
      <c r="O366" s="6" t="str">
        <f t="shared" ca="1" si="90"/>
        <v>10-20 ans</v>
      </c>
      <c r="P366" s="8">
        <v>32874</v>
      </c>
      <c r="Q366" s="6">
        <f t="shared" ca="1" si="91"/>
        <v>36</v>
      </c>
      <c r="R366" s="6" t="str">
        <f t="shared" ca="1" si="92"/>
        <v>35-44</v>
      </c>
      <c r="S366" s="6" t="s">
        <v>124</v>
      </c>
      <c r="T366" s="6"/>
      <c r="U366" s="6">
        <v>1</v>
      </c>
      <c r="V366" s="6"/>
      <c r="W366" s="6">
        <v>1</v>
      </c>
      <c r="X366" s="6"/>
      <c r="Y366" s="6">
        <v>1</v>
      </c>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f t="shared" si="86"/>
        <v>3</v>
      </c>
      <c r="BS366" s="6" t="str">
        <f t="shared" si="93"/>
        <v>Non prêté</v>
      </c>
      <c r="BT366" s="6" t="s">
        <v>106</v>
      </c>
      <c r="BU366" s="6" t="s">
        <v>125</v>
      </c>
      <c r="BV366" s="6" t="s">
        <v>126</v>
      </c>
      <c r="BW366" s="8" t="s">
        <v>103</v>
      </c>
      <c r="BX366" s="9" t="str">
        <f t="shared" ca="1" si="94"/>
        <v/>
      </c>
      <c r="BY366" s="10" t="str">
        <f t="shared" ca="1" si="95"/>
        <v/>
      </c>
      <c r="BZ366" s="7">
        <f t="shared" ca="1" si="96"/>
        <v>496598</v>
      </c>
      <c r="CA366" s="7"/>
      <c r="CB366" s="7">
        <f t="shared" ca="1" si="97"/>
        <v>496598</v>
      </c>
      <c r="CC366" s="7" t="s">
        <v>109</v>
      </c>
      <c r="CD366" s="7" t="s">
        <v>109</v>
      </c>
      <c r="CE366" s="7" t="str">
        <f t="shared" ca="1" si="98"/>
        <v/>
      </c>
      <c r="CF366" s="7" t="str">
        <f t="shared" ca="1" si="99"/>
        <v/>
      </c>
      <c r="CG366" s="11" t="str">
        <f t="shared" ca="1" si="100"/>
        <v/>
      </c>
      <c r="CH366" s="7" t="str">
        <f t="shared" ca="1" si="101"/>
        <v/>
      </c>
      <c r="CI366" s="7" t="s">
        <v>104</v>
      </c>
    </row>
    <row r="367" spans="1:87">
      <c r="A367">
        <v>11474</v>
      </c>
      <c r="B367" t="s">
        <v>139</v>
      </c>
      <c r="C367" s="17">
        <v>0.4</v>
      </c>
      <c r="D367" t="s">
        <v>103</v>
      </c>
      <c r="E367" t="s">
        <v>102</v>
      </c>
      <c r="F367" s="17">
        <v>0.5</v>
      </c>
      <c r="G367" s="17" t="str">
        <f t="shared" si="85"/>
        <v>Non</v>
      </c>
      <c r="H367" t="s">
        <v>104</v>
      </c>
      <c r="I367" s="12" t="s">
        <v>104</v>
      </c>
      <c r="J367" s="13">
        <v>41640</v>
      </c>
      <c r="K367">
        <f t="shared" ca="1" si="87"/>
        <v>12</v>
      </c>
      <c r="L367" t="str">
        <f t="shared" ca="1" si="88"/>
        <v>10-20 ans</v>
      </c>
      <c r="M367" s="13">
        <v>41640</v>
      </c>
      <c r="N367">
        <f t="shared" ca="1" si="89"/>
        <v>12</v>
      </c>
      <c r="O367" t="str">
        <f t="shared" ca="1" si="90"/>
        <v>10-20 ans</v>
      </c>
      <c r="P367" s="13">
        <v>31048</v>
      </c>
      <c r="Q367">
        <f t="shared" ca="1" si="91"/>
        <v>41</v>
      </c>
      <c r="R367" t="str">
        <f t="shared" ca="1" si="92"/>
        <v>35-44</v>
      </c>
      <c r="S367" t="s">
        <v>124</v>
      </c>
      <c r="T367">
        <v>1</v>
      </c>
      <c r="V367">
        <v>1</v>
      </c>
      <c r="X367">
        <v>1</v>
      </c>
      <c r="Z367">
        <v>1</v>
      </c>
      <c r="BR367">
        <f t="shared" si="86"/>
        <v>4</v>
      </c>
      <c r="BS367" t="str">
        <f t="shared" si="93"/>
        <v>Prêt</v>
      </c>
      <c r="BT367" t="s">
        <v>106</v>
      </c>
      <c r="BU367" t="s">
        <v>125</v>
      </c>
      <c r="BV367" t="s">
        <v>126</v>
      </c>
      <c r="BW367" s="13" t="s">
        <v>103</v>
      </c>
      <c r="BX367" s="14">
        <f t="shared" ca="1" si="94"/>
        <v>2143307</v>
      </c>
      <c r="BY367" s="15" t="str">
        <f t="shared" ca="1" si="95"/>
        <v>750k-5 mil</v>
      </c>
      <c r="BZ367" s="12">
        <f t="shared" ca="1" si="96"/>
        <v>1629280</v>
      </c>
      <c r="CA367" s="12"/>
      <c r="CB367" s="12">
        <f t="shared" ca="1" si="97"/>
        <v>1629280</v>
      </c>
      <c r="CC367" s="12" t="s">
        <v>122</v>
      </c>
      <c r="CD367" s="12" t="s">
        <v>114</v>
      </c>
      <c r="CE367" s="12">
        <f t="shared" ca="1" si="98"/>
        <v>4</v>
      </c>
      <c r="CF367" s="12">
        <f t="shared" ca="1" si="99"/>
        <v>535826.75</v>
      </c>
      <c r="CG367" s="16">
        <f t="shared" ca="1" si="100"/>
        <v>1.3154933467543946</v>
      </c>
      <c r="CH367" s="12" t="str">
        <f t="shared" ca="1" si="101"/>
        <v>1-5x</v>
      </c>
      <c r="CI367" s="12" t="s">
        <v>115</v>
      </c>
    </row>
    <row r="368" spans="1:87">
      <c r="A368" s="6">
        <v>11475</v>
      </c>
      <c r="B368" s="6" t="s">
        <v>131</v>
      </c>
      <c r="C368" s="18">
        <v>0.15</v>
      </c>
      <c r="D368" s="6" t="s">
        <v>102</v>
      </c>
      <c r="E368" s="6" t="s">
        <v>103</v>
      </c>
      <c r="F368" s="18"/>
      <c r="G368" s="18" t="str">
        <f t="shared" si="85"/>
        <v>Non</v>
      </c>
      <c r="H368" s="6" t="s">
        <v>110</v>
      </c>
      <c r="I368" s="7" t="s">
        <v>127</v>
      </c>
      <c r="J368" s="8">
        <v>41275</v>
      </c>
      <c r="K368" s="6">
        <f t="shared" ca="1" si="87"/>
        <v>13</v>
      </c>
      <c r="L368" s="6" t="str">
        <f t="shared" ca="1" si="88"/>
        <v>10-20 ans</v>
      </c>
      <c r="M368" s="8">
        <v>41275</v>
      </c>
      <c r="N368" s="6">
        <f t="shared" ca="1" si="89"/>
        <v>13</v>
      </c>
      <c r="O368" s="6" t="str">
        <f t="shared" ca="1" si="90"/>
        <v>10-20 ans</v>
      </c>
      <c r="P368" s="8">
        <v>29221</v>
      </c>
      <c r="Q368" s="6">
        <f t="shared" ca="1" si="91"/>
        <v>46</v>
      </c>
      <c r="R368" s="6" t="str">
        <f t="shared" ca="1" si="92"/>
        <v>45-54</v>
      </c>
      <c r="S368" s="6" t="s">
        <v>140</v>
      </c>
      <c r="T368" s="6">
        <v>1</v>
      </c>
      <c r="U368" s="6">
        <v>1</v>
      </c>
      <c r="V368" s="6">
        <v>1</v>
      </c>
      <c r="W368" s="6">
        <v>1</v>
      </c>
      <c r="X368" s="6">
        <v>1</v>
      </c>
      <c r="Y368" s="6">
        <v>1</v>
      </c>
      <c r="Z368" s="6">
        <v>1</v>
      </c>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f t="shared" si="86"/>
        <v>7</v>
      </c>
      <c r="BS368" s="6" t="str">
        <f t="shared" si="93"/>
        <v>Prêt</v>
      </c>
      <c r="BT368" s="6" t="s">
        <v>106</v>
      </c>
      <c r="BU368" s="6" t="s">
        <v>112</v>
      </c>
      <c r="BV368" s="6" t="s">
        <v>108</v>
      </c>
      <c r="BW368" s="8" t="s">
        <v>103</v>
      </c>
      <c r="BX368" s="9">
        <f t="shared" ca="1" si="94"/>
        <v>4547761</v>
      </c>
      <c r="BY368" s="10" t="str">
        <f t="shared" ca="1" si="95"/>
        <v>750k-5 mil</v>
      </c>
      <c r="BZ368" s="7">
        <f t="shared" ca="1" si="96"/>
        <v>95786</v>
      </c>
      <c r="CA368" s="7"/>
      <c r="CB368" s="7">
        <f t="shared" ca="1" si="97"/>
        <v>95786</v>
      </c>
      <c r="CC368" s="7" t="s">
        <v>113</v>
      </c>
      <c r="CD368" s="7" t="s">
        <v>128</v>
      </c>
      <c r="CE368" s="7">
        <f t="shared" ca="1" si="98"/>
        <v>3</v>
      </c>
      <c r="CF368" s="7">
        <f t="shared" ca="1" si="99"/>
        <v>1515920.3333333333</v>
      </c>
      <c r="CG368" s="11">
        <f t="shared" ca="1" si="100"/>
        <v>47.478347566450211</v>
      </c>
      <c r="CH368" s="7" t="str">
        <f t="shared" ca="1" si="101"/>
        <v>20-50x</v>
      </c>
      <c r="CI368" s="7" t="s">
        <v>115</v>
      </c>
    </row>
    <row r="369" spans="1:87">
      <c r="A369">
        <v>11476</v>
      </c>
      <c r="B369" t="s">
        <v>101</v>
      </c>
      <c r="C369" s="17">
        <v>0.2</v>
      </c>
      <c r="D369" t="s">
        <v>103</v>
      </c>
      <c r="E369" t="s">
        <v>103</v>
      </c>
      <c r="G369" s="17" t="str">
        <f t="shared" si="85"/>
        <v>Non</v>
      </c>
      <c r="H369" t="s">
        <v>119</v>
      </c>
      <c r="I369" s="12" t="s">
        <v>120</v>
      </c>
      <c r="J369" s="13">
        <v>40909</v>
      </c>
      <c r="K369">
        <f t="shared" ca="1" si="87"/>
        <v>14</v>
      </c>
      <c r="L369" t="str">
        <f t="shared" ca="1" si="88"/>
        <v>10-20 ans</v>
      </c>
      <c r="M369" s="13">
        <v>40909</v>
      </c>
      <c r="N369">
        <f t="shared" ca="1" si="89"/>
        <v>14</v>
      </c>
      <c r="O369" t="str">
        <f t="shared" ca="1" si="90"/>
        <v>10-20 ans</v>
      </c>
      <c r="P369" s="13">
        <v>27395</v>
      </c>
      <c r="Q369">
        <f t="shared" ca="1" si="91"/>
        <v>51</v>
      </c>
      <c r="R369" t="str">
        <f t="shared" ca="1" si="92"/>
        <v>45-54</v>
      </c>
      <c r="S369" t="s">
        <v>129</v>
      </c>
      <c r="T369">
        <v>1</v>
      </c>
      <c r="V369">
        <v>1</v>
      </c>
      <c r="X369">
        <v>1</v>
      </c>
      <c r="Z369">
        <v>1</v>
      </c>
      <c r="BR369">
        <f t="shared" si="86"/>
        <v>4</v>
      </c>
      <c r="BS369" t="str">
        <f t="shared" si="93"/>
        <v>Prêt</v>
      </c>
      <c r="BT369" t="s">
        <v>106</v>
      </c>
      <c r="BU369" t="s">
        <v>112</v>
      </c>
      <c r="BV369" t="s">
        <v>108</v>
      </c>
      <c r="BW369" s="13" t="s">
        <v>103</v>
      </c>
      <c r="BX369" s="14">
        <f t="shared" ca="1" si="94"/>
        <v>3678534</v>
      </c>
      <c r="BY369" s="15" t="str">
        <f t="shared" ca="1" si="95"/>
        <v>750k-5 mil</v>
      </c>
      <c r="BZ369" s="12">
        <f t="shared" ca="1" si="96"/>
        <v>981084</v>
      </c>
      <c r="CA369" s="12"/>
      <c r="CB369" s="12">
        <f t="shared" ca="1" si="97"/>
        <v>981084</v>
      </c>
      <c r="CC369" s="12" t="s">
        <v>113</v>
      </c>
      <c r="CD369" s="12" t="s">
        <v>114</v>
      </c>
      <c r="CE369" s="12">
        <f t="shared" ca="1" si="98"/>
        <v>3</v>
      </c>
      <c r="CF369" s="12">
        <f t="shared" ca="1" si="99"/>
        <v>1226178</v>
      </c>
      <c r="CG369" s="16">
        <f t="shared" ca="1" si="100"/>
        <v>3.7494587619408737</v>
      </c>
      <c r="CH369" s="12" t="str">
        <f t="shared" ca="1" si="101"/>
        <v>1-5x</v>
      </c>
      <c r="CI369" s="12" t="s">
        <v>115</v>
      </c>
    </row>
    <row r="370" spans="1:87">
      <c r="A370" s="6">
        <v>11477</v>
      </c>
      <c r="B370" s="6" t="s">
        <v>123</v>
      </c>
      <c r="C370" s="18">
        <v>0.3</v>
      </c>
      <c r="D370" s="6" t="s">
        <v>102</v>
      </c>
      <c r="E370" s="6" t="s">
        <v>102</v>
      </c>
      <c r="F370" s="18">
        <v>0.15</v>
      </c>
      <c r="G370" s="18" t="str">
        <f t="shared" si="85"/>
        <v>Non</v>
      </c>
      <c r="H370" s="6" t="s">
        <v>119</v>
      </c>
      <c r="I370" s="7" t="s">
        <v>120</v>
      </c>
      <c r="J370" s="8">
        <v>40544</v>
      </c>
      <c r="K370" s="6">
        <f t="shared" ca="1" si="87"/>
        <v>15</v>
      </c>
      <c r="L370" s="6" t="str">
        <f t="shared" ca="1" si="88"/>
        <v>10-20 ans</v>
      </c>
      <c r="M370" s="8">
        <v>40544</v>
      </c>
      <c r="N370" s="6">
        <f t="shared" ca="1" si="89"/>
        <v>15</v>
      </c>
      <c r="O370" s="6" t="str">
        <f t="shared" ca="1" si="90"/>
        <v>10-20 ans</v>
      </c>
      <c r="P370" s="8">
        <v>25569</v>
      </c>
      <c r="Q370" s="6">
        <f t="shared" ca="1" si="91"/>
        <v>56</v>
      </c>
      <c r="R370" s="6" t="str">
        <f t="shared" ca="1" si="92"/>
        <v>55-64</v>
      </c>
      <c r="S370" s="6" t="s">
        <v>105</v>
      </c>
      <c r="T370" s="6">
        <v>1</v>
      </c>
      <c r="U370" s="6">
        <v>1</v>
      </c>
      <c r="V370" s="6">
        <v>1</v>
      </c>
      <c r="W370" s="6">
        <v>1</v>
      </c>
      <c r="X370" s="6">
        <v>1</v>
      </c>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f t="shared" si="86"/>
        <v>5</v>
      </c>
      <c r="BS370" s="6" t="str">
        <f t="shared" si="93"/>
        <v>Prêt</v>
      </c>
      <c r="BT370" s="6" t="s">
        <v>106</v>
      </c>
      <c r="BU370" s="6" t="s">
        <v>107</v>
      </c>
      <c r="BV370" s="6" t="s">
        <v>108</v>
      </c>
      <c r="BW370" s="8" t="s">
        <v>103</v>
      </c>
      <c r="BX370" s="9">
        <f t="shared" ca="1" si="94"/>
        <v>3339462</v>
      </c>
      <c r="BY370" s="10" t="str">
        <f t="shared" ca="1" si="95"/>
        <v>750k-5 mil</v>
      </c>
      <c r="BZ370" s="7">
        <f t="shared" ca="1" si="96"/>
        <v>1588174</v>
      </c>
      <c r="CA370" s="7"/>
      <c r="CB370" s="7">
        <f t="shared" ca="1" si="97"/>
        <v>1588174</v>
      </c>
      <c r="CC370" s="7" t="s">
        <v>122</v>
      </c>
      <c r="CD370" s="7" t="s">
        <v>128</v>
      </c>
      <c r="CE370" s="7">
        <f t="shared" ca="1" si="98"/>
        <v>10</v>
      </c>
      <c r="CF370" s="7">
        <f t="shared" ca="1" si="99"/>
        <v>333946.2</v>
      </c>
      <c r="CG370" s="11">
        <f t="shared" ca="1" si="100"/>
        <v>2.1027053710739505</v>
      </c>
      <c r="CH370" s="7" t="str">
        <f t="shared" ca="1" si="101"/>
        <v>1-5x</v>
      </c>
      <c r="CI370" s="7" t="s">
        <v>115</v>
      </c>
    </row>
    <row r="371" spans="1:87">
      <c r="A371">
        <v>11478</v>
      </c>
      <c r="B371" t="s">
        <v>101</v>
      </c>
      <c r="C371" s="17">
        <v>0.4</v>
      </c>
      <c r="D371" t="s">
        <v>103</v>
      </c>
      <c r="E371" t="s">
        <v>102</v>
      </c>
      <c r="F371" s="17">
        <v>0.3</v>
      </c>
      <c r="G371" s="17" t="str">
        <f t="shared" si="85"/>
        <v>Non</v>
      </c>
      <c r="H371" t="s">
        <v>104</v>
      </c>
      <c r="I371" s="12" t="s">
        <v>120</v>
      </c>
      <c r="J371" s="13">
        <v>40179</v>
      </c>
      <c r="K371">
        <f t="shared" ca="1" si="87"/>
        <v>16</v>
      </c>
      <c r="L371" t="str">
        <f t="shared" ca="1" si="88"/>
        <v>10-20 ans</v>
      </c>
      <c r="M371" s="13">
        <v>40179</v>
      </c>
      <c r="N371">
        <f t="shared" ca="1" si="89"/>
        <v>16</v>
      </c>
      <c r="O371" t="str">
        <f t="shared" ca="1" si="90"/>
        <v>10-20 ans</v>
      </c>
      <c r="P371" s="13">
        <v>23743</v>
      </c>
      <c r="Q371">
        <f t="shared" ca="1" si="91"/>
        <v>61</v>
      </c>
      <c r="R371" t="str">
        <f t="shared" ca="1" si="92"/>
        <v>55-64</v>
      </c>
      <c r="S371" t="s">
        <v>117</v>
      </c>
      <c r="V371">
        <v>1</v>
      </c>
      <c r="X371">
        <v>1</v>
      </c>
      <c r="Z371">
        <v>1</v>
      </c>
      <c r="BR371">
        <f t="shared" si="86"/>
        <v>3</v>
      </c>
      <c r="BS371" t="str">
        <f t="shared" si="93"/>
        <v>Non prêté</v>
      </c>
      <c r="BT371" t="s">
        <v>106</v>
      </c>
      <c r="BU371" t="s">
        <v>125</v>
      </c>
      <c r="BV371" t="s">
        <v>137</v>
      </c>
      <c r="BW371" s="13" t="s">
        <v>103</v>
      </c>
      <c r="BX371" s="14" t="str">
        <f t="shared" ca="1" si="94"/>
        <v/>
      </c>
      <c r="BY371" s="15" t="str">
        <f t="shared" ca="1" si="95"/>
        <v/>
      </c>
      <c r="BZ371" s="12">
        <f t="shared" ca="1" si="96"/>
        <v>1023948</v>
      </c>
      <c r="CA371" s="12"/>
      <c r="CB371" s="12">
        <f t="shared" ca="1" si="97"/>
        <v>1023948</v>
      </c>
      <c r="CC371" s="12" t="s">
        <v>109</v>
      </c>
      <c r="CD371" s="12" t="s">
        <v>109</v>
      </c>
      <c r="CE371" s="12" t="str">
        <f t="shared" ca="1" si="98"/>
        <v/>
      </c>
      <c r="CF371" s="12" t="str">
        <f t="shared" ca="1" si="99"/>
        <v/>
      </c>
      <c r="CG371" s="16" t="str">
        <f t="shared" ca="1" si="100"/>
        <v/>
      </c>
      <c r="CH371" s="12" t="str">
        <f t="shared" ca="1" si="101"/>
        <v/>
      </c>
      <c r="CI371" s="12" t="s">
        <v>104</v>
      </c>
    </row>
    <row r="372" spans="1:87">
      <c r="A372" s="6">
        <v>11479</v>
      </c>
      <c r="B372" s="6" t="s">
        <v>145</v>
      </c>
      <c r="C372" s="18">
        <v>0.5</v>
      </c>
      <c r="D372" s="6" t="s">
        <v>102</v>
      </c>
      <c r="E372" s="6" t="s">
        <v>103</v>
      </c>
      <c r="F372" s="18"/>
      <c r="G372" s="18" t="str">
        <f t="shared" si="85"/>
        <v>Oui</v>
      </c>
      <c r="H372" s="6" t="s">
        <v>104</v>
      </c>
      <c r="I372" s="7" t="s">
        <v>120</v>
      </c>
      <c r="J372" s="8">
        <v>39814</v>
      </c>
      <c r="K372" s="6">
        <f t="shared" ca="1" si="87"/>
        <v>17</v>
      </c>
      <c r="L372" s="6" t="str">
        <f t="shared" ca="1" si="88"/>
        <v>10-20 ans</v>
      </c>
      <c r="M372" s="8">
        <v>39814</v>
      </c>
      <c r="N372" s="6">
        <f t="shared" ca="1" si="89"/>
        <v>17</v>
      </c>
      <c r="O372" s="6" t="str">
        <f t="shared" ca="1" si="90"/>
        <v>10-20 ans</v>
      </c>
      <c r="P372" s="8">
        <v>36526</v>
      </c>
      <c r="Q372" s="6">
        <f t="shared" ca="1" si="91"/>
        <v>26</v>
      </c>
      <c r="R372" s="6" t="str">
        <f t="shared" ca="1" si="92"/>
        <v>25-34</v>
      </c>
      <c r="S372" s="6" t="s">
        <v>140</v>
      </c>
      <c r="T372" s="6">
        <v>1</v>
      </c>
      <c r="U372" s="6">
        <v>1</v>
      </c>
      <c r="V372" s="6"/>
      <c r="W372" s="6">
        <v>1</v>
      </c>
      <c r="X372" s="6"/>
      <c r="Y372" s="6">
        <v>1</v>
      </c>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f t="shared" si="86"/>
        <v>4</v>
      </c>
      <c r="BS372" s="6" t="str">
        <f t="shared" si="93"/>
        <v>Prêt</v>
      </c>
      <c r="BT372" s="6" t="s">
        <v>106</v>
      </c>
      <c r="BU372" s="6" t="s">
        <v>125</v>
      </c>
      <c r="BV372" s="6" t="s">
        <v>126</v>
      </c>
      <c r="BW372" s="8" t="s">
        <v>103</v>
      </c>
      <c r="BX372" s="9">
        <f t="shared" ca="1" si="94"/>
        <v>3490611</v>
      </c>
      <c r="BY372" s="10" t="str">
        <f t="shared" ca="1" si="95"/>
        <v>750k-5 mil</v>
      </c>
      <c r="BZ372" s="7">
        <f t="shared" ca="1" si="96"/>
        <v>1154215</v>
      </c>
      <c r="CA372" s="7"/>
      <c r="CB372" s="7">
        <f t="shared" ca="1" si="97"/>
        <v>1154215</v>
      </c>
      <c r="CC372" s="7" t="s">
        <v>113</v>
      </c>
      <c r="CD372" s="7" t="s">
        <v>128</v>
      </c>
      <c r="CE372" s="7">
        <f t="shared" ca="1" si="98"/>
        <v>4</v>
      </c>
      <c r="CF372" s="7">
        <f t="shared" ca="1" si="99"/>
        <v>872652.75</v>
      </c>
      <c r="CG372" s="11">
        <f t="shared" ca="1" si="100"/>
        <v>3.0242294546509965</v>
      </c>
      <c r="CH372" s="7" t="str">
        <f t="shared" ca="1" si="101"/>
        <v>1-5x</v>
      </c>
      <c r="CI372" s="7" t="s">
        <v>115</v>
      </c>
    </row>
    <row r="373" spans="1:87">
      <c r="A373">
        <v>11480</v>
      </c>
      <c r="B373" t="s">
        <v>101</v>
      </c>
      <c r="C373" s="17">
        <v>0.6</v>
      </c>
      <c r="D373" t="s">
        <v>103</v>
      </c>
      <c r="E373" t="s">
        <v>103</v>
      </c>
      <c r="G373" s="17" t="str">
        <f t="shared" si="85"/>
        <v>Oui</v>
      </c>
      <c r="H373" t="s">
        <v>104</v>
      </c>
      <c r="I373" s="12" t="s">
        <v>120</v>
      </c>
      <c r="J373" s="13">
        <v>39448</v>
      </c>
      <c r="K373">
        <f t="shared" ca="1" si="87"/>
        <v>18</v>
      </c>
      <c r="L373" t="str">
        <f t="shared" ca="1" si="88"/>
        <v>10-20 ans</v>
      </c>
      <c r="M373" s="13">
        <v>39448</v>
      </c>
      <c r="N373">
        <f t="shared" ca="1" si="89"/>
        <v>18</v>
      </c>
      <c r="O373" t="str">
        <f t="shared" ca="1" si="90"/>
        <v>10-20 ans</v>
      </c>
      <c r="P373" s="13">
        <v>34700</v>
      </c>
      <c r="Q373">
        <f t="shared" ca="1" si="91"/>
        <v>31</v>
      </c>
      <c r="R373" t="str">
        <f t="shared" ca="1" si="92"/>
        <v>25-34</v>
      </c>
      <c r="S373" t="s">
        <v>124</v>
      </c>
      <c r="V373">
        <v>1</v>
      </c>
      <c r="X373">
        <v>1</v>
      </c>
      <c r="Z373">
        <v>1</v>
      </c>
      <c r="BR373">
        <f t="shared" si="86"/>
        <v>3</v>
      </c>
      <c r="BS373" t="str">
        <f t="shared" si="93"/>
        <v>Non prêté</v>
      </c>
      <c r="BT373" t="s">
        <v>106</v>
      </c>
      <c r="BU373" t="s">
        <v>125</v>
      </c>
      <c r="BV373" t="s">
        <v>126</v>
      </c>
      <c r="BW373" s="13" t="s">
        <v>103</v>
      </c>
      <c r="BX373" s="14" t="str">
        <f t="shared" ca="1" si="94"/>
        <v/>
      </c>
      <c r="BY373" s="15" t="str">
        <f t="shared" ca="1" si="95"/>
        <v/>
      </c>
      <c r="BZ373" s="12">
        <f t="shared" ca="1" si="96"/>
        <v>1802342</v>
      </c>
      <c r="CA373" s="12"/>
      <c r="CB373" s="12">
        <f t="shared" ca="1" si="97"/>
        <v>1802342</v>
      </c>
      <c r="CC373" s="12" t="s">
        <v>109</v>
      </c>
      <c r="CD373" s="12" t="s">
        <v>109</v>
      </c>
      <c r="CE373" s="12" t="str">
        <f t="shared" ca="1" si="98"/>
        <v/>
      </c>
      <c r="CF373" s="12" t="str">
        <f t="shared" ca="1" si="99"/>
        <v/>
      </c>
      <c r="CG373" s="16" t="str">
        <f t="shared" ca="1" si="100"/>
        <v/>
      </c>
      <c r="CH373" s="12" t="str">
        <f t="shared" ca="1" si="101"/>
        <v/>
      </c>
      <c r="CI373" s="12" t="s">
        <v>104</v>
      </c>
    </row>
    <row r="374" spans="1:87">
      <c r="A374" s="6">
        <v>11481</v>
      </c>
      <c r="B374" s="6" t="s">
        <v>130</v>
      </c>
      <c r="C374" s="18">
        <v>0.7</v>
      </c>
      <c r="D374" s="6" t="s">
        <v>102</v>
      </c>
      <c r="E374" s="6" t="s">
        <v>102</v>
      </c>
      <c r="F374" s="18">
        <v>0.4</v>
      </c>
      <c r="G374" s="18" t="str">
        <f t="shared" si="85"/>
        <v>Oui</v>
      </c>
      <c r="H374" s="6" t="s">
        <v>119</v>
      </c>
      <c r="I374" s="7" t="s">
        <v>127</v>
      </c>
      <c r="J374" s="8">
        <v>39083</v>
      </c>
      <c r="K374" s="6">
        <f t="shared" ca="1" si="87"/>
        <v>19</v>
      </c>
      <c r="L374" s="6" t="str">
        <f t="shared" ca="1" si="88"/>
        <v>10-20 ans</v>
      </c>
      <c r="M374" s="8">
        <v>39083</v>
      </c>
      <c r="N374" s="6">
        <f t="shared" ca="1" si="89"/>
        <v>19</v>
      </c>
      <c r="O374" s="6" t="str">
        <f t="shared" ca="1" si="90"/>
        <v>10-20 ans</v>
      </c>
      <c r="P374" s="8">
        <v>32874</v>
      </c>
      <c r="Q374" s="6">
        <f t="shared" ca="1" si="91"/>
        <v>36</v>
      </c>
      <c r="R374" s="6" t="str">
        <f t="shared" ca="1" si="92"/>
        <v>35-44</v>
      </c>
      <c r="S374" s="6" t="s">
        <v>140</v>
      </c>
      <c r="T374" s="6">
        <v>1</v>
      </c>
      <c r="U374" s="6">
        <v>1</v>
      </c>
      <c r="V374" s="6">
        <v>1</v>
      </c>
      <c r="W374" s="6">
        <v>1</v>
      </c>
      <c r="X374" s="6">
        <v>1</v>
      </c>
      <c r="Y374" s="6">
        <v>1</v>
      </c>
      <c r="Z374" s="6">
        <v>1</v>
      </c>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f t="shared" si="86"/>
        <v>7</v>
      </c>
      <c r="BS374" s="6" t="str">
        <f t="shared" si="93"/>
        <v>Prêt</v>
      </c>
      <c r="BT374" s="6" t="s">
        <v>106</v>
      </c>
      <c r="BU374" s="6" t="s">
        <v>112</v>
      </c>
      <c r="BV374" s="6" t="s">
        <v>108</v>
      </c>
      <c r="BW374" s="8" t="s">
        <v>103</v>
      </c>
      <c r="BX374" s="9">
        <f t="shared" ca="1" si="94"/>
        <v>4992100</v>
      </c>
      <c r="BY374" s="10" t="str">
        <f t="shared" ca="1" si="95"/>
        <v>750k-5 mil</v>
      </c>
      <c r="BZ374" s="7">
        <f t="shared" ca="1" si="96"/>
        <v>980836</v>
      </c>
      <c r="CA374" s="7"/>
      <c r="CB374" s="7">
        <f t="shared" ca="1" si="97"/>
        <v>980836</v>
      </c>
      <c r="CC374" s="7" t="s">
        <v>122</v>
      </c>
      <c r="CD374" s="7" t="s">
        <v>128</v>
      </c>
      <c r="CE374" s="7">
        <f t="shared" ca="1" si="98"/>
        <v>4</v>
      </c>
      <c r="CF374" s="7">
        <f t="shared" ca="1" si="99"/>
        <v>1248025</v>
      </c>
      <c r="CG374" s="11">
        <f t="shared" ca="1" si="100"/>
        <v>5.0896378191665068</v>
      </c>
      <c r="CH374" s="7" t="str">
        <f t="shared" ca="1" si="101"/>
        <v>5-10x</v>
      </c>
      <c r="CI374" s="7" t="s">
        <v>115</v>
      </c>
    </row>
    <row r="375" spans="1:87">
      <c r="A375">
        <v>11482</v>
      </c>
      <c r="B375" t="s">
        <v>166</v>
      </c>
      <c r="C375" s="17">
        <v>0.8</v>
      </c>
      <c r="D375" t="s">
        <v>103</v>
      </c>
      <c r="E375" t="s">
        <v>102</v>
      </c>
      <c r="F375" s="17">
        <v>0.75</v>
      </c>
      <c r="G375" s="17" t="str">
        <f t="shared" si="85"/>
        <v>Oui</v>
      </c>
      <c r="H375" t="s">
        <v>104</v>
      </c>
      <c r="I375" s="12" t="s">
        <v>120</v>
      </c>
      <c r="J375" s="13">
        <v>38718</v>
      </c>
      <c r="K375">
        <f t="shared" ca="1" si="87"/>
        <v>20</v>
      </c>
      <c r="L375" t="str">
        <f t="shared" ca="1" si="88"/>
        <v>&gt;20 ans</v>
      </c>
      <c r="M375" s="13">
        <v>38718</v>
      </c>
      <c r="N375">
        <f t="shared" ca="1" si="89"/>
        <v>20</v>
      </c>
      <c r="O375" t="str">
        <f t="shared" ca="1" si="90"/>
        <v>&gt;20 ans</v>
      </c>
      <c r="P375" s="13">
        <v>31048</v>
      </c>
      <c r="Q375">
        <f t="shared" ca="1" si="91"/>
        <v>41</v>
      </c>
      <c r="R375" t="str">
        <f t="shared" ca="1" si="92"/>
        <v>35-44</v>
      </c>
      <c r="S375" t="s">
        <v>150</v>
      </c>
      <c r="V375">
        <v>1</v>
      </c>
      <c r="X375">
        <v>1</v>
      </c>
      <c r="Z375">
        <v>1</v>
      </c>
      <c r="BR375">
        <f t="shared" si="86"/>
        <v>3</v>
      </c>
      <c r="BS375" t="str">
        <f t="shared" si="93"/>
        <v>Non prêté</v>
      </c>
      <c r="BT375" t="s">
        <v>106</v>
      </c>
      <c r="BU375" t="s">
        <v>125</v>
      </c>
      <c r="BV375" t="s">
        <v>126</v>
      </c>
      <c r="BW375" s="13" t="s">
        <v>103</v>
      </c>
      <c r="BX375" s="14" t="str">
        <f t="shared" ca="1" si="94"/>
        <v/>
      </c>
      <c r="BY375" s="15" t="str">
        <f t="shared" ca="1" si="95"/>
        <v/>
      </c>
      <c r="BZ375" s="12">
        <f t="shared" ca="1" si="96"/>
        <v>1731273</v>
      </c>
      <c r="CA375" s="12"/>
      <c r="CB375" s="12">
        <f t="shared" ca="1" si="97"/>
        <v>1731273</v>
      </c>
      <c r="CC375" s="12" t="s">
        <v>109</v>
      </c>
      <c r="CD375" s="12" t="s">
        <v>109</v>
      </c>
      <c r="CE375" s="12" t="str">
        <f t="shared" ca="1" si="98"/>
        <v/>
      </c>
      <c r="CF375" s="12" t="str">
        <f t="shared" ca="1" si="99"/>
        <v/>
      </c>
      <c r="CG375" s="16" t="str">
        <f t="shared" ca="1" si="100"/>
        <v/>
      </c>
      <c r="CH375" s="12" t="str">
        <f t="shared" ca="1" si="101"/>
        <v/>
      </c>
      <c r="CI375" s="12" t="s">
        <v>104</v>
      </c>
    </row>
    <row r="376" spans="1:87">
      <c r="A376" s="6">
        <v>11483</v>
      </c>
      <c r="B376" s="6" t="s">
        <v>139</v>
      </c>
      <c r="C376" s="18">
        <v>0.75</v>
      </c>
      <c r="D376" s="6" t="s">
        <v>102</v>
      </c>
      <c r="E376" s="6" t="s">
        <v>103</v>
      </c>
      <c r="F376" s="18"/>
      <c r="G376" s="18" t="str">
        <f t="shared" si="85"/>
        <v>Oui</v>
      </c>
      <c r="H376" s="6" t="s">
        <v>104</v>
      </c>
      <c r="I376" s="7" t="s">
        <v>120</v>
      </c>
      <c r="J376" s="8">
        <v>38353</v>
      </c>
      <c r="K376" s="6">
        <f t="shared" ca="1" si="87"/>
        <v>21</v>
      </c>
      <c r="L376" s="6" t="str">
        <f t="shared" ca="1" si="88"/>
        <v>&gt;20 ans</v>
      </c>
      <c r="M376" s="8">
        <v>38353</v>
      </c>
      <c r="N376" s="6">
        <f t="shared" ca="1" si="89"/>
        <v>21</v>
      </c>
      <c r="O376" s="6" t="str">
        <f t="shared" ca="1" si="90"/>
        <v>&gt;20 ans</v>
      </c>
      <c r="P376" s="8">
        <v>29221</v>
      </c>
      <c r="Q376" s="6">
        <f t="shared" ca="1" si="91"/>
        <v>46</v>
      </c>
      <c r="R376" s="6" t="str">
        <f t="shared" ca="1" si="92"/>
        <v>45-54</v>
      </c>
      <c r="S376" s="6" t="s">
        <v>148</v>
      </c>
      <c r="T376" s="6">
        <v>1</v>
      </c>
      <c r="U376" s="6">
        <v>1</v>
      </c>
      <c r="V376" s="6">
        <v>1</v>
      </c>
      <c r="W376" s="6">
        <v>1</v>
      </c>
      <c r="X376" s="6">
        <v>1</v>
      </c>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f t="shared" si="86"/>
        <v>5</v>
      </c>
      <c r="BS376" s="6" t="str">
        <f t="shared" si="93"/>
        <v>Prêt</v>
      </c>
      <c r="BT376" s="6" t="s">
        <v>106</v>
      </c>
      <c r="BU376" s="6" t="s">
        <v>125</v>
      </c>
      <c r="BV376" s="6" t="s">
        <v>126</v>
      </c>
      <c r="BW376" s="8" t="s">
        <v>103</v>
      </c>
      <c r="BX376" s="9">
        <f t="shared" ca="1" si="94"/>
        <v>1073211</v>
      </c>
      <c r="BY376" s="10" t="str">
        <f t="shared" ca="1" si="95"/>
        <v>750k-5 mil</v>
      </c>
      <c r="BZ376" s="7">
        <f t="shared" ca="1" si="96"/>
        <v>1216933</v>
      </c>
      <c r="CA376" s="7"/>
      <c r="CB376" s="7">
        <f t="shared" ca="1" si="97"/>
        <v>1216933</v>
      </c>
      <c r="CC376" s="7" t="s">
        <v>113</v>
      </c>
      <c r="CD376" s="7" t="s">
        <v>128</v>
      </c>
      <c r="CE376" s="7">
        <f t="shared" ca="1" si="98"/>
        <v>6</v>
      </c>
      <c r="CF376" s="7">
        <f t="shared" ca="1" si="99"/>
        <v>178868.5</v>
      </c>
      <c r="CG376" s="11">
        <f t="shared" ca="1" si="100"/>
        <v>0.88189818174049028</v>
      </c>
      <c r="CH376" s="7" t="str">
        <f t="shared" ca="1" si="101"/>
        <v>1x</v>
      </c>
      <c r="CI376" s="7" t="s">
        <v>115</v>
      </c>
    </row>
    <row r="377" spans="1:87">
      <c r="A377">
        <v>11484</v>
      </c>
      <c r="B377" t="s">
        <v>145</v>
      </c>
      <c r="C377" s="17">
        <v>1</v>
      </c>
      <c r="D377" t="s">
        <v>103</v>
      </c>
      <c r="E377" t="s">
        <v>103</v>
      </c>
      <c r="G377" s="17" t="str">
        <f t="shared" si="85"/>
        <v>Oui</v>
      </c>
      <c r="H377" t="s">
        <v>119</v>
      </c>
      <c r="I377" s="12" t="s">
        <v>127</v>
      </c>
      <c r="J377" s="13">
        <v>37987</v>
      </c>
      <c r="K377">
        <f t="shared" ca="1" si="87"/>
        <v>22</v>
      </c>
      <c r="L377" t="str">
        <f t="shared" ca="1" si="88"/>
        <v>&gt;20 ans</v>
      </c>
      <c r="M377" s="13">
        <v>37987</v>
      </c>
      <c r="N377">
        <f t="shared" ca="1" si="89"/>
        <v>22</v>
      </c>
      <c r="O377" t="str">
        <f t="shared" ca="1" si="90"/>
        <v>&gt;20 ans</v>
      </c>
      <c r="P377" s="13">
        <v>27395</v>
      </c>
      <c r="Q377">
        <f t="shared" ca="1" si="91"/>
        <v>51</v>
      </c>
      <c r="R377" t="str">
        <f t="shared" ca="1" si="92"/>
        <v>45-54</v>
      </c>
      <c r="S377" t="s">
        <v>129</v>
      </c>
      <c r="V377">
        <v>1</v>
      </c>
      <c r="X377">
        <v>1</v>
      </c>
      <c r="Z377">
        <v>1</v>
      </c>
      <c r="BR377">
        <f t="shared" si="86"/>
        <v>3</v>
      </c>
      <c r="BS377" t="str">
        <f t="shared" si="93"/>
        <v>Non prêté</v>
      </c>
      <c r="BT377" t="s">
        <v>106</v>
      </c>
      <c r="BU377" t="s">
        <v>112</v>
      </c>
      <c r="BV377" t="s">
        <v>108</v>
      </c>
      <c r="BW377" s="13" t="s">
        <v>103</v>
      </c>
      <c r="BX377" s="14" t="str">
        <f t="shared" ca="1" si="94"/>
        <v/>
      </c>
      <c r="BY377" s="15" t="str">
        <f t="shared" ca="1" si="95"/>
        <v/>
      </c>
      <c r="BZ377" s="12">
        <f t="shared" ca="1" si="96"/>
        <v>1151438</v>
      </c>
      <c r="CA377" s="12"/>
      <c r="CB377" s="12">
        <f t="shared" ca="1" si="97"/>
        <v>1151438</v>
      </c>
      <c r="CC377" s="12" t="s">
        <v>109</v>
      </c>
      <c r="CD377" s="12" t="s">
        <v>109</v>
      </c>
      <c r="CE377" s="12" t="str">
        <f t="shared" ca="1" si="98"/>
        <v/>
      </c>
      <c r="CF377" s="12" t="str">
        <f t="shared" ca="1" si="99"/>
        <v/>
      </c>
      <c r="CG377" s="16" t="str">
        <f t="shared" ca="1" si="100"/>
        <v/>
      </c>
      <c r="CH377" s="12" t="str">
        <f t="shared" ca="1" si="101"/>
        <v/>
      </c>
      <c r="CI377" s="12" t="s">
        <v>104</v>
      </c>
    </row>
    <row r="378" spans="1:87">
      <c r="A378" s="6">
        <v>11485</v>
      </c>
      <c r="B378" s="6" t="s">
        <v>101</v>
      </c>
      <c r="C378" s="18">
        <v>0</v>
      </c>
      <c r="D378" s="6" t="s">
        <v>102</v>
      </c>
      <c r="E378" s="6" t="s">
        <v>102</v>
      </c>
      <c r="F378" s="18">
        <v>0.15</v>
      </c>
      <c r="G378" s="18" t="str">
        <f t="shared" si="85"/>
        <v>Non</v>
      </c>
      <c r="H378" s="6" t="s">
        <v>104</v>
      </c>
      <c r="I378" s="7" t="s">
        <v>120</v>
      </c>
      <c r="J378" s="8">
        <v>37622</v>
      </c>
      <c r="K378" s="6">
        <f t="shared" ca="1" si="87"/>
        <v>23</v>
      </c>
      <c r="L378" s="6" t="str">
        <f t="shared" ca="1" si="88"/>
        <v>&gt;20 ans</v>
      </c>
      <c r="M378" s="8">
        <v>37622</v>
      </c>
      <c r="N378" s="6">
        <f t="shared" ca="1" si="89"/>
        <v>23</v>
      </c>
      <c r="O378" s="6" t="str">
        <f t="shared" ca="1" si="90"/>
        <v>&gt;20 ans</v>
      </c>
      <c r="P378" s="8">
        <v>25569</v>
      </c>
      <c r="Q378" s="6">
        <f t="shared" ca="1" si="91"/>
        <v>56</v>
      </c>
      <c r="R378" s="6" t="str">
        <f t="shared" ca="1" si="92"/>
        <v>55-64</v>
      </c>
      <c r="S378" s="6" t="s">
        <v>105</v>
      </c>
      <c r="T378" s="6"/>
      <c r="U378" s="6">
        <v>1</v>
      </c>
      <c r="V378" s="6"/>
      <c r="W378" s="6">
        <v>1</v>
      </c>
      <c r="X378" s="6"/>
      <c r="Y378" s="6">
        <v>1</v>
      </c>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f t="shared" si="86"/>
        <v>3</v>
      </c>
      <c r="BS378" s="6" t="str">
        <f t="shared" si="93"/>
        <v>Non prêté</v>
      </c>
      <c r="BT378" s="6" t="s">
        <v>106</v>
      </c>
      <c r="BU378" s="6" t="s">
        <v>125</v>
      </c>
      <c r="BV378" s="6" t="s">
        <v>126</v>
      </c>
      <c r="BW378" s="8" t="s">
        <v>103</v>
      </c>
      <c r="BX378" s="9" t="str">
        <f t="shared" ca="1" si="94"/>
        <v/>
      </c>
      <c r="BY378" s="10" t="str">
        <f t="shared" ca="1" si="95"/>
        <v/>
      </c>
      <c r="BZ378" s="7">
        <f t="shared" ca="1" si="96"/>
        <v>340160</v>
      </c>
      <c r="CA378" s="7"/>
      <c r="CB378" s="7">
        <f t="shared" ca="1" si="97"/>
        <v>340160</v>
      </c>
      <c r="CC378" s="7" t="s">
        <v>109</v>
      </c>
      <c r="CD378" s="7" t="s">
        <v>109</v>
      </c>
      <c r="CE378" s="7" t="str">
        <f t="shared" ca="1" si="98"/>
        <v/>
      </c>
      <c r="CF378" s="7" t="str">
        <f t="shared" ca="1" si="99"/>
        <v/>
      </c>
      <c r="CG378" s="11" t="str">
        <f t="shared" ca="1" si="100"/>
        <v/>
      </c>
      <c r="CH378" s="7" t="str">
        <f t="shared" ca="1" si="101"/>
        <v/>
      </c>
      <c r="CI378" s="7" t="s">
        <v>104</v>
      </c>
    </row>
    <row r="379" spans="1:87">
      <c r="A379">
        <v>11486</v>
      </c>
      <c r="B379" t="s">
        <v>160</v>
      </c>
      <c r="C379" s="17">
        <v>0.4</v>
      </c>
      <c r="D379" t="s">
        <v>103</v>
      </c>
      <c r="E379" t="s">
        <v>102</v>
      </c>
      <c r="F379" s="17">
        <v>0.5</v>
      </c>
      <c r="G379" s="17" t="str">
        <f t="shared" si="85"/>
        <v>Non</v>
      </c>
      <c r="H379" t="s">
        <v>104</v>
      </c>
      <c r="I379" s="12" t="s">
        <v>104</v>
      </c>
      <c r="J379" s="13">
        <v>37257</v>
      </c>
      <c r="K379">
        <f t="shared" ca="1" si="87"/>
        <v>24</v>
      </c>
      <c r="L379" t="str">
        <f t="shared" ca="1" si="88"/>
        <v>&gt;20 ans</v>
      </c>
      <c r="M379" s="13">
        <v>37257</v>
      </c>
      <c r="N379">
        <f t="shared" ca="1" si="89"/>
        <v>24</v>
      </c>
      <c r="O379" t="str">
        <f t="shared" ca="1" si="90"/>
        <v>&gt;20 ans</v>
      </c>
      <c r="P379" s="13">
        <v>23743</v>
      </c>
      <c r="Q379">
        <f t="shared" ca="1" si="91"/>
        <v>61</v>
      </c>
      <c r="R379" t="str">
        <f t="shared" ca="1" si="92"/>
        <v>55-64</v>
      </c>
      <c r="S379" t="s">
        <v>129</v>
      </c>
      <c r="V379">
        <v>1</v>
      </c>
      <c r="X379">
        <v>1</v>
      </c>
      <c r="Z379">
        <v>1</v>
      </c>
      <c r="BR379">
        <f t="shared" si="86"/>
        <v>3</v>
      </c>
      <c r="BS379" t="str">
        <f t="shared" si="93"/>
        <v>Non prêté</v>
      </c>
      <c r="BT379" t="s">
        <v>106</v>
      </c>
      <c r="BU379" t="s">
        <v>112</v>
      </c>
      <c r="BV379" t="s">
        <v>137</v>
      </c>
      <c r="BW379" s="13" t="s">
        <v>103</v>
      </c>
      <c r="BX379" s="14" t="str">
        <f t="shared" ca="1" si="94"/>
        <v/>
      </c>
      <c r="BY379" s="15" t="str">
        <f t="shared" ca="1" si="95"/>
        <v/>
      </c>
      <c r="BZ379" s="12">
        <f t="shared" ca="1" si="96"/>
        <v>325956</v>
      </c>
      <c r="CA379" s="12"/>
      <c r="CB379" s="12">
        <f t="shared" ca="1" si="97"/>
        <v>325956</v>
      </c>
      <c r="CC379" s="12" t="s">
        <v>109</v>
      </c>
      <c r="CD379" s="12" t="s">
        <v>109</v>
      </c>
      <c r="CE379" s="12" t="str">
        <f t="shared" ca="1" si="98"/>
        <v/>
      </c>
      <c r="CF379" s="12" t="str">
        <f t="shared" ca="1" si="99"/>
        <v/>
      </c>
      <c r="CG379" s="16" t="str">
        <f t="shared" ca="1" si="100"/>
        <v/>
      </c>
      <c r="CH379" s="12" t="str">
        <f t="shared" ca="1" si="101"/>
        <v/>
      </c>
      <c r="CI379" s="12" t="s">
        <v>104</v>
      </c>
    </row>
    <row r="380" spans="1:87">
      <c r="A380" s="6">
        <v>11487</v>
      </c>
      <c r="B380" s="6" t="s">
        <v>155</v>
      </c>
      <c r="C380" s="18">
        <v>0.15</v>
      </c>
      <c r="D380" s="6" t="s">
        <v>102</v>
      </c>
      <c r="E380" s="6" t="s">
        <v>103</v>
      </c>
      <c r="F380" s="18"/>
      <c r="G380" s="18" t="str">
        <f t="shared" si="85"/>
        <v>Non</v>
      </c>
      <c r="H380" s="6" t="s">
        <v>119</v>
      </c>
      <c r="I380" s="7" t="s">
        <v>127</v>
      </c>
      <c r="J380" s="8">
        <v>36892</v>
      </c>
      <c r="K380" s="6">
        <f t="shared" ca="1" si="87"/>
        <v>25</v>
      </c>
      <c r="L380" s="6" t="str">
        <f t="shared" ca="1" si="88"/>
        <v>&gt;20 ans</v>
      </c>
      <c r="M380" s="8">
        <v>36892</v>
      </c>
      <c r="N380" s="6">
        <f t="shared" ca="1" si="89"/>
        <v>25</v>
      </c>
      <c r="O380" s="6" t="str">
        <f t="shared" ca="1" si="90"/>
        <v>&gt;20 ans</v>
      </c>
      <c r="P380" s="8">
        <v>36526</v>
      </c>
      <c r="Q380" s="6">
        <f t="shared" ca="1" si="91"/>
        <v>26</v>
      </c>
      <c r="R380" s="6" t="str">
        <f t="shared" ca="1" si="92"/>
        <v>25-34</v>
      </c>
      <c r="S380" s="6" t="s">
        <v>150</v>
      </c>
      <c r="T380" s="6">
        <v>1</v>
      </c>
      <c r="U380" s="6">
        <v>1</v>
      </c>
      <c r="V380" s="6">
        <v>1</v>
      </c>
      <c r="W380" s="6">
        <v>1</v>
      </c>
      <c r="X380" s="6">
        <v>1</v>
      </c>
      <c r="Y380" s="6">
        <v>1</v>
      </c>
      <c r="Z380" s="6">
        <v>1</v>
      </c>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f t="shared" si="86"/>
        <v>7</v>
      </c>
      <c r="BS380" s="6" t="str">
        <f t="shared" si="93"/>
        <v>Prêt</v>
      </c>
      <c r="BT380" s="6" t="s">
        <v>106</v>
      </c>
      <c r="BU380" s="6" t="s">
        <v>112</v>
      </c>
      <c r="BV380" s="6" t="s">
        <v>108</v>
      </c>
      <c r="BW380" s="8" t="s">
        <v>103</v>
      </c>
      <c r="BX380" s="9">
        <f t="shared" ca="1" si="94"/>
        <v>1276762</v>
      </c>
      <c r="BY380" s="10" t="str">
        <f t="shared" ca="1" si="95"/>
        <v>750k-5 mil</v>
      </c>
      <c r="BZ380" s="7">
        <f t="shared" ca="1" si="96"/>
        <v>1387401</v>
      </c>
      <c r="CA380" s="7"/>
      <c r="CB380" s="7">
        <f t="shared" ca="1" si="97"/>
        <v>1387401</v>
      </c>
      <c r="CC380" s="7" t="s">
        <v>113</v>
      </c>
      <c r="CD380" s="7" t="s">
        <v>128</v>
      </c>
      <c r="CE380" s="7">
        <f t="shared" ca="1" si="98"/>
        <v>1</v>
      </c>
      <c r="CF380" s="7">
        <f t="shared" ca="1" si="99"/>
        <v>1276762</v>
      </c>
      <c r="CG380" s="11">
        <f t="shared" ca="1" si="100"/>
        <v>0.92025449023029393</v>
      </c>
      <c r="CH380" s="7" t="str">
        <f t="shared" ca="1" si="101"/>
        <v>1x</v>
      </c>
      <c r="CI380" s="7" t="s">
        <v>115</v>
      </c>
    </row>
    <row r="381" spans="1:87">
      <c r="A381">
        <v>11488</v>
      </c>
      <c r="B381" t="s">
        <v>155</v>
      </c>
      <c r="C381" s="17">
        <v>0.2</v>
      </c>
      <c r="D381" t="s">
        <v>103</v>
      </c>
      <c r="E381" t="s">
        <v>103</v>
      </c>
      <c r="G381" s="17" t="str">
        <f t="shared" si="85"/>
        <v>Non</v>
      </c>
      <c r="H381" t="s">
        <v>104</v>
      </c>
      <c r="I381" s="12" t="s">
        <v>111</v>
      </c>
      <c r="J381" s="13">
        <v>36526</v>
      </c>
      <c r="K381">
        <f t="shared" ca="1" si="87"/>
        <v>26</v>
      </c>
      <c r="L381" t="str">
        <f t="shared" ca="1" si="88"/>
        <v>&gt;20 ans</v>
      </c>
      <c r="M381" s="13">
        <v>36526</v>
      </c>
      <c r="N381">
        <f t="shared" ca="1" si="89"/>
        <v>26</v>
      </c>
      <c r="O381" t="str">
        <f t="shared" ca="1" si="90"/>
        <v>&gt;20 ans</v>
      </c>
      <c r="P381" s="13">
        <v>34700</v>
      </c>
      <c r="Q381">
        <f t="shared" ca="1" si="91"/>
        <v>31</v>
      </c>
      <c r="R381" t="str">
        <f t="shared" ca="1" si="92"/>
        <v>25-34</v>
      </c>
      <c r="S381" t="s">
        <v>105</v>
      </c>
      <c r="T381">
        <v>1</v>
      </c>
      <c r="V381">
        <v>1</v>
      </c>
      <c r="X381">
        <v>1</v>
      </c>
      <c r="Z381">
        <v>1</v>
      </c>
      <c r="BR381">
        <f t="shared" si="86"/>
        <v>4</v>
      </c>
      <c r="BS381" t="str">
        <f t="shared" si="93"/>
        <v>Prêt</v>
      </c>
      <c r="BT381" t="s">
        <v>106</v>
      </c>
      <c r="BU381" t="s">
        <v>125</v>
      </c>
      <c r="BV381" t="s">
        <v>126</v>
      </c>
      <c r="BW381" s="13" t="s">
        <v>103</v>
      </c>
      <c r="BX381" s="14">
        <f t="shared" ca="1" si="94"/>
        <v>3911556</v>
      </c>
      <c r="BY381" s="15" t="str">
        <f t="shared" ca="1" si="95"/>
        <v>750k-5 mil</v>
      </c>
      <c r="BZ381" s="12">
        <f t="shared" ca="1" si="96"/>
        <v>854720</v>
      </c>
      <c r="CA381" s="12"/>
      <c r="CB381" s="12">
        <f t="shared" ca="1" si="97"/>
        <v>854720</v>
      </c>
      <c r="CC381" s="12" t="s">
        <v>113</v>
      </c>
      <c r="CD381" s="12" t="s">
        <v>114</v>
      </c>
      <c r="CE381" s="12">
        <f t="shared" ca="1" si="98"/>
        <v>9</v>
      </c>
      <c r="CF381" s="12">
        <f t="shared" ca="1" si="99"/>
        <v>434617.33333333331</v>
      </c>
      <c r="CG381" s="16">
        <f t="shared" ca="1" si="100"/>
        <v>4.5764180082366153</v>
      </c>
      <c r="CH381" s="12" t="str">
        <f t="shared" ca="1" si="101"/>
        <v>1-5x</v>
      </c>
      <c r="CI381" s="12" t="s">
        <v>115</v>
      </c>
    </row>
    <row r="382" spans="1:87">
      <c r="A382" s="6">
        <v>11489</v>
      </c>
      <c r="B382" s="6" t="s">
        <v>130</v>
      </c>
      <c r="C382" s="18">
        <v>0.3</v>
      </c>
      <c r="D382" s="6" t="s">
        <v>102</v>
      </c>
      <c r="E382" s="6" t="s">
        <v>102</v>
      </c>
      <c r="F382" s="18">
        <v>0.15</v>
      </c>
      <c r="G382" s="18" t="str">
        <f t="shared" si="85"/>
        <v>Non</v>
      </c>
      <c r="H382" s="6" t="s">
        <v>119</v>
      </c>
      <c r="I382" s="7" t="s">
        <v>120</v>
      </c>
      <c r="J382" s="8">
        <v>36161</v>
      </c>
      <c r="K382" s="6">
        <f t="shared" ca="1" si="87"/>
        <v>27</v>
      </c>
      <c r="L382" s="6" t="str">
        <f t="shared" ca="1" si="88"/>
        <v>&gt;20 ans</v>
      </c>
      <c r="M382" s="8">
        <v>36161</v>
      </c>
      <c r="N382" s="6">
        <f t="shared" ca="1" si="89"/>
        <v>27</v>
      </c>
      <c r="O382" s="6" t="str">
        <f t="shared" ca="1" si="90"/>
        <v>&gt;20 ans</v>
      </c>
      <c r="P382" s="8">
        <v>32874</v>
      </c>
      <c r="Q382" s="6">
        <f t="shared" ca="1" si="91"/>
        <v>36</v>
      </c>
      <c r="R382" s="6" t="str">
        <f t="shared" ca="1" si="92"/>
        <v>35-44</v>
      </c>
      <c r="S382" s="6" t="s">
        <v>136</v>
      </c>
      <c r="T382" s="6">
        <v>1</v>
      </c>
      <c r="U382" s="6">
        <v>1</v>
      </c>
      <c r="V382" s="6">
        <v>1</v>
      </c>
      <c r="W382" s="6">
        <v>1</v>
      </c>
      <c r="X382" s="6">
        <v>1</v>
      </c>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f t="shared" si="86"/>
        <v>5</v>
      </c>
      <c r="BS382" s="6" t="str">
        <f t="shared" si="93"/>
        <v>Prêt</v>
      </c>
      <c r="BT382" s="6" t="s">
        <v>106</v>
      </c>
      <c r="BU382" s="6" t="s">
        <v>125</v>
      </c>
      <c r="BV382" s="6" t="s">
        <v>126</v>
      </c>
      <c r="BW382" s="8" t="s">
        <v>103</v>
      </c>
      <c r="BX382" s="9">
        <f t="shared" ca="1" si="94"/>
        <v>4457247</v>
      </c>
      <c r="BY382" s="10" t="str">
        <f t="shared" ca="1" si="95"/>
        <v>750k-5 mil</v>
      </c>
      <c r="BZ382" s="7">
        <f t="shared" ca="1" si="96"/>
        <v>83608</v>
      </c>
      <c r="CA382" s="7"/>
      <c r="CB382" s="7">
        <f t="shared" ca="1" si="97"/>
        <v>83608</v>
      </c>
      <c r="CC382" s="7" t="s">
        <v>122</v>
      </c>
      <c r="CD382" s="7" t="s">
        <v>128</v>
      </c>
      <c r="CE382" s="7">
        <f t="shared" ca="1" si="98"/>
        <v>9</v>
      </c>
      <c r="CF382" s="7">
        <f t="shared" ca="1" si="99"/>
        <v>495249.66666666669</v>
      </c>
      <c r="CG382" s="11">
        <f t="shared" ca="1" si="100"/>
        <v>53.311250119605781</v>
      </c>
      <c r="CH382" s="7" t="str">
        <f t="shared" ca="1" si="101"/>
        <v>50-100x</v>
      </c>
      <c r="CI382" s="7" t="s">
        <v>115</v>
      </c>
    </row>
    <row r="383" spans="1:87">
      <c r="A383">
        <v>11490</v>
      </c>
      <c r="B383" t="s">
        <v>101</v>
      </c>
      <c r="C383" s="17">
        <v>0.4</v>
      </c>
      <c r="D383" t="s">
        <v>103</v>
      </c>
      <c r="E383" t="s">
        <v>102</v>
      </c>
      <c r="F383" s="17">
        <v>0.3</v>
      </c>
      <c r="G383" s="17" t="str">
        <f t="shared" si="85"/>
        <v>Non</v>
      </c>
      <c r="H383" t="s">
        <v>104</v>
      </c>
      <c r="I383" s="12" t="s">
        <v>120</v>
      </c>
      <c r="J383" s="13">
        <v>45658</v>
      </c>
      <c r="K383">
        <f t="shared" ca="1" si="87"/>
        <v>1</v>
      </c>
      <c r="L383" t="str">
        <f t="shared" ca="1" si="88"/>
        <v>1 à 3 ans</v>
      </c>
      <c r="M383" s="13">
        <v>45658</v>
      </c>
      <c r="N383">
        <f t="shared" ca="1" si="89"/>
        <v>1</v>
      </c>
      <c r="O383" t="str">
        <f t="shared" ca="1" si="90"/>
        <v>1 à 3 ans</v>
      </c>
      <c r="P383" s="13">
        <v>31048</v>
      </c>
      <c r="Q383">
        <f t="shared" ca="1" si="91"/>
        <v>41</v>
      </c>
      <c r="R383" t="str">
        <f t="shared" ca="1" si="92"/>
        <v>35-44</v>
      </c>
      <c r="S383" t="s">
        <v>121</v>
      </c>
      <c r="V383">
        <v>1</v>
      </c>
      <c r="X383">
        <v>1</v>
      </c>
      <c r="Z383">
        <v>1</v>
      </c>
      <c r="BR383">
        <f t="shared" si="86"/>
        <v>3</v>
      </c>
      <c r="BS383" t="str">
        <f t="shared" si="93"/>
        <v>Non prêté</v>
      </c>
      <c r="BT383" t="s">
        <v>106</v>
      </c>
      <c r="BU383" t="s">
        <v>125</v>
      </c>
      <c r="BV383" t="s">
        <v>126</v>
      </c>
      <c r="BW383" s="13" t="s">
        <v>103</v>
      </c>
      <c r="BX383" s="14" t="str">
        <f t="shared" ca="1" si="94"/>
        <v/>
      </c>
      <c r="BY383" s="15" t="str">
        <f t="shared" ca="1" si="95"/>
        <v/>
      </c>
      <c r="BZ383" s="12">
        <f t="shared" ca="1" si="96"/>
        <v>1661374</v>
      </c>
      <c r="CA383" s="12"/>
      <c r="CB383" s="12">
        <f t="shared" ca="1" si="97"/>
        <v>1661374</v>
      </c>
      <c r="CC383" s="12" t="s">
        <v>109</v>
      </c>
      <c r="CD383" s="12" t="s">
        <v>109</v>
      </c>
      <c r="CE383" s="12" t="str">
        <f t="shared" ca="1" si="98"/>
        <v/>
      </c>
      <c r="CF383" s="12" t="str">
        <f t="shared" ca="1" si="99"/>
        <v/>
      </c>
      <c r="CG383" s="16" t="str">
        <f t="shared" ca="1" si="100"/>
        <v/>
      </c>
      <c r="CH383" s="12" t="str">
        <f t="shared" ca="1" si="101"/>
        <v/>
      </c>
      <c r="CI383" s="12" t="s">
        <v>104</v>
      </c>
    </row>
    <row r="384" spans="1:87">
      <c r="A384" s="6">
        <v>11491</v>
      </c>
      <c r="B384" s="6" t="s">
        <v>142</v>
      </c>
      <c r="C384" s="18">
        <v>0.5</v>
      </c>
      <c r="D384" s="6" t="s">
        <v>102</v>
      </c>
      <c r="E384" s="6" t="s">
        <v>103</v>
      </c>
      <c r="F384" s="18"/>
      <c r="G384" s="18" t="str">
        <f t="shared" si="85"/>
        <v>Oui</v>
      </c>
      <c r="H384" s="6" t="s">
        <v>104</v>
      </c>
      <c r="I384" s="7" t="s">
        <v>120</v>
      </c>
      <c r="J384" s="8">
        <v>45658</v>
      </c>
      <c r="K384" s="6">
        <f t="shared" ca="1" si="87"/>
        <v>1</v>
      </c>
      <c r="L384" s="6" t="str">
        <f t="shared" ca="1" si="88"/>
        <v>1 à 3 ans</v>
      </c>
      <c r="M384" s="8">
        <v>45658</v>
      </c>
      <c r="N384" s="6">
        <f t="shared" ca="1" si="89"/>
        <v>1</v>
      </c>
      <c r="O384" s="6" t="str">
        <f t="shared" ca="1" si="90"/>
        <v>1 à 3 ans</v>
      </c>
      <c r="P384" s="8">
        <v>29221</v>
      </c>
      <c r="Q384" s="6">
        <f t="shared" ca="1" si="91"/>
        <v>46</v>
      </c>
      <c r="R384" s="6" t="str">
        <f t="shared" ca="1" si="92"/>
        <v>45-54</v>
      </c>
      <c r="S384" s="6" t="s">
        <v>140</v>
      </c>
      <c r="T384" s="6"/>
      <c r="U384" s="6">
        <v>1</v>
      </c>
      <c r="V384" s="6"/>
      <c r="W384" s="6">
        <v>1</v>
      </c>
      <c r="X384" s="6"/>
      <c r="Y384" s="6">
        <v>1</v>
      </c>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f t="shared" si="86"/>
        <v>3</v>
      </c>
      <c r="BS384" s="6" t="str">
        <f t="shared" si="93"/>
        <v>Non prêté</v>
      </c>
      <c r="BT384" s="6" t="s">
        <v>106</v>
      </c>
      <c r="BU384" s="6" t="s">
        <v>125</v>
      </c>
      <c r="BV384" s="6" t="s">
        <v>126</v>
      </c>
      <c r="BW384" s="8" t="s">
        <v>103</v>
      </c>
      <c r="BX384" s="9" t="str">
        <f t="shared" ca="1" si="94"/>
        <v/>
      </c>
      <c r="BY384" s="10" t="str">
        <f t="shared" ca="1" si="95"/>
        <v/>
      </c>
      <c r="BZ384" s="7">
        <f t="shared" ca="1" si="96"/>
        <v>837813</v>
      </c>
      <c r="CA384" s="7"/>
      <c r="CB384" s="7">
        <f t="shared" ca="1" si="97"/>
        <v>837813</v>
      </c>
      <c r="CC384" s="7" t="s">
        <v>109</v>
      </c>
      <c r="CD384" s="7" t="s">
        <v>109</v>
      </c>
      <c r="CE384" s="7" t="str">
        <f t="shared" ca="1" si="98"/>
        <v/>
      </c>
      <c r="CF384" s="7" t="str">
        <f t="shared" ca="1" si="99"/>
        <v/>
      </c>
      <c r="CG384" s="11" t="str">
        <f t="shared" ca="1" si="100"/>
        <v/>
      </c>
      <c r="CH384" s="7" t="str">
        <f t="shared" ca="1" si="101"/>
        <v/>
      </c>
      <c r="CI384" s="7" t="s">
        <v>104</v>
      </c>
    </row>
    <row r="385" spans="1:87">
      <c r="A385">
        <v>11492</v>
      </c>
      <c r="B385" t="s">
        <v>131</v>
      </c>
      <c r="C385" s="17">
        <v>0.6</v>
      </c>
      <c r="D385" t="s">
        <v>103</v>
      </c>
      <c r="E385" t="s">
        <v>103</v>
      </c>
      <c r="G385" s="17" t="str">
        <f t="shared" si="85"/>
        <v>Oui</v>
      </c>
      <c r="H385" t="s">
        <v>104</v>
      </c>
      <c r="I385" s="12" t="s">
        <v>120</v>
      </c>
      <c r="J385" s="13">
        <v>45473</v>
      </c>
      <c r="K385">
        <f t="shared" ca="1" si="87"/>
        <v>1</v>
      </c>
      <c r="L385" t="str">
        <f t="shared" ca="1" si="88"/>
        <v>1 à 3 ans</v>
      </c>
      <c r="M385" s="13">
        <v>45473</v>
      </c>
      <c r="N385">
        <f t="shared" ca="1" si="89"/>
        <v>1</v>
      </c>
      <c r="O385" t="str">
        <f t="shared" ca="1" si="90"/>
        <v>1 à 3 ans</v>
      </c>
      <c r="P385" s="13">
        <v>27395</v>
      </c>
      <c r="Q385">
        <f t="shared" ca="1" si="91"/>
        <v>51</v>
      </c>
      <c r="R385" t="str">
        <f t="shared" ca="1" si="92"/>
        <v>45-54</v>
      </c>
      <c r="S385" t="s">
        <v>140</v>
      </c>
      <c r="T385">
        <v>1</v>
      </c>
      <c r="V385">
        <v>1</v>
      </c>
      <c r="X385">
        <v>1</v>
      </c>
      <c r="Z385">
        <v>1</v>
      </c>
      <c r="BR385">
        <f t="shared" si="86"/>
        <v>4</v>
      </c>
      <c r="BS385" t="str">
        <f t="shared" si="93"/>
        <v>Prêt</v>
      </c>
      <c r="BT385" t="s">
        <v>106</v>
      </c>
      <c r="BU385" t="s">
        <v>125</v>
      </c>
      <c r="BV385" t="s">
        <v>126</v>
      </c>
      <c r="BW385" s="13" t="s">
        <v>103</v>
      </c>
      <c r="BX385" s="14">
        <f t="shared" ca="1" si="94"/>
        <v>3885341</v>
      </c>
      <c r="BY385" s="15" t="str">
        <f t="shared" ca="1" si="95"/>
        <v>750k-5 mil</v>
      </c>
      <c r="BZ385" s="12">
        <f t="shared" ca="1" si="96"/>
        <v>61865</v>
      </c>
      <c r="CA385" s="12"/>
      <c r="CB385" s="12">
        <f t="shared" ca="1" si="97"/>
        <v>61865</v>
      </c>
      <c r="CC385" s="12" t="s">
        <v>113</v>
      </c>
      <c r="CD385" s="12" t="s">
        <v>114</v>
      </c>
      <c r="CE385" s="12">
        <f t="shared" ca="1" si="98"/>
        <v>1</v>
      </c>
      <c r="CF385" s="12">
        <f t="shared" ca="1" si="99"/>
        <v>3885341</v>
      </c>
      <c r="CG385" s="16">
        <f t="shared" ca="1" si="100"/>
        <v>62.803539966055119</v>
      </c>
      <c r="CH385" s="12" t="str">
        <f t="shared" ca="1" si="101"/>
        <v>50-100x</v>
      </c>
      <c r="CI385" s="12" t="s">
        <v>115</v>
      </c>
    </row>
    <row r="386" spans="1:87">
      <c r="A386" s="6">
        <v>11493</v>
      </c>
      <c r="B386" s="6" t="s">
        <v>101</v>
      </c>
      <c r="C386" s="18">
        <v>0.7</v>
      </c>
      <c r="D386" s="6" t="s">
        <v>102</v>
      </c>
      <c r="E386" s="6" t="s">
        <v>102</v>
      </c>
      <c r="F386" s="18">
        <v>0.4</v>
      </c>
      <c r="G386" s="18" t="str">
        <f t="shared" si="85"/>
        <v>Oui</v>
      </c>
      <c r="H386" s="6" t="s">
        <v>104</v>
      </c>
      <c r="I386" s="7" t="s">
        <v>120</v>
      </c>
      <c r="J386" s="8">
        <v>45292</v>
      </c>
      <c r="K386" s="6">
        <f t="shared" ca="1" si="87"/>
        <v>2</v>
      </c>
      <c r="L386" s="6" t="str">
        <f t="shared" ca="1" si="88"/>
        <v>1 à 3 ans</v>
      </c>
      <c r="M386" s="8">
        <v>45292</v>
      </c>
      <c r="N386" s="6">
        <f t="shared" ca="1" si="89"/>
        <v>2</v>
      </c>
      <c r="O386" s="6" t="str">
        <f t="shared" ca="1" si="90"/>
        <v>1 à 3 ans</v>
      </c>
      <c r="P386" s="8">
        <v>25569</v>
      </c>
      <c r="Q386" s="6">
        <f t="shared" ca="1" si="91"/>
        <v>56</v>
      </c>
      <c r="R386" s="6" t="str">
        <f t="shared" ca="1" si="92"/>
        <v>55-64</v>
      </c>
      <c r="S386" s="6" t="s">
        <v>124</v>
      </c>
      <c r="T386" s="6"/>
      <c r="U386" s="6">
        <v>1</v>
      </c>
      <c r="V386" s="6">
        <v>1</v>
      </c>
      <c r="W386" s="6">
        <v>1</v>
      </c>
      <c r="X386" s="6">
        <v>1</v>
      </c>
      <c r="Y386" s="6">
        <v>1</v>
      </c>
      <c r="Z386" s="6">
        <v>1</v>
      </c>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f t="shared" si="86"/>
        <v>6</v>
      </c>
      <c r="BS386" s="6" t="str">
        <f t="shared" si="93"/>
        <v>Non prêté</v>
      </c>
      <c r="BT386" s="6" t="s">
        <v>106</v>
      </c>
      <c r="BU386" s="6" t="s">
        <v>125</v>
      </c>
      <c r="BV386" s="6" t="s">
        <v>126</v>
      </c>
      <c r="BW386" s="8" t="s">
        <v>103</v>
      </c>
      <c r="BX386" s="9" t="str">
        <f t="shared" ca="1" si="94"/>
        <v/>
      </c>
      <c r="BY386" s="10" t="str">
        <f t="shared" ca="1" si="95"/>
        <v/>
      </c>
      <c r="BZ386" s="7">
        <f t="shared" ca="1" si="96"/>
        <v>807568</v>
      </c>
      <c r="CA386" s="7"/>
      <c r="CB386" s="7">
        <f t="shared" ca="1" si="97"/>
        <v>807568</v>
      </c>
      <c r="CC386" s="7" t="s">
        <v>109</v>
      </c>
      <c r="CD386" s="7" t="s">
        <v>109</v>
      </c>
      <c r="CE386" s="7" t="str">
        <f t="shared" ca="1" si="98"/>
        <v/>
      </c>
      <c r="CF386" s="7" t="str">
        <f t="shared" ca="1" si="99"/>
        <v/>
      </c>
      <c r="CG386" s="11" t="str">
        <f t="shared" ca="1" si="100"/>
        <v/>
      </c>
      <c r="CH386" s="7" t="str">
        <f t="shared" ca="1" si="101"/>
        <v/>
      </c>
      <c r="CI386" s="7" t="s">
        <v>104</v>
      </c>
    </row>
    <row r="387" spans="1:87">
      <c r="A387">
        <v>11494</v>
      </c>
      <c r="B387" t="s">
        <v>101</v>
      </c>
      <c r="C387" s="17">
        <v>0.8</v>
      </c>
      <c r="D387" t="s">
        <v>103</v>
      </c>
      <c r="E387" t="s">
        <v>102</v>
      </c>
      <c r="F387" s="17">
        <v>0.75</v>
      </c>
      <c r="G387" s="17" t="str">
        <f t="shared" si="85"/>
        <v>Oui</v>
      </c>
      <c r="H387" t="s">
        <v>104</v>
      </c>
      <c r="I387" s="12" t="s">
        <v>104</v>
      </c>
      <c r="J387" s="13">
        <v>45107</v>
      </c>
      <c r="K387">
        <f t="shared" ca="1" si="87"/>
        <v>2</v>
      </c>
      <c r="L387" t="str">
        <f t="shared" ca="1" si="88"/>
        <v>1 à 3 ans</v>
      </c>
      <c r="M387" s="13">
        <v>45107</v>
      </c>
      <c r="N387">
        <f t="shared" ca="1" si="89"/>
        <v>2</v>
      </c>
      <c r="O387" t="str">
        <f t="shared" ca="1" si="90"/>
        <v>1 à 3 ans</v>
      </c>
      <c r="P387" s="13">
        <v>23743</v>
      </c>
      <c r="Q387">
        <f t="shared" ca="1" si="91"/>
        <v>61</v>
      </c>
      <c r="R387" t="str">
        <f t="shared" ca="1" si="92"/>
        <v>55-64</v>
      </c>
      <c r="S387" t="s">
        <v>129</v>
      </c>
      <c r="V387">
        <v>1</v>
      </c>
      <c r="X387">
        <v>1</v>
      </c>
      <c r="Z387">
        <v>1</v>
      </c>
      <c r="BR387">
        <f t="shared" si="86"/>
        <v>3</v>
      </c>
      <c r="BS387" t="str">
        <f t="shared" si="93"/>
        <v>Non prêté</v>
      </c>
      <c r="BT387" t="s">
        <v>106</v>
      </c>
      <c r="BU387" t="s">
        <v>112</v>
      </c>
      <c r="BV387" t="s">
        <v>108</v>
      </c>
      <c r="BW387" s="13" t="s">
        <v>103</v>
      </c>
      <c r="BX387" s="14" t="str">
        <f t="shared" ca="1" si="94"/>
        <v/>
      </c>
      <c r="BY387" s="15" t="str">
        <f t="shared" ca="1" si="95"/>
        <v/>
      </c>
      <c r="BZ387" s="12">
        <f t="shared" ca="1" si="96"/>
        <v>1760462</v>
      </c>
      <c r="CA387" s="12"/>
      <c r="CB387" s="12">
        <f t="shared" ca="1" si="97"/>
        <v>1760462</v>
      </c>
      <c r="CC387" s="12" t="s">
        <v>109</v>
      </c>
      <c r="CD387" s="12" t="s">
        <v>109</v>
      </c>
      <c r="CE387" s="12" t="str">
        <f t="shared" ca="1" si="98"/>
        <v/>
      </c>
      <c r="CF387" s="12" t="str">
        <f t="shared" ca="1" si="99"/>
        <v/>
      </c>
      <c r="CG387" s="16" t="str">
        <f t="shared" ca="1" si="100"/>
        <v/>
      </c>
      <c r="CH387" s="12" t="str">
        <f t="shared" ca="1" si="101"/>
        <v/>
      </c>
      <c r="CI387" s="12" t="s">
        <v>104</v>
      </c>
    </row>
    <row r="388" spans="1:87">
      <c r="A388" s="6">
        <v>11495</v>
      </c>
      <c r="B388" s="6" t="s">
        <v>118</v>
      </c>
      <c r="C388" s="18">
        <v>0.75</v>
      </c>
      <c r="D388" s="6" t="s">
        <v>102</v>
      </c>
      <c r="E388" s="6" t="s">
        <v>103</v>
      </c>
      <c r="F388" s="18"/>
      <c r="G388" s="18" t="str">
        <f t="shared" ref="G388:G451" si="102">IF(OR(C388&gt;=51%, AND(C388&gt;=20%, D388="Oui", E388="Non"), AND(C388&gt;=20%, D388="Oui", E388="Oui", F388&gt;=30%)), "Oui", "Non")</f>
        <v>Oui</v>
      </c>
      <c r="H388" s="6" t="s">
        <v>119</v>
      </c>
      <c r="I388" s="7" t="s">
        <v>127</v>
      </c>
      <c r="J388" s="8">
        <v>44927</v>
      </c>
      <c r="K388" s="6">
        <f t="shared" ca="1" si="87"/>
        <v>3</v>
      </c>
      <c r="L388" s="6" t="str">
        <f t="shared" ca="1" si="88"/>
        <v>3-5 ans</v>
      </c>
      <c r="M388" s="8">
        <v>44927</v>
      </c>
      <c r="N388" s="6">
        <f t="shared" ca="1" si="89"/>
        <v>3</v>
      </c>
      <c r="O388" s="6" t="str">
        <f t="shared" ca="1" si="90"/>
        <v>3-5 ans</v>
      </c>
      <c r="P388" s="8">
        <v>36526</v>
      </c>
      <c r="Q388" s="6">
        <f t="shared" ca="1" si="91"/>
        <v>26</v>
      </c>
      <c r="R388" s="6" t="str">
        <f t="shared" ca="1" si="92"/>
        <v>25-34</v>
      </c>
      <c r="S388" s="6" t="s">
        <v>105</v>
      </c>
      <c r="T388" s="6">
        <v>1</v>
      </c>
      <c r="U388" s="6">
        <v>1</v>
      </c>
      <c r="V388" s="6">
        <v>1</v>
      </c>
      <c r="W388" s="6">
        <v>1</v>
      </c>
      <c r="X388" s="6">
        <v>1</v>
      </c>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f t="shared" ref="BR388:BR451" si="103">SUM(T388:BQ388)</f>
        <v>5</v>
      </c>
      <c r="BS388" s="6" t="str">
        <f t="shared" si="93"/>
        <v>Prêt</v>
      </c>
      <c r="BT388" s="6" t="s">
        <v>106</v>
      </c>
      <c r="BU388" s="6" t="s">
        <v>125</v>
      </c>
      <c r="BV388" s="6" t="s">
        <v>126</v>
      </c>
      <c r="BW388" s="8" t="s">
        <v>103</v>
      </c>
      <c r="BX388" s="9">
        <f t="shared" ca="1" si="94"/>
        <v>3881254</v>
      </c>
      <c r="BY388" s="10" t="str">
        <f t="shared" ca="1" si="95"/>
        <v>750k-5 mil</v>
      </c>
      <c r="BZ388" s="7">
        <f t="shared" ca="1" si="96"/>
        <v>672924</v>
      </c>
      <c r="CA388" s="7"/>
      <c r="CB388" s="7">
        <f t="shared" ca="1" si="97"/>
        <v>672924</v>
      </c>
      <c r="CC388" s="7" t="s">
        <v>113</v>
      </c>
      <c r="CD388" s="7" t="s">
        <v>128</v>
      </c>
      <c r="CE388" s="7">
        <f t="shared" ca="1" si="98"/>
        <v>2</v>
      </c>
      <c r="CF388" s="7">
        <f t="shared" ca="1" si="99"/>
        <v>1940627</v>
      </c>
      <c r="CG388" s="11">
        <f t="shared" ca="1" si="100"/>
        <v>5.767744945937431</v>
      </c>
      <c r="CH388" s="7" t="str">
        <f t="shared" ca="1" si="101"/>
        <v>5-10x</v>
      </c>
      <c r="CI388" s="7" t="s">
        <v>115</v>
      </c>
    </row>
    <row r="389" spans="1:87">
      <c r="A389">
        <v>11496</v>
      </c>
      <c r="B389" t="s">
        <v>118</v>
      </c>
      <c r="C389" s="17">
        <v>1</v>
      </c>
      <c r="D389" t="s">
        <v>103</v>
      </c>
      <c r="E389" t="s">
        <v>103</v>
      </c>
      <c r="G389" s="17" t="str">
        <f t="shared" si="102"/>
        <v>Oui</v>
      </c>
      <c r="H389" t="s">
        <v>119</v>
      </c>
      <c r="I389" s="12" t="s">
        <v>120</v>
      </c>
      <c r="J389" s="13">
        <v>44742</v>
      </c>
      <c r="K389">
        <f t="shared" ref="K389:K452" ca="1" si="104">ROUNDDOWN(((TODAY()-J389)/365),0)</f>
        <v>3</v>
      </c>
      <c r="L389" t="str">
        <f t="shared" ref="L389:L452" ca="1" si="105">IF(ISBLANK(J389),"",IF(DATEDIF(J389,TODAY(),"Y")&lt;1,"&lt;12 mois",
IF(DATEDIF(J389,TODAY(),"Y")&lt;3,"1 à 3 ans",IF(DATEDIF(J389,TODAY(),"Y")&lt;5,"3-5 ans",IF(DATEDIF(J389,TODAY(),"Y")&lt;10,"5 à 10 ans",IF(DATEDIF(J389,TODAY(),"Y")&lt;20,"10-20 ans","&gt;20 ans"))))))</f>
        <v>3-5 ans</v>
      </c>
      <c r="M389" s="13">
        <v>44742</v>
      </c>
      <c r="N389">
        <f t="shared" ref="N389:N452" ca="1" si="106">ROUNDDOWN(((TODAY()-M389)/365),0)</f>
        <v>3</v>
      </c>
      <c r="O389" t="str">
        <f t="shared" ref="O389:O452" ca="1" si="107">IF(ISBLANK(M389),"",IF(DATEDIF(M389,TODAY(),"Y")&lt;1,"&lt;12 mois",
IF(DATEDIF(M389,TODAY(),"Y")&lt;3,"1 à 3 ans",IF(DATEDIF(M389,TODAY(),"Y")&lt;5,"3-5 ans",IF(DATEDIF(M389,TODAY(),"Y")&lt;10,"5 à 10 ans",IF(DATEDIF(M389,TODAY(),"Y")&lt;20,"10-20 ans","&gt;20 ans"))))))</f>
        <v>3-5 ans</v>
      </c>
      <c r="P389" s="13">
        <v>34700</v>
      </c>
      <c r="Q389">
        <f t="shared" ref="Q389:Q452" ca="1" si="108">ROUNDDOWN(((TODAY()-P389)/365),0)</f>
        <v>31</v>
      </c>
      <c r="R389" t="str">
        <f t="shared" ref="R389:R452" ca="1" si="109">IF(Q389="","",IF(Q389&lt;18,"&lt;18",IF(Q389&lt;=24,"18-24",IF(Q389&lt;=34,"25-34",IF(Q389&lt;=44,"35-44",IF(Q389&lt;=54,"45-54",IF(Q389&lt;=64,"55-64","64+")))))))</f>
        <v>25-34</v>
      </c>
      <c r="S389" t="s">
        <v>151</v>
      </c>
      <c r="V389">
        <v>1</v>
      </c>
      <c r="X389">
        <v>1</v>
      </c>
      <c r="Z389">
        <v>1</v>
      </c>
      <c r="BR389">
        <f t="shared" si="103"/>
        <v>3</v>
      </c>
      <c r="BS389" t="str">
        <f t="shared" ref="BS389:BS452" si="110">IF(T389=1,"Prêt","Non prêté")</f>
        <v>Non prêté</v>
      </c>
      <c r="BT389" t="s">
        <v>106</v>
      </c>
      <c r="BU389" t="s">
        <v>107</v>
      </c>
      <c r="BV389" t="s">
        <v>108</v>
      </c>
      <c r="BW389" s="13" t="s">
        <v>103</v>
      </c>
      <c r="BX389" s="14" t="str">
        <f t="shared" ref="BX389:BX452" ca="1" si="111">IF(T389=1,RANDBETWEEN(0,5000000),"")</f>
        <v/>
      </c>
      <c r="BY389" s="15" t="str">
        <f t="shared" ref="BY389:BY452" ca="1" si="112">IF(OR(BX389="",ISBLANK(BX389)),"",IF(BX389&gt;5000000,"&gt;5 mil",
IF(BX389&lt;=50000,"&lt;=50k",
IF(AND(BX389&gt;50000,BX389&lt;=100000),"50k-100k",
IF(AND(BX389&gt;100000,BX389&lt;=250000),"100k-250k",
IF(AND(BX389&gt;250000,BX389&lt;=750000),"250k-750k",
IF(AND(BX389&gt;750000,BX389&lt;=5000000),"750k-5 mil","Unknown")))))))</f>
        <v/>
      </c>
      <c r="BZ389" s="12">
        <f t="shared" ref="BZ389:BZ452" ca="1" si="113">RANDBETWEEN(0,2000000)</f>
        <v>175327</v>
      </c>
      <c r="CA389" s="12"/>
      <c r="CB389" s="12">
        <f t="shared" ref="CB389:CB452" ca="1" si="114">BZ389+CA389</f>
        <v>175327</v>
      </c>
      <c r="CC389" s="12" t="s">
        <v>109</v>
      </c>
      <c r="CD389" s="12" t="s">
        <v>109</v>
      </c>
      <c r="CE389" s="12" t="str">
        <f t="shared" ref="CE389:CE452" ca="1" si="115">IF(T389=1,RANDBETWEEN(1,10),"")</f>
        <v/>
      </c>
      <c r="CF389" s="12" t="str">
        <f t="shared" ref="CF389:CF452" ca="1" si="116">IF(OR(BX389="", ISBLANK(BX389)), "", BX389/CE389)</f>
        <v/>
      </c>
      <c r="CG389" s="16" t="str">
        <f t="shared" ref="CG389:CG452" ca="1" si="117">IF(OR(ISBLANK(BX389), BX389=""), "",
   IF(OR(ISBLANK(CB389), CB389=0), "Pas de dépôts", BX389/CB389))</f>
        <v/>
      </c>
      <c r="CH389" s="12" t="str">
        <f t="shared" ref="CH389:CH452" ca="1" si="118">IF(CG389="","",IF(ISERROR(CG389),"Pas de dépôts",IF(CG389&lt;100%,"1x",IF(CG389&lt;500%,"1-5x",IF(CG389&lt;1000%,"5-10x",IF(CG389&lt;2000%,"10-20x",IF(CG389&lt;5000%,"20-50x",IF(CG389&lt;10000%,"50-100x",IF(CG389&lt;50000%,"100-500x","&gt;500x")))))))))</f>
        <v/>
      </c>
      <c r="CI389" s="12" t="s">
        <v>104</v>
      </c>
    </row>
    <row r="390" spans="1:87">
      <c r="A390" s="6">
        <v>11497</v>
      </c>
      <c r="B390" s="6" t="s">
        <v>130</v>
      </c>
      <c r="C390" s="18">
        <v>0</v>
      </c>
      <c r="D390" s="6" t="s">
        <v>102</v>
      </c>
      <c r="E390" s="6" t="s">
        <v>102</v>
      </c>
      <c r="F390" s="18">
        <v>0.15</v>
      </c>
      <c r="G390" s="18" t="str">
        <f t="shared" si="102"/>
        <v>Non</v>
      </c>
      <c r="H390" s="6" t="s">
        <v>104</v>
      </c>
      <c r="I390" s="7" t="s">
        <v>120</v>
      </c>
      <c r="J390" s="8">
        <v>44562</v>
      </c>
      <c r="K390" s="6">
        <f t="shared" ca="1" si="104"/>
        <v>4</v>
      </c>
      <c r="L390" s="6" t="str">
        <f t="shared" ca="1" si="105"/>
        <v>3-5 ans</v>
      </c>
      <c r="M390" s="8">
        <v>44562</v>
      </c>
      <c r="N390" s="6">
        <f t="shared" ca="1" si="106"/>
        <v>4</v>
      </c>
      <c r="O390" s="6" t="str">
        <f t="shared" ca="1" si="107"/>
        <v>3-5 ans</v>
      </c>
      <c r="P390" s="8">
        <v>32874</v>
      </c>
      <c r="Q390" s="6">
        <f t="shared" ca="1" si="108"/>
        <v>36</v>
      </c>
      <c r="R390" s="6" t="str">
        <f t="shared" ca="1" si="109"/>
        <v>35-44</v>
      </c>
      <c r="S390" s="6" t="s">
        <v>105</v>
      </c>
      <c r="T390" s="6"/>
      <c r="U390" s="6">
        <v>1</v>
      </c>
      <c r="V390" s="6"/>
      <c r="W390" s="6">
        <v>1</v>
      </c>
      <c r="X390" s="6"/>
      <c r="Y390" s="6">
        <v>1</v>
      </c>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f t="shared" si="103"/>
        <v>3</v>
      </c>
      <c r="BS390" s="6" t="str">
        <f t="shared" si="110"/>
        <v>Non prêté</v>
      </c>
      <c r="BT390" s="6" t="s">
        <v>106</v>
      </c>
      <c r="BU390" s="6" t="s">
        <v>125</v>
      </c>
      <c r="BV390" s="6" t="s">
        <v>126</v>
      </c>
      <c r="BW390" s="8" t="s">
        <v>103</v>
      </c>
      <c r="BX390" s="9" t="str">
        <f t="shared" ca="1" si="111"/>
        <v/>
      </c>
      <c r="BY390" s="10" t="str">
        <f t="shared" ca="1" si="112"/>
        <v/>
      </c>
      <c r="BZ390" s="7">
        <f t="shared" ca="1" si="113"/>
        <v>534310</v>
      </c>
      <c r="CA390" s="7"/>
      <c r="CB390" s="7">
        <f t="shared" ca="1" si="114"/>
        <v>534310</v>
      </c>
      <c r="CC390" s="7" t="s">
        <v>109</v>
      </c>
      <c r="CD390" s="7" t="s">
        <v>109</v>
      </c>
      <c r="CE390" s="7" t="str">
        <f t="shared" ca="1" si="115"/>
        <v/>
      </c>
      <c r="CF390" s="7" t="str">
        <f t="shared" ca="1" si="116"/>
        <v/>
      </c>
      <c r="CG390" s="11" t="str">
        <f t="shared" ca="1" si="117"/>
        <v/>
      </c>
      <c r="CH390" s="7" t="str">
        <f t="shared" ca="1" si="118"/>
        <v/>
      </c>
      <c r="CI390" s="7" t="s">
        <v>104</v>
      </c>
    </row>
    <row r="391" spans="1:87">
      <c r="A391">
        <v>11498</v>
      </c>
      <c r="B391" t="s">
        <v>101</v>
      </c>
      <c r="C391" s="17">
        <v>0.4</v>
      </c>
      <c r="D391" t="s">
        <v>103</v>
      </c>
      <c r="E391" t="s">
        <v>102</v>
      </c>
      <c r="F391" s="17">
        <v>0.5</v>
      </c>
      <c r="G391" s="17" t="str">
        <f t="shared" si="102"/>
        <v>Non</v>
      </c>
      <c r="H391" t="s">
        <v>104</v>
      </c>
      <c r="I391" s="12" t="s">
        <v>104</v>
      </c>
      <c r="J391" s="13">
        <v>44377</v>
      </c>
      <c r="K391">
        <f t="shared" ca="1" si="104"/>
        <v>4</v>
      </c>
      <c r="L391" t="str">
        <f t="shared" ca="1" si="105"/>
        <v>3-5 ans</v>
      </c>
      <c r="M391" s="13">
        <v>44377</v>
      </c>
      <c r="N391">
        <f t="shared" ca="1" si="106"/>
        <v>4</v>
      </c>
      <c r="O391" t="str">
        <f t="shared" ca="1" si="107"/>
        <v>3-5 ans</v>
      </c>
      <c r="P391" s="13">
        <v>31048</v>
      </c>
      <c r="Q391">
        <f t="shared" ca="1" si="108"/>
        <v>41</v>
      </c>
      <c r="R391" t="str">
        <f t="shared" ca="1" si="109"/>
        <v>35-44</v>
      </c>
      <c r="S391" t="s">
        <v>159</v>
      </c>
      <c r="V391">
        <v>1</v>
      </c>
      <c r="X391">
        <v>1</v>
      </c>
      <c r="Z391">
        <v>1</v>
      </c>
      <c r="BR391">
        <f t="shared" si="103"/>
        <v>3</v>
      </c>
      <c r="BS391" t="str">
        <f t="shared" si="110"/>
        <v>Non prêté</v>
      </c>
      <c r="BT391" t="s">
        <v>106</v>
      </c>
      <c r="BU391" t="s">
        <v>112</v>
      </c>
      <c r="BV391" t="s">
        <v>108</v>
      </c>
      <c r="BW391" s="13" t="s">
        <v>103</v>
      </c>
      <c r="BX391" s="14" t="str">
        <f t="shared" ca="1" si="111"/>
        <v/>
      </c>
      <c r="BY391" s="15" t="str">
        <f t="shared" ca="1" si="112"/>
        <v/>
      </c>
      <c r="BZ391" s="12">
        <f t="shared" ca="1" si="113"/>
        <v>1691065</v>
      </c>
      <c r="CA391" s="12"/>
      <c r="CB391" s="12">
        <f t="shared" ca="1" si="114"/>
        <v>1691065</v>
      </c>
      <c r="CC391" s="12" t="s">
        <v>109</v>
      </c>
      <c r="CD391" s="12" t="s">
        <v>109</v>
      </c>
      <c r="CE391" s="12" t="str">
        <f t="shared" ca="1" si="115"/>
        <v/>
      </c>
      <c r="CF391" s="12" t="str">
        <f t="shared" ca="1" si="116"/>
        <v/>
      </c>
      <c r="CG391" s="16" t="str">
        <f t="shared" ca="1" si="117"/>
        <v/>
      </c>
      <c r="CH391" s="12" t="str">
        <f t="shared" ca="1" si="118"/>
        <v/>
      </c>
      <c r="CI391" s="12" t="s">
        <v>104</v>
      </c>
    </row>
    <row r="392" spans="1:87">
      <c r="A392" s="6">
        <v>11499</v>
      </c>
      <c r="B392" s="6" t="s">
        <v>168</v>
      </c>
      <c r="C392" s="18">
        <v>0.15</v>
      </c>
      <c r="D392" s="6" t="s">
        <v>102</v>
      </c>
      <c r="E392" s="6" t="s">
        <v>103</v>
      </c>
      <c r="F392" s="18"/>
      <c r="G392" s="18" t="str">
        <f t="shared" si="102"/>
        <v>Non</v>
      </c>
      <c r="H392" s="6" t="s">
        <v>110</v>
      </c>
      <c r="I392" s="7" t="s">
        <v>127</v>
      </c>
      <c r="J392" s="8">
        <v>44197</v>
      </c>
      <c r="K392" s="6">
        <f t="shared" ca="1" si="104"/>
        <v>5</v>
      </c>
      <c r="L392" s="6" t="str">
        <f t="shared" ca="1" si="105"/>
        <v>5 à 10 ans</v>
      </c>
      <c r="M392" s="8">
        <v>44197</v>
      </c>
      <c r="N392" s="6">
        <f t="shared" ca="1" si="106"/>
        <v>5</v>
      </c>
      <c r="O392" s="6" t="str">
        <f t="shared" ca="1" si="107"/>
        <v>5 à 10 ans</v>
      </c>
      <c r="P392" s="8">
        <v>29221</v>
      </c>
      <c r="Q392" s="6">
        <f t="shared" ca="1" si="108"/>
        <v>46</v>
      </c>
      <c r="R392" s="6" t="str">
        <f t="shared" ca="1" si="109"/>
        <v>45-54</v>
      </c>
      <c r="S392" s="6" t="s">
        <v>105</v>
      </c>
      <c r="T392" s="6">
        <v>1</v>
      </c>
      <c r="U392" s="6">
        <v>1</v>
      </c>
      <c r="V392" s="6">
        <v>1</v>
      </c>
      <c r="W392" s="6">
        <v>1</v>
      </c>
      <c r="X392" s="6">
        <v>1</v>
      </c>
      <c r="Y392" s="6">
        <v>1</v>
      </c>
      <c r="Z392" s="6">
        <v>1</v>
      </c>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f t="shared" si="103"/>
        <v>7</v>
      </c>
      <c r="BS392" s="6" t="str">
        <f t="shared" si="110"/>
        <v>Prêt</v>
      </c>
      <c r="BT392" s="6" t="s">
        <v>106</v>
      </c>
      <c r="BU392" s="6" t="s">
        <v>107</v>
      </c>
      <c r="BV392" s="6" t="s">
        <v>108</v>
      </c>
      <c r="BW392" s="8" t="s">
        <v>103</v>
      </c>
      <c r="BX392" s="9">
        <f t="shared" ca="1" si="111"/>
        <v>2907106</v>
      </c>
      <c r="BY392" s="10" t="str">
        <f t="shared" ca="1" si="112"/>
        <v>750k-5 mil</v>
      </c>
      <c r="BZ392" s="7">
        <f t="shared" ca="1" si="113"/>
        <v>1550187</v>
      </c>
      <c r="CA392" s="7"/>
      <c r="CB392" s="7">
        <f t="shared" ca="1" si="114"/>
        <v>1550187</v>
      </c>
      <c r="CC392" s="7" t="s">
        <v>113</v>
      </c>
      <c r="CD392" s="7" t="s">
        <v>128</v>
      </c>
      <c r="CE392" s="7">
        <f t="shared" ca="1" si="115"/>
        <v>1</v>
      </c>
      <c r="CF392" s="7">
        <f t="shared" ca="1" si="116"/>
        <v>2907106</v>
      </c>
      <c r="CG392" s="11">
        <f t="shared" ca="1" si="117"/>
        <v>1.8753260090556816</v>
      </c>
      <c r="CH392" s="7" t="str">
        <f t="shared" ca="1" si="118"/>
        <v>1-5x</v>
      </c>
      <c r="CI392" s="7" t="s">
        <v>115</v>
      </c>
    </row>
    <row r="393" spans="1:87">
      <c r="A393">
        <v>11500</v>
      </c>
      <c r="B393" t="s">
        <v>101</v>
      </c>
      <c r="C393" s="17">
        <v>0.2</v>
      </c>
      <c r="D393" t="s">
        <v>103</v>
      </c>
      <c r="E393" t="s">
        <v>103</v>
      </c>
      <c r="G393" s="17" t="str">
        <f t="shared" si="102"/>
        <v>Non</v>
      </c>
      <c r="H393" t="s">
        <v>110</v>
      </c>
      <c r="I393" s="12" t="s">
        <v>120</v>
      </c>
      <c r="J393" s="13">
        <v>44012</v>
      </c>
      <c r="K393">
        <f t="shared" ca="1" si="104"/>
        <v>5</v>
      </c>
      <c r="L393" t="str">
        <f t="shared" ca="1" si="105"/>
        <v>5 à 10 ans</v>
      </c>
      <c r="M393" s="13">
        <v>44012</v>
      </c>
      <c r="N393">
        <f t="shared" ca="1" si="106"/>
        <v>5</v>
      </c>
      <c r="O393" t="str">
        <f t="shared" ca="1" si="107"/>
        <v>5 à 10 ans</v>
      </c>
      <c r="P393" s="13">
        <v>27395</v>
      </c>
      <c r="Q393">
        <f t="shared" ca="1" si="108"/>
        <v>51</v>
      </c>
      <c r="R393" t="str">
        <f t="shared" ca="1" si="109"/>
        <v>45-54</v>
      </c>
      <c r="S393" t="s">
        <v>135</v>
      </c>
      <c r="T393">
        <v>1</v>
      </c>
      <c r="V393">
        <v>1</v>
      </c>
      <c r="X393">
        <v>1</v>
      </c>
      <c r="Z393">
        <v>1</v>
      </c>
      <c r="BR393">
        <f t="shared" si="103"/>
        <v>4</v>
      </c>
      <c r="BS393" t="str">
        <f t="shared" si="110"/>
        <v>Prêt</v>
      </c>
      <c r="BT393" t="s">
        <v>106</v>
      </c>
      <c r="BU393" t="s">
        <v>107</v>
      </c>
      <c r="BV393" t="s">
        <v>108</v>
      </c>
      <c r="BW393" s="13" t="s">
        <v>103</v>
      </c>
      <c r="BX393" s="14">
        <f t="shared" ca="1" si="111"/>
        <v>842671</v>
      </c>
      <c r="BY393" s="15" t="str">
        <f t="shared" ca="1" si="112"/>
        <v>750k-5 mil</v>
      </c>
      <c r="BZ393" s="12">
        <f t="shared" ca="1" si="113"/>
        <v>1406910</v>
      </c>
      <c r="CA393" s="12"/>
      <c r="CB393" s="12">
        <f t="shared" ca="1" si="114"/>
        <v>1406910</v>
      </c>
      <c r="CC393" s="12" t="s">
        <v>113</v>
      </c>
      <c r="CD393" s="12" t="s">
        <v>114</v>
      </c>
      <c r="CE393" s="12">
        <f t="shared" ca="1" si="115"/>
        <v>7</v>
      </c>
      <c r="CF393" s="12">
        <f t="shared" ca="1" si="116"/>
        <v>120381.57142857143</v>
      </c>
      <c r="CG393" s="16">
        <f t="shared" ca="1" si="117"/>
        <v>0.59895160315869533</v>
      </c>
      <c r="CH393" s="12" t="str">
        <f t="shared" ca="1" si="118"/>
        <v>1x</v>
      </c>
      <c r="CI393" s="12" t="s">
        <v>115</v>
      </c>
    </row>
    <row r="394" spans="1:87">
      <c r="A394" s="6">
        <v>11501</v>
      </c>
      <c r="B394" s="6" t="s">
        <v>166</v>
      </c>
      <c r="C394" s="18">
        <v>0.3</v>
      </c>
      <c r="D394" s="6" t="s">
        <v>102</v>
      </c>
      <c r="E394" s="6" t="s">
        <v>102</v>
      </c>
      <c r="F394" s="18">
        <v>0.15</v>
      </c>
      <c r="G394" s="18" t="str">
        <f t="shared" si="102"/>
        <v>Non</v>
      </c>
      <c r="H394" s="6" t="s">
        <v>104</v>
      </c>
      <c r="I394" s="7" t="s">
        <v>104</v>
      </c>
      <c r="J394" s="8">
        <v>43831</v>
      </c>
      <c r="K394" s="6">
        <f t="shared" ca="1" si="104"/>
        <v>6</v>
      </c>
      <c r="L394" s="6" t="str">
        <f t="shared" ca="1" si="105"/>
        <v>5 à 10 ans</v>
      </c>
      <c r="M394" s="8">
        <v>43831</v>
      </c>
      <c r="N394" s="6">
        <f t="shared" ca="1" si="106"/>
        <v>6</v>
      </c>
      <c r="O394" s="6" t="str">
        <f t="shared" ca="1" si="107"/>
        <v>5 à 10 ans</v>
      </c>
      <c r="P394" s="8">
        <v>25569</v>
      </c>
      <c r="Q394" s="6">
        <f t="shared" ca="1" si="108"/>
        <v>56</v>
      </c>
      <c r="R394" s="6" t="str">
        <f t="shared" ca="1" si="109"/>
        <v>55-64</v>
      </c>
      <c r="S394" s="6" t="s">
        <v>140</v>
      </c>
      <c r="T394" s="6"/>
      <c r="U394" s="6">
        <v>1</v>
      </c>
      <c r="V394" s="6">
        <v>1</v>
      </c>
      <c r="W394" s="6">
        <v>1</v>
      </c>
      <c r="X394" s="6">
        <v>1</v>
      </c>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f t="shared" si="103"/>
        <v>4</v>
      </c>
      <c r="BS394" s="6" t="str">
        <f t="shared" si="110"/>
        <v>Non prêté</v>
      </c>
      <c r="BT394" s="6" t="s">
        <v>106</v>
      </c>
      <c r="BU394" s="6" t="s">
        <v>112</v>
      </c>
      <c r="BV394" s="6" t="s">
        <v>108</v>
      </c>
      <c r="BW394" s="8" t="s">
        <v>103</v>
      </c>
      <c r="BX394" s="9" t="str">
        <f t="shared" ca="1" si="111"/>
        <v/>
      </c>
      <c r="BY394" s="10" t="str">
        <f t="shared" ca="1" si="112"/>
        <v/>
      </c>
      <c r="BZ394" s="7">
        <f t="shared" ca="1" si="113"/>
        <v>1497161</v>
      </c>
      <c r="CA394" s="7"/>
      <c r="CB394" s="7">
        <f t="shared" ca="1" si="114"/>
        <v>1497161</v>
      </c>
      <c r="CC394" s="7" t="s">
        <v>109</v>
      </c>
      <c r="CD394" s="7" t="s">
        <v>109</v>
      </c>
      <c r="CE394" s="7" t="str">
        <f t="shared" ca="1" si="115"/>
        <v/>
      </c>
      <c r="CF394" s="7" t="str">
        <f t="shared" ca="1" si="116"/>
        <v/>
      </c>
      <c r="CG394" s="11" t="str">
        <f t="shared" ca="1" si="117"/>
        <v/>
      </c>
      <c r="CH394" s="7" t="str">
        <f t="shared" ca="1" si="118"/>
        <v/>
      </c>
      <c r="CI394" s="7" t="s">
        <v>104</v>
      </c>
    </row>
    <row r="395" spans="1:87">
      <c r="A395">
        <v>11502</v>
      </c>
      <c r="B395" t="s">
        <v>101</v>
      </c>
      <c r="C395" s="17">
        <v>0.4</v>
      </c>
      <c r="D395" t="s">
        <v>103</v>
      </c>
      <c r="E395" t="s">
        <v>102</v>
      </c>
      <c r="F395" s="17">
        <v>0.3</v>
      </c>
      <c r="G395" s="17" t="str">
        <f t="shared" si="102"/>
        <v>Non</v>
      </c>
      <c r="H395" t="s">
        <v>104</v>
      </c>
      <c r="I395" s="12" t="s">
        <v>120</v>
      </c>
      <c r="J395" s="13">
        <v>43646</v>
      </c>
      <c r="K395">
        <f t="shared" ca="1" si="104"/>
        <v>6</v>
      </c>
      <c r="L395" t="str">
        <f t="shared" ca="1" si="105"/>
        <v>5 à 10 ans</v>
      </c>
      <c r="M395" s="13">
        <v>43646</v>
      </c>
      <c r="N395">
        <f t="shared" ca="1" si="106"/>
        <v>6</v>
      </c>
      <c r="O395" t="str">
        <f t="shared" ca="1" si="107"/>
        <v>5 à 10 ans</v>
      </c>
      <c r="P395" s="13">
        <v>23743</v>
      </c>
      <c r="Q395">
        <f t="shared" ca="1" si="108"/>
        <v>61</v>
      </c>
      <c r="R395" t="str">
        <f t="shared" ca="1" si="109"/>
        <v>55-64</v>
      </c>
      <c r="S395" t="s">
        <v>136</v>
      </c>
      <c r="V395">
        <v>1</v>
      </c>
      <c r="X395">
        <v>1</v>
      </c>
      <c r="Z395">
        <v>1</v>
      </c>
      <c r="BR395">
        <f t="shared" si="103"/>
        <v>3</v>
      </c>
      <c r="BS395" t="str">
        <f t="shared" si="110"/>
        <v>Non prêté</v>
      </c>
      <c r="BT395" t="s">
        <v>106</v>
      </c>
      <c r="BU395" t="s">
        <v>125</v>
      </c>
      <c r="BV395" t="s">
        <v>126</v>
      </c>
      <c r="BW395" s="13" t="s">
        <v>103</v>
      </c>
      <c r="BX395" s="14" t="str">
        <f t="shared" ca="1" si="111"/>
        <v/>
      </c>
      <c r="BY395" s="15" t="str">
        <f t="shared" ca="1" si="112"/>
        <v/>
      </c>
      <c r="BZ395" s="12">
        <f t="shared" ca="1" si="113"/>
        <v>1870337</v>
      </c>
      <c r="CA395" s="12"/>
      <c r="CB395" s="12">
        <f t="shared" ca="1" si="114"/>
        <v>1870337</v>
      </c>
      <c r="CC395" s="12" t="s">
        <v>109</v>
      </c>
      <c r="CD395" s="12" t="s">
        <v>109</v>
      </c>
      <c r="CE395" s="12" t="str">
        <f t="shared" ca="1" si="115"/>
        <v/>
      </c>
      <c r="CF395" s="12" t="str">
        <f t="shared" ca="1" si="116"/>
        <v/>
      </c>
      <c r="CG395" s="16" t="str">
        <f t="shared" ca="1" si="117"/>
        <v/>
      </c>
      <c r="CH395" s="12" t="str">
        <f t="shared" ca="1" si="118"/>
        <v/>
      </c>
      <c r="CI395" s="12" t="s">
        <v>104</v>
      </c>
    </row>
    <row r="396" spans="1:87">
      <c r="A396" s="6">
        <v>11503</v>
      </c>
      <c r="B396" s="6" t="s">
        <v>101</v>
      </c>
      <c r="C396" s="18">
        <v>0.5</v>
      </c>
      <c r="D396" s="6" t="s">
        <v>102</v>
      </c>
      <c r="E396" s="6" t="s">
        <v>103</v>
      </c>
      <c r="F396" s="18"/>
      <c r="G396" s="18" t="str">
        <f t="shared" si="102"/>
        <v>Oui</v>
      </c>
      <c r="H396" s="6" t="s">
        <v>104</v>
      </c>
      <c r="I396" s="7" t="s">
        <v>120</v>
      </c>
      <c r="J396" s="8">
        <v>43466</v>
      </c>
      <c r="K396" s="6">
        <f t="shared" ca="1" si="104"/>
        <v>7</v>
      </c>
      <c r="L396" s="6" t="str">
        <f t="shared" ca="1" si="105"/>
        <v>5 à 10 ans</v>
      </c>
      <c r="M396" s="8">
        <v>43466</v>
      </c>
      <c r="N396" s="6">
        <f t="shared" ca="1" si="106"/>
        <v>7</v>
      </c>
      <c r="O396" s="6" t="str">
        <f t="shared" ca="1" si="107"/>
        <v>5 à 10 ans</v>
      </c>
      <c r="P396" s="8">
        <v>36526</v>
      </c>
      <c r="Q396" s="6">
        <f t="shared" ca="1" si="108"/>
        <v>26</v>
      </c>
      <c r="R396" s="6" t="str">
        <f t="shared" ca="1" si="109"/>
        <v>25-34</v>
      </c>
      <c r="S396" s="6" t="s">
        <v>135</v>
      </c>
      <c r="T396" s="6"/>
      <c r="U396" s="6">
        <v>1</v>
      </c>
      <c r="V396" s="6"/>
      <c r="W396" s="6">
        <v>1</v>
      </c>
      <c r="X396" s="6"/>
      <c r="Y396" s="6">
        <v>1</v>
      </c>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f t="shared" si="103"/>
        <v>3</v>
      </c>
      <c r="BS396" s="6" t="str">
        <f t="shared" si="110"/>
        <v>Non prêté</v>
      </c>
      <c r="BT396" s="6" t="s">
        <v>106</v>
      </c>
      <c r="BU396" s="6" t="s">
        <v>125</v>
      </c>
      <c r="BV396" s="6" t="s">
        <v>126</v>
      </c>
      <c r="BW396" s="8" t="s">
        <v>103</v>
      </c>
      <c r="BX396" s="9" t="str">
        <f t="shared" ca="1" si="111"/>
        <v/>
      </c>
      <c r="BY396" s="10" t="str">
        <f t="shared" ca="1" si="112"/>
        <v/>
      </c>
      <c r="BZ396" s="7">
        <f t="shared" ca="1" si="113"/>
        <v>174011</v>
      </c>
      <c r="CA396" s="7"/>
      <c r="CB396" s="7">
        <f t="shared" ca="1" si="114"/>
        <v>174011</v>
      </c>
      <c r="CC396" s="7" t="s">
        <v>109</v>
      </c>
      <c r="CD396" s="7" t="s">
        <v>109</v>
      </c>
      <c r="CE396" s="7" t="str">
        <f t="shared" ca="1" si="115"/>
        <v/>
      </c>
      <c r="CF396" s="7" t="str">
        <f t="shared" ca="1" si="116"/>
        <v/>
      </c>
      <c r="CG396" s="11" t="str">
        <f t="shared" ca="1" si="117"/>
        <v/>
      </c>
      <c r="CH396" s="7" t="str">
        <f t="shared" ca="1" si="118"/>
        <v/>
      </c>
      <c r="CI396" s="7" t="s">
        <v>104</v>
      </c>
    </row>
    <row r="397" spans="1:87">
      <c r="A397">
        <v>11504</v>
      </c>
      <c r="B397" t="s">
        <v>123</v>
      </c>
      <c r="C397" s="17">
        <v>0.6</v>
      </c>
      <c r="D397" t="s">
        <v>103</v>
      </c>
      <c r="E397" t="s">
        <v>103</v>
      </c>
      <c r="G397" s="17" t="str">
        <f t="shared" si="102"/>
        <v>Oui</v>
      </c>
      <c r="H397" t="s">
        <v>119</v>
      </c>
      <c r="I397" s="12" t="s">
        <v>120</v>
      </c>
      <c r="J397" s="13">
        <v>43281</v>
      </c>
      <c r="K397">
        <f t="shared" ca="1" si="104"/>
        <v>7</v>
      </c>
      <c r="L397" t="str">
        <f t="shared" ca="1" si="105"/>
        <v>5 à 10 ans</v>
      </c>
      <c r="M397" s="13">
        <v>43281</v>
      </c>
      <c r="N397">
        <f t="shared" ca="1" si="106"/>
        <v>7</v>
      </c>
      <c r="O397" t="str">
        <f t="shared" ca="1" si="107"/>
        <v>5 à 10 ans</v>
      </c>
      <c r="P397" s="13">
        <v>34700</v>
      </c>
      <c r="Q397">
        <f t="shared" ca="1" si="108"/>
        <v>31</v>
      </c>
      <c r="R397" t="str">
        <f t="shared" ca="1" si="109"/>
        <v>25-34</v>
      </c>
      <c r="S397" t="s">
        <v>136</v>
      </c>
      <c r="T397">
        <v>1</v>
      </c>
      <c r="V397">
        <v>1</v>
      </c>
      <c r="X397">
        <v>1</v>
      </c>
      <c r="Z397">
        <v>1</v>
      </c>
      <c r="BR397">
        <f t="shared" si="103"/>
        <v>4</v>
      </c>
      <c r="BS397" t="str">
        <f t="shared" si="110"/>
        <v>Prêt</v>
      </c>
      <c r="BT397" t="s">
        <v>106</v>
      </c>
      <c r="BU397" t="s">
        <v>125</v>
      </c>
      <c r="BV397" t="s">
        <v>126</v>
      </c>
      <c r="BW397" s="13" t="s">
        <v>103</v>
      </c>
      <c r="BX397" s="14">
        <f t="shared" ca="1" si="111"/>
        <v>4745285</v>
      </c>
      <c r="BY397" s="15" t="str">
        <f t="shared" ca="1" si="112"/>
        <v>750k-5 mil</v>
      </c>
      <c r="BZ397" s="12">
        <f t="shared" ca="1" si="113"/>
        <v>1118326</v>
      </c>
      <c r="CA397" s="12"/>
      <c r="CB397" s="12">
        <f t="shared" ca="1" si="114"/>
        <v>1118326</v>
      </c>
      <c r="CC397" s="12" t="s">
        <v>113</v>
      </c>
      <c r="CD397" s="12" t="s">
        <v>114</v>
      </c>
      <c r="CE397" s="12">
        <f t="shared" ca="1" si="115"/>
        <v>7</v>
      </c>
      <c r="CF397" s="12">
        <f t="shared" ca="1" si="116"/>
        <v>677897.85714285716</v>
      </c>
      <c r="CG397" s="16">
        <f t="shared" ca="1" si="117"/>
        <v>4.2432036812163894</v>
      </c>
      <c r="CH397" s="12" t="str">
        <f t="shared" ca="1" si="118"/>
        <v>1-5x</v>
      </c>
      <c r="CI397" s="12" t="s">
        <v>115</v>
      </c>
    </row>
    <row r="398" spans="1:87">
      <c r="A398" s="6">
        <v>11505</v>
      </c>
      <c r="B398" s="6" t="s">
        <v>118</v>
      </c>
      <c r="C398" s="18">
        <v>0.7</v>
      </c>
      <c r="D398" s="6" t="s">
        <v>102</v>
      </c>
      <c r="E398" s="6" t="s">
        <v>102</v>
      </c>
      <c r="F398" s="18">
        <v>0.4</v>
      </c>
      <c r="G398" s="18" t="str">
        <f t="shared" si="102"/>
        <v>Oui</v>
      </c>
      <c r="H398" s="6" t="s">
        <v>104</v>
      </c>
      <c r="I398" s="7" t="s">
        <v>120</v>
      </c>
      <c r="J398" s="8">
        <v>43101</v>
      </c>
      <c r="K398" s="6">
        <f t="shared" ca="1" si="104"/>
        <v>8</v>
      </c>
      <c r="L398" s="6" t="str">
        <f t="shared" ca="1" si="105"/>
        <v>5 à 10 ans</v>
      </c>
      <c r="M398" s="8">
        <v>43101</v>
      </c>
      <c r="N398" s="6">
        <f t="shared" ca="1" si="106"/>
        <v>8</v>
      </c>
      <c r="O398" s="6" t="str">
        <f t="shared" ca="1" si="107"/>
        <v>5 à 10 ans</v>
      </c>
      <c r="P398" s="8">
        <v>32874</v>
      </c>
      <c r="Q398" s="6">
        <f t="shared" ca="1" si="108"/>
        <v>36</v>
      </c>
      <c r="R398" s="6" t="str">
        <f t="shared" ca="1" si="109"/>
        <v>35-44</v>
      </c>
      <c r="S398" s="6" t="s">
        <v>105</v>
      </c>
      <c r="T398" s="6">
        <v>1</v>
      </c>
      <c r="U398" s="6">
        <v>1</v>
      </c>
      <c r="V398" s="6">
        <v>1</v>
      </c>
      <c r="W398" s="6">
        <v>1</v>
      </c>
      <c r="X398" s="6">
        <v>1</v>
      </c>
      <c r="Y398" s="6">
        <v>1</v>
      </c>
      <c r="Z398" s="6">
        <v>1</v>
      </c>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f t="shared" si="103"/>
        <v>7</v>
      </c>
      <c r="BS398" s="6" t="str">
        <f t="shared" si="110"/>
        <v>Prêt</v>
      </c>
      <c r="BT398" s="6" t="s">
        <v>106</v>
      </c>
      <c r="BU398" s="6" t="s">
        <v>125</v>
      </c>
      <c r="BV398" s="6" t="s">
        <v>126</v>
      </c>
      <c r="BW398" s="8" t="s">
        <v>103</v>
      </c>
      <c r="BX398" s="9">
        <f t="shared" ca="1" si="111"/>
        <v>1028831</v>
      </c>
      <c r="BY398" s="10" t="str">
        <f t="shared" ca="1" si="112"/>
        <v>750k-5 mil</v>
      </c>
      <c r="BZ398" s="7">
        <f t="shared" ca="1" si="113"/>
        <v>861896</v>
      </c>
      <c r="CA398" s="7"/>
      <c r="CB398" s="7">
        <f t="shared" ca="1" si="114"/>
        <v>861896</v>
      </c>
      <c r="CC398" s="7" t="s">
        <v>122</v>
      </c>
      <c r="CD398" s="7" t="s">
        <v>128</v>
      </c>
      <c r="CE398" s="7">
        <f t="shared" ca="1" si="115"/>
        <v>7</v>
      </c>
      <c r="CF398" s="7">
        <f t="shared" ca="1" si="116"/>
        <v>146975.85714285713</v>
      </c>
      <c r="CG398" s="11">
        <f t="shared" ca="1" si="117"/>
        <v>1.1936834606495448</v>
      </c>
      <c r="CH398" s="7" t="str">
        <f t="shared" ca="1" si="118"/>
        <v>1-5x</v>
      </c>
      <c r="CI398" s="7" t="s">
        <v>169</v>
      </c>
    </row>
    <row r="399" spans="1:87">
      <c r="A399">
        <v>11506</v>
      </c>
      <c r="B399" t="s">
        <v>155</v>
      </c>
      <c r="C399" s="17">
        <v>0.8</v>
      </c>
      <c r="D399" t="s">
        <v>103</v>
      </c>
      <c r="E399" t="s">
        <v>102</v>
      </c>
      <c r="F399" s="17">
        <v>0.75</v>
      </c>
      <c r="G399" s="17" t="str">
        <f t="shared" si="102"/>
        <v>Oui</v>
      </c>
      <c r="H399" t="s">
        <v>119</v>
      </c>
      <c r="I399" s="12" t="s">
        <v>120</v>
      </c>
      <c r="J399" s="13">
        <v>42916</v>
      </c>
      <c r="K399">
        <f t="shared" ca="1" si="104"/>
        <v>8</v>
      </c>
      <c r="L399" t="str">
        <f t="shared" ca="1" si="105"/>
        <v>5 à 10 ans</v>
      </c>
      <c r="M399" s="13">
        <v>42916</v>
      </c>
      <c r="N399">
        <f t="shared" ca="1" si="106"/>
        <v>8</v>
      </c>
      <c r="O399" t="str">
        <f t="shared" ca="1" si="107"/>
        <v>5 à 10 ans</v>
      </c>
      <c r="P399" s="13">
        <v>31048</v>
      </c>
      <c r="Q399">
        <f t="shared" ca="1" si="108"/>
        <v>41</v>
      </c>
      <c r="R399" t="str">
        <f t="shared" ca="1" si="109"/>
        <v>35-44</v>
      </c>
      <c r="S399" t="s">
        <v>136</v>
      </c>
      <c r="T399">
        <v>1</v>
      </c>
      <c r="V399">
        <v>1</v>
      </c>
      <c r="X399">
        <v>1</v>
      </c>
      <c r="Z399">
        <v>1</v>
      </c>
      <c r="BR399">
        <f t="shared" si="103"/>
        <v>4</v>
      </c>
      <c r="BS399" t="str">
        <f t="shared" si="110"/>
        <v>Prêt</v>
      </c>
      <c r="BT399" t="s">
        <v>106</v>
      </c>
      <c r="BU399" t="s">
        <v>125</v>
      </c>
      <c r="BV399" t="s">
        <v>126</v>
      </c>
      <c r="BW399" s="13" t="s">
        <v>103</v>
      </c>
      <c r="BX399" s="14">
        <f t="shared" ca="1" si="111"/>
        <v>2664292</v>
      </c>
      <c r="BY399" s="15" t="str">
        <f t="shared" ca="1" si="112"/>
        <v>750k-5 mil</v>
      </c>
      <c r="BZ399" s="12">
        <f t="shared" ca="1" si="113"/>
        <v>799889</v>
      </c>
      <c r="CA399" s="12"/>
      <c r="CB399" s="12">
        <f t="shared" ca="1" si="114"/>
        <v>799889</v>
      </c>
      <c r="CC399" s="12" t="s">
        <v>122</v>
      </c>
      <c r="CD399" s="12" t="s">
        <v>114</v>
      </c>
      <c r="CE399" s="12">
        <f t="shared" ca="1" si="115"/>
        <v>1</v>
      </c>
      <c r="CF399" s="12">
        <f t="shared" ca="1" si="116"/>
        <v>2664292</v>
      </c>
      <c r="CG399" s="16">
        <f t="shared" ca="1" si="117"/>
        <v>3.3308271522673771</v>
      </c>
      <c r="CH399" s="12" t="str">
        <f t="shared" ca="1" si="118"/>
        <v>1-5x</v>
      </c>
      <c r="CI399" s="12" t="s">
        <v>115</v>
      </c>
    </row>
    <row r="400" spans="1:87">
      <c r="A400" s="6">
        <v>11507</v>
      </c>
      <c r="B400" s="6" t="s">
        <v>130</v>
      </c>
      <c r="C400" s="18">
        <v>0.75</v>
      </c>
      <c r="D400" s="6" t="s">
        <v>102</v>
      </c>
      <c r="E400" s="6" t="s">
        <v>103</v>
      </c>
      <c r="F400" s="18"/>
      <c r="G400" s="18" t="str">
        <f t="shared" si="102"/>
        <v>Oui</v>
      </c>
      <c r="H400" s="6" t="s">
        <v>119</v>
      </c>
      <c r="I400" s="7" t="s">
        <v>120</v>
      </c>
      <c r="J400" s="8">
        <v>42736</v>
      </c>
      <c r="K400" s="6">
        <f t="shared" ca="1" si="104"/>
        <v>9</v>
      </c>
      <c r="L400" s="6" t="str">
        <f t="shared" ca="1" si="105"/>
        <v>5 à 10 ans</v>
      </c>
      <c r="M400" s="8">
        <v>42736</v>
      </c>
      <c r="N400" s="6">
        <f t="shared" ca="1" si="106"/>
        <v>9</v>
      </c>
      <c r="O400" s="6" t="str">
        <f t="shared" ca="1" si="107"/>
        <v>5 à 10 ans</v>
      </c>
      <c r="P400" s="8">
        <v>29221</v>
      </c>
      <c r="Q400" s="6">
        <f t="shared" ca="1" si="108"/>
        <v>46</v>
      </c>
      <c r="R400" s="6" t="str">
        <f t="shared" ca="1" si="109"/>
        <v>45-54</v>
      </c>
      <c r="S400" s="6" t="s">
        <v>105</v>
      </c>
      <c r="T400" s="6">
        <v>1</v>
      </c>
      <c r="U400" s="6">
        <v>1</v>
      </c>
      <c r="V400" s="6">
        <v>1</v>
      </c>
      <c r="W400" s="6">
        <v>1</v>
      </c>
      <c r="X400" s="6">
        <v>1</v>
      </c>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f t="shared" si="103"/>
        <v>5</v>
      </c>
      <c r="BS400" s="6" t="str">
        <f t="shared" si="110"/>
        <v>Prêt</v>
      </c>
      <c r="BT400" s="6" t="s">
        <v>106</v>
      </c>
      <c r="BU400" s="6" t="s">
        <v>125</v>
      </c>
      <c r="BV400" s="6" t="s">
        <v>126</v>
      </c>
      <c r="BW400" s="8" t="s">
        <v>103</v>
      </c>
      <c r="BX400" s="9">
        <f t="shared" ca="1" si="111"/>
        <v>1403716</v>
      </c>
      <c r="BY400" s="10" t="str">
        <f t="shared" ca="1" si="112"/>
        <v>750k-5 mil</v>
      </c>
      <c r="BZ400" s="7">
        <f t="shared" ca="1" si="113"/>
        <v>565257</v>
      </c>
      <c r="CA400" s="7"/>
      <c r="CB400" s="7">
        <f t="shared" ca="1" si="114"/>
        <v>565257</v>
      </c>
      <c r="CC400" s="7" t="s">
        <v>113</v>
      </c>
      <c r="CD400" s="7" t="s">
        <v>128</v>
      </c>
      <c r="CE400" s="7">
        <f t="shared" ca="1" si="115"/>
        <v>4</v>
      </c>
      <c r="CF400" s="7">
        <f t="shared" ca="1" si="116"/>
        <v>350929</v>
      </c>
      <c r="CG400" s="11">
        <f t="shared" ca="1" si="117"/>
        <v>2.4833235147906172</v>
      </c>
      <c r="CH400" s="7" t="str">
        <f t="shared" ca="1" si="118"/>
        <v>1-5x</v>
      </c>
      <c r="CI400" s="7" t="s">
        <v>115</v>
      </c>
    </row>
    <row r="401" spans="1:87">
      <c r="A401">
        <v>11508</v>
      </c>
      <c r="B401" t="s">
        <v>101</v>
      </c>
      <c r="C401" s="17">
        <v>1</v>
      </c>
      <c r="D401" t="s">
        <v>103</v>
      </c>
      <c r="E401" t="s">
        <v>103</v>
      </c>
      <c r="G401" s="17" t="str">
        <f t="shared" si="102"/>
        <v>Oui</v>
      </c>
      <c r="H401" t="s">
        <v>104</v>
      </c>
      <c r="I401" s="12" t="s">
        <v>104</v>
      </c>
      <c r="J401" s="13">
        <v>42551</v>
      </c>
      <c r="K401">
        <f t="shared" ca="1" si="104"/>
        <v>9</v>
      </c>
      <c r="L401" t="str">
        <f t="shared" ca="1" si="105"/>
        <v>5 à 10 ans</v>
      </c>
      <c r="M401" s="13">
        <v>42551</v>
      </c>
      <c r="N401">
        <f t="shared" ca="1" si="106"/>
        <v>9</v>
      </c>
      <c r="O401" t="str">
        <f t="shared" ca="1" si="107"/>
        <v>5 à 10 ans</v>
      </c>
      <c r="P401" s="13">
        <v>27395</v>
      </c>
      <c r="Q401">
        <f t="shared" ca="1" si="108"/>
        <v>51</v>
      </c>
      <c r="R401" t="str">
        <f t="shared" ca="1" si="109"/>
        <v>45-54</v>
      </c>
      <c r="S401" t="s">
        <v>136</v>
      </c>
      <c r="T401">
        <v>1</v>
      </c>
      <c r="V401">
        <v>1</v>
      </c>
      <c r="X401">
        <v>1</v>
      </c>
      <c r="Z401">
        <v>1</v>
      </c>
      <c r="BR401">
        <f t="shared" si="103"/>
        <v>4</v>
      </c>
      <c r="BS401" t="str">
        <f t="shared" si="110"/>
        <v>Prêt</v>
      </c>
      <c r="BT401" t="s">
        <v>106</v>
      </c>
      <c r="BU401" t="s">
        <v>107</v>
      </c>
      <c r="BV401" t="s">
        <v>138</v>
      </c>
      <c r="BW401" s="13" t="s">
        <v>103</v>
      </c>
      <c r="BX401" s="14">
        <f t="shared" ca="1" si="111"/>
        <v>933749</v>
      </c>
      <c r="BY401" s="15" t="str">
        <f t="shared" ca="1" si="112"/>
        <v>750k-5 mil</v>
      </c>
      <c r="BZ401" s="12">
        <f t="shared" ca="1" si="113"/>
        <v>1519828</v>
      </c>
      <c r="CA401" s="12"/>
      <c r="CB401" s="12">
        <f t="shared" ca="1" si="114"/>
        <v>1519828</v>
      </c>
      <c r="CC401" s="12" t="s">
        <v>113</v>
      </c>
      <c r="CD401" s="12" t="s">
        <v>114</v>
      </c>
      <c r="CE401" s="12">
        <f t="shared" ca="1" si="115"/>
        <v>2</v>
      </c>
      <c r="CF401" s="12">
        <f t="shared" ca="1" si="116"/>
        <v>466874.5</v>
      </c>
      <c r="CG401" s="16">
        <f t="shared" ca="1" si="117"/>
        <v>0.61437807436104608</v>
      </c>
      <c r="CH401" s="12" t="str">
        <f t="shared" ca="1" si="118"/>
        <v>1x</v>
      </c>
      <c r="CI401" s="12" t="s">
        <v>158</v>
      </c>
    </row>
    <row r="402" spans="1:87">
      <c r="A402" s="6">
        <v>11509</v>
      </c>
      <c r="B402" s="6" t="s">
        <v>101</v>
      </c>
      <c r="C402" s="18">
        <v>0</v>
      </c>
      <c r="D402" s="6" t="s">
        <v>102</v>
      </c>
      <c r="E402" s="6" t="s">
        <v>102</v>
      </c>
      <c r="F402" s="18">
        <v>0.15</v>
      </c>
      <c r="G402" s="18" t="str">
        <f t="shared" si="102"/>
        <v>Non</v>
      </c>
      <c r="H402" s="6" t="s">
        <v>119</v>
      </c>
      <c r="I402" s="7" t="s">
        <v>120</v>
      </c>
      <c r="J402" s="8">
        <v>42370</v>
      </c>
      <c r="K402" s="6">
        <f t="shared" ca="1" si="104"/>
        <v>10</v>
      </c>
      <c r="L402" s="6" t="str">
        <f t="shared" ca="1" si="105"/>
        <v>10-20 ans</v>
      </c>
      <c r="M402" s="8">
        <v>42370</v>
      </c>
      <c r="N402" s="6">
        <f t="shared" ca="1" si="106"/>
        <v>10</v>
      </c>
      <c r="O402" s="6" t="str">
        <f t="shared" ca="1" si="107"/>
        <v>10-20 ans</v>
      </c>
      <c r="P402" s="8">
        <v>25569</v>
      </c>
      <c r="Q402" s="6">
        <f t="shared" ca="1" si="108"/>
        <v>56</v>
      </c>
      <c r="R402" s="6" t="str">
        <f t="shared" ca="1" si="109"/>
        <v>55-64</v>
      </c>
      <c r="S402" s="6" t="s">
        <v>134</v>
      </c>
      <c r="T402" s="6">
        <v>1</v>
      </c>
      <c r="U402" s="6">
        <v>1</v>
      </c>
      <c r="V402" s="6"/>
      <c r="W402" s="6">
        <v>1</v>
      </c>
      <c r="X402" s="6"/>
      <c r="Y402" s="6">
        <v>1</v>
      </c>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f t="shared" si="103"/>
        <v>4</v>
      </c>
      <c r="BS402" s="6" t="str">
        <f t="shared" si="110"/>
        <v>Prêt</v>
      </c>
      <c r="BT402" s="6" t="s">
        <v>106</v>
      </c>
      <c r="BU402" s="6" t="s">
        <v>107</v>
      </c>
      <c r="BV402" s="6" t="s">
        <v>138</v>
      </c>
      <c r="BW402" s="8" t="s">
        <v>103</v>
      </c>
      <c r="BX402" s="9">
        <f t="shared" ca="1" si="111"/>
        <v>416246</v>
      </c>
      <c r="BY402" s="10" t="str">
        <f t="shared" ca="1" si="112"/>
        <v>250k-750k</v>
      </c>
      <c r="BZ402" s="7">
        <f t="shared" ca="1" si="113"/>
        <v>1539097</v>
      </c>
      <c r="CA402" s="7"/>
      <c r="CB402" s="7">
        <f t="shared" ca="1" si="114"/>
        <v>1539097</v>
      </c>
      <c r="CC402" s="7" t="s">
        <v>122</v>
      </c>
      <c r="CD402" s="7" t="s">
        <v>128</v>
      </c>
      <c r="CE402" s="7">
        <f t="shared" ca="1" si="115"/>
        <v>6</v>
      </c>
      <c r="CF402" s="7">
        <f t="shared" ca="1" si="116"/>
        <v>69374.333333333328</v>
      </c>
      <c r="CG402" s="11">
        <f t="shared" ca="1" si="117"/>
        <v>0.27044819137455273</v>
      </c>
      <c r="CH402" s="7" t="str">
        <f t="shared" ca="1" si="118"/>
        <v>1x</v>
      </c>
      <c r="CI402" s="7" t="s">
        <v>161</v>
      </c>
    </row>
    <row r="403" spans="1:87">
      <c r="A403">
        <v>11510</v>
      </c>
      <c r="B403" t="s">
        <v>101</v>
      </c>
      <c r="C403" s="17">
        <v>0.4</v>
      </c>
      <c r="D403" t="s">
        <v>103</v>
      </c>
      <c r="E403" t="s">
        <v>102</v>
      </c>
      <c r="F403" s="17">
        <v>0.5</v>
      </c>
      <c r="G403" s="17" t="str">
        <f t="shared" si="102"/>
        <v>Non</v>
      </c>
      <c r="H403" t="s">
        <v>153</v>
      </c>
      <c r="I403" s="12" t="s">
        <v>127</v>
      </c>
      <c r="J403" s="13">
        <v>42185</v>
      </c>
      <c r="K403">
        <f t="shared" ca="1" si="104"/>
        <v>10</v>
      </c>
      <c r="L403" t="str">
        <f t="shared" ca="1" si="105"/>
        <v>10-20 ans</v>
      </c>
      <c r="M403" s="13">
        <v>42185</v>
      </c>
      <c r="N403">
        <f t="shared" ca="1" si="106"/>
        <v>10</v>
      </c>
      <c r="O403" t="str">
        <f t="shared" ca="1" si="107"/>
        <v>10-20 ans</v>
      </c>
      <c r="P403" s="13">
        <v>23743</v>
      </c>
      <c r="Q403">
        <f t="shared" ca="1" si="108"/>
        <v>61</v>
      </c>
      <c r="R403" t="str">
        <f t="shared" ca="1" si="109"/>
        <v>55-64</v>
      </c>
      <c r="S403" t="s">
        <v>135</v>
      </c>
      <c r="T403">
        <v>1</v>
      </c>
      <c r="V403">
        <v>1</v>
      </c>
      <c r="X403">
        <v>1</v>
      </c>
      <c r="Z403">
        <v>1</v>
      </c>
      <c r="BR403">
        <f t="shared" si="103"/>
        <v>4</v>
      </c>
      <c r="BS403" t="str">
        <f t="shared" si="110"/>
        <v>Prêt</v>
      </c>
      <c r="BT403" t="s">
        <v>106</v>
      </c>
      <c r="BU403" t="s">
        <v>112</v>
      </c>
      <c r="BV403" t="s">
        <v>108</v>
      </c>
      <c r="BW403" s="13" t="s">
        <v>103</v>
      </c>
      <c r="BX403" s="14">
        <f t="shared" ca="1" si="111"/>
        <v>3738399</v>
      </c>
      <c r="BY403" s="15" t="str">
        <f t="shared" ca="1" si="112"/>
        <v>750k-5 mil</v>
      </c>
      <c r="BZ403" s="12">
        <f t="shared" ca="1" si="113"/>
        <v>1697312</v>
      </c>
      <c r="CA403" s="12"/>
      <c r="CB403" s="12">
        <f t="shared" ca="1" si="114"/>
        <v>1697312</v>
      </c>
      <c r="CC403" s="12" t="s">
        <v>122</v>
      </c>
      <c r="CD403" s="12" t="s">
        <v>114</v>
      </c>
      <c r="CE403" s="12">
        <f t="shared" ca="1" si="115"/>
        <v>8</v>
      </c>
      <c r="CF403" s="12">
        <f t="shared" ca="1" si="116"/>
        <v>467299.875</v>
      </c>
      <c r="CG403" s="16">
        <f t="shared" ca="1" si="117"/>
        <v>2.2025408410474916</v>
      </c>
      <c r="CH403" s="12" t="str">
        <f t="shared" ca="1" si="118"/>
        <v>1-5x</v>
      </c>
      <c r="CI403" s="12" t="s">
        <v>115</v>
      </c>
    </row>
    <row r="404" spans="1:87">
      <c r="A404" s="6">
        <v>11511</v>
      </c>
      <c r="B404" s="6" t="s">
        <v>130</v>
      </c>
      <c r="C404" s="18">
        <v>0.15</v>
      </c>
      <c r="D404" s="6" t="s">
        <v>102</v>
      </c>
      <c r="E404" s="6" t="s">
        <v>103</v>
      </c>
      <c r="F404" s="18"/>
      <c r="G404" s="18" t="str">
        <f t="shared" si="102"/>
        <v>Non</v>
      </c>
      <c r="H404" s="6" t="s">
        <v>104</v>
      </c>
      <c r="I404" s="7" t="s">
        <v>120</v>
      </c>
      <c r="J404" s="8">
        <v>42005</v>
      </c>
      <c r="K404" s="6">
        <f t="shared" ca="1" si="104"/>
        <v>11</v>
      </c>
      <c r="L404" s="6" t="str">
        <f t="shared" ca="1" si="105"/>
        <v>10-20 ans</v>
      </c>
      <c r="M404" s="8">
        <v>42005</v>
      </c>
      <c r="N404" s="6">
        <f t="shared" ca="1" si="106"/>
        <v>11</v>
      </c>
      <c r="O404" s="6" t="str">
        <f t="shared" ca="1" si="107"/>
        <v>10-20 ans</v>
      </c>
      <c r="P404" s="8">
        <v>36526</v>
      </c>
      <c r="Q404" s="6">
        <f t="shared" ca="1" si="108"/>
        <v>26</v>
      </c>
      <c r="R404" s="6" t="str">
        <f t="shared" ca="1" si="109"/>
        <v>25-34</v>
      </c>
      <c r="S404" s="6" t="s">
        <v>117</v>
      </c>
      <c r="T404" s="6"/>
      <c r="U404" s="6">
        <v>1</v>
      </c>
      <c r="V404" s="6">
        <v>1</v>
      </c>
      <c r="W404" s="6">
        <v>1</v>
      </c>
      <c r="X404" s="6">
        <v>1</v>
      </c>
      <c r="Y404" s="6">
        <v>1</v>
      </c>
      <c r="Z404" s="6">
        <v>1</v>
      </c>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f t="shared" si="103"/>
        <v>6</v>
      </c>
      <c r="BS404" s="6" t="str">
        <f t="shared" si="110"/>
        <v>Non prêté</v>
      </c>
      <c r="BT404" s="6" t="s">
        <v>106</v>
      </c>
      <c r="BU404" s="6" t="s">
        <v>125</v>
      </c>
      <c r="BV404" s="6" t="s">
        <v>133</v>
      </c>
      <c r="BW404" s="8" t="s">
        <v>103</v>
      </c>
      <c r="BX404" s="9" t="str">
        <f t="shared" ca="1" si="111"/>
        <v/>
      </c>
      <c r="BY404" s="10" t="str">
        <f t="shared" ca="1" si="112"/>
        <v/>
      </c>
      <c r="BZ404" s="7">
        <f t="shared" ca="1" si="113"/>
        <v>1306183</v>
      </c>
      <c r="CA404" s="7"/>
      <c r="CB404" s="7">
        <f t="shared" ca="1" si="114"/>
        <v>1306183</v>
      </c>
      <c r="CC404" s="7" t="s">
        <v>109</v>
      </c>
      <c r="CD404" s="7" t="s">
        <v>109</v>
      </c>
      <c r="CE404" s="7" t="str">
        <f t="shared" ca="1" si="115"/>
        <v/>
      </c>
      <c r="CF404" s="7" t="str">
        <f t="shared" ca="1" si="116"/>
        <v/>
      </c>
      <c r="CG404" s="11" t="str">
        <f t="shared" ca="1" si="117"/>
        <v/>
      </c>
      <c r="CH404" s="7" t="str">
        <f t="shared" ca="1" si="118"/>
        <v/>
      </c>
      <c r="CI404" s="7" t="s">
        <v>104</v>
      </c>
    </row>
    <row r="405" spans="1:87">
      <c r="A405">
        <v>11512</v>
      </c>
      <c r="B405" t="s">
        <v>101</v>
      </c>
      <c r="C405" s="17">
        <v>0.2</v>
      </c>
      <c r="D405" t="s">
        <v>103</v>
      </c>
      <c r="E405" t="s">
        <v>103</v>
      </c>
      <c r="G405" s="17" t="str">
        <f t="shared" si="102"/>
        <v>Non</v>
      </c>
      <c r="H405" t="s">
        <v>119</v>
      </c>
      <c r="I405" s="12" t="s">
        <v>120</v>
      </c>
      <c r="J405" s="13">
        <v>41640</v>
      </c>
      <c r="K405">
        <f t="shared" ca="1" si="104"/>
        <v>12</v>
      </c>
      <c r="L405" t="str">
        <f t="shared" ca="1" si="105"/>
        <v>10-20 ans</v>
      </c>
      <c r="M405" s="13">
        <v>41640</v>
      </c>
      <c r="N405">
        <f t="shared" ca="1" si="106"/>
        <v>12</v>
      </c>
      <c r="O405" t="str">
        <f t="shared" ca="1" si="107"/>
        <v>10-20 ans</v>
      </c>
      <c r="P405" s="13">
        <v>34700</v>
      </c>
      <c r="Q405">
        <f t="shared" ca="1" si="108"/>
        <v>31</v>
      </c>
      <c r="R405" t="str">
        <f t="shared" ca="1" si="109"/>
        <v>25-34</v>
      </c>
      <c r="S405" t="s">
        <v>129</v>
      </c>
      <c r="T405">
        <v>1</v>
      </c>
      <c r="V405">
        <v>1</v>
      </c>
      <c r="X405">
        <v>1</v>
      </c>
      <c r="Z405">
        <v>1</v>
      </c>
      <c r="BR405">
        <f t="shared" si="103"/>
        <v>4</v>
      </c>
      <c r="BS405" t="str">
        <f t="shared" si="110"/>
        <v>Prêt</v>
      </c>
      <c r="BT405" t="s">
        <v>106</v>
      </c>
      <c r="BU405" t="s">
        <v>125</v>
      </c>
      <c r="BV405" t="s">
        <v>126</v>
      </c>
      <c r="BW405" s="13" t="s">
        <v>103</v>
      </c>
      <c r="BX405" s="14">
        <f t="shared" ca="1" si="111"/>
        <v>4580290</v>
      </c>
      <c r="BY405" s="15" t="str">
        <f t="shared" ca="1" si="112"/>
        <v>750k-5 mil</v>
      </c>
      <c r="BZ405" s="12">
        <f t="shared" ca="1" si="113"/>
        <v>1784057</v>
      </c>
      <c r="CA405" s="12"/>
      <c r="CB405" s="12">
        <f t="shared" ca="1" si="114"/>
        <v>1784057</v>
      </c>
      <c r="CC405" s="12" t="s">
        <v>113</v>
      </c>
      <c r="CD405" s="12" t="s">
        <v>114</v>
      </c>
      <c r="CE405" s="12">
        <f t="shared" ca="1" si="115"/>
        <v>10</v>
      </c>
      <c r="CF405" s="12">
        <f t="shared" ca="1" si="116"/>
        <v>458029</v>
      </c>
      <c r="CG405" s="16">
        <f t="shared" ca="1" si="117"/>
        <v>2.5673451016419317</v>
      </c>
      <c r="CH405" s="12" t="str">
        <f t="shared" ca="1" si="118"/>
        <v>1-5x</v>
      </c>
      <c r="CI405" s="12" t="s">
        <v>115</v>
      </c>
    </row>
    <row r="406" spans="1:87">
      <c r="A406" s="6">
        <v>11513</v>
      </c>
      <c r="B406" s="6" t="s">
        <v>101</v>
      </c>
      <c r="C406" s="18">
        <v>0.3</v>
      </c>
      <c r="D406" s="6" t="s">
        <v>102</v>
      </c>
      <c r="E406" s="6" t="s">
        <v>102</v>
      </c>
      <c r="F406" s="18">
        <v>0.15</v>
      </c>
      <c r="G406" s="18" t="str">
        <f t="shared" si="102"/>
        <v>Non</v>
      </c>
      <c r="H406" s="6" t="s">
        <v>110</v>
      </c>
      <c r="I406" s="7" t="s">
        <v>127</v>
      </c>
      <c r="J406" s="8">
        <v>41275</v>
      </c>
      <c r="K406" s="6">
        <f t="shared" ca="1" si="104"/>
        <v>13</v>
      </c>
      <c r="L406" s="6" t="str">
        <f t="shared" ca="1" si="105"/>
        <v>10-20 ans</v>
      </c>
      <c r="M406" s="8">
        <v>41275</v>
      </c>
      <c r="N406" s="6">
        <f t="shared" ca="1" si="106"/>
        <v>13</v>
      </c>
      <c r="O406" s="6" t="str">
        <f t="shared" ca="1" si="107"/>
        <v>10-20 ans</v>
      </c>
      <c r="P406" s="8">
        <v>32874</v>
      </c>
      <c r="Q406" s="6">
        <f t="shared" ca="1" si="108"/>
        <v>36</v>
      </c>
      <c r="R406" s="6" t="str">
        <f t="shared" ca="1" si="109"/>
        <v>35-44</v>
      </c>
      <c r="S406" s="6" t="s">
        <v>144</v>
      </c>
      <c r="T406" s="6">
        <v>1</v>
      </c>
      <c r="U406" s="6">
        <v>1</v>
      </c>
      <c r="V406" s="6">
        <v>1</v>
      </c>
      <c r="W406" s="6">
        <v>1</v>
      </c>
      <c r="X406" s="6">
        <v>1</v>
      </c>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f t="shared" si="103"/>
        <v>5</v>
      </c>
      <c r="BS406" s="6" t="str">
        <f t="shared" si="110"/>
        <v>Prêt</v>
      </c>
      <c r="BT406" s="6" t="s">
        <v>106</v>
      </c>
      <c r="BU406" s="6" t="s">
        <v>125</v>
      </c>
      <c r="BV406" s="6" t="s">
        <v>126</v>
      </c>
      <c r="BW406" s="8" t="s">
        <v>103</v>
      </c>
      <c r="BX406" s="9">
        <f t="shared" ca="1" si="111"/>
        <v>756880</v>
      </c>
      <c r="BY406" s="10" t="str">
        <f t="shared" ca="1" si="112"/>
        <v>750k-5 mil</v>
      </c>
      <c r="BZ406" s="7">
        <f t="shared" ca="1" si="113"/>
        <v>210468</v>
      </c>
      <c r="CA406" s="7"/>
      <c r="CB406" s="7">
        <f t="shared" ca="1" si="114"/>
        <v>210468</v>
      </c>
      <c r="CC406" s="7" t="s">
        <v>122</v>
      </c>
      <c r="CD406" s="7" t="s">
        <v>128</v>
      </c>
      <c r="CE406" s="7">
        <f t="shared" ca="1" si="115"/>
        <v>9</v>
      </c>
      <c r="CF406" s="7">
        <f t="shared" ca="1" si="116"/>
        <v>84097.777777777781</v>
      </c>
      <c r="CG406" s="11">
        <f t="shared" ca="1" si="117"/>
        <v>3.5961761407909991</v>
      </c>
      <c r="CH406" s="7" t="str">
        <f t="shared" ca="1" si="118"/>
        <v>1-5x</v>
      </c>
      <c r="CI406" s="7" t="s">
        <v>115</v>
      </c>
    </row>
    <row r="407" spans="1:87">
      <c r="A407">
        <v>11514</v>
      </c>
      <c r="B407" t="s">
        <v>101</v>
      </c>
      <c r="C407" s="17">
        <v>0.4</v>
      </c>
      <c r="D407" t="s">
        <v>103</v>
      </c>
      <c r="E407" t="s">
        <v>102</v>
      </c>
      <c r="F407" s="17">
        <v>0.3</v>
      </c>
      <c r="G407" s="17" t="str">
        <f t="shared" si="102"/>
        <v>Non</v>
      </c>
      <c r="H407" t="s">
        <v>104</v>
      </c>
      <c r="I407" s="12" t="s">
        <v>104</v>
      </c>
      <c r="J407" s="13">
        <v>40909</v>
      </c>
      <c r="K407">
        <f t="shared" ca="1" si="104"/>
        <v>14</v>
      </c>
      <c r="L407" t="str">
        <f t="shared" ca="1" si="105"/>
        <v>10-20 ans</v>
      </c>
      <c r="M407" s="13">
        <v>40909</v>
      </c>
      <c r="N407">
        <f t="shared" ca="1" si="106"/>
        <v>14</v>
      </c>
      <c r="O407" t="str">
        <f t="shared" ca="1" si="107"/>
        <v>10-20 ans</v>
      </c>
      <c r="P407" s="13">
        <v>31048</v>
      </c>
      <c r="Q407">
        <f t="shared" ca="1" si="108"/>
        <v>41</v>
      </c>
      <c r="R407" t="str">
        <f t="shared" ca="1" si="109"/>
        <v>35-44</v>
      </c>
      <c r="S407" t="s">
        <v>124</v>
      </c>
      <c r="V407">
        <v>1</v>
      </c>
      <c r="X407">
        <v>1</v>
      </c>
      <c r="Z407">
        <v>1</v>
      </c>
      <c r="BR407">
        <f t="shared" si="103"/>
        <v>3</v>
      </c>
      <c r="BS407" t="str">
        <f t="shared" si="110"/>
        <v>Non prêté</v>
      </c>
      <c r="BT407" t="s">
        <v>106</v>
      </c>
      <c r="BU407" t="s">
        <v>112</v>
      </c>
      <c r="BV407" t="s">
        <v>108</v>
      </c>
      <c r="BW407" s="13" t="s">
        <v>103</v>
      </c>
      <c r="BX407" s="14" t="str">
        <f t="shared" ca="1" si="111"/>
        <v/>
      </c>
      <c r="BY407" s="15" t="str">
        <f t="shared" ca="1" si="112"/>
        <v/>
      </c>
      <c r="BZ407" s="12">
        <f t="shared" ca="1" si="113"/>
        <v>1742692</v>
      </c>
      <c r="CA407" s="12"/>
      <c r="CB407" s="12">
        <f t="shared" ca="1" si="114"/>
        <v>1742692</v>
      </c>
      <c r="CC407" s="12" t="s">
        <v>109</v>
      </c>
      <c r="CD407" s="12" t="s">
        <v>109</v>
      </c>
      <c r="CE407" s="12" t="str">
        <f t="shared" ca="1" si="115"/>
        <v/>
      </c>
      <c r="CF407" s="12" t="str">
        <f t="shared" ca="1" si="116"/>
        <v/>
      </c>
      <c r="CG407" s="16" t="str">
        <f t="shared" ca="1" si="117"/>
        <v/>
      </c>
      <c r="CH407" s="12" t="str">
        <f t="shared" ca="1" si="118"/>
        <v/>
      </c>
      <c r="CI407" s="12" t="s">
        <v>104</v>
      </c>
    </row>
    <row r="408" spans="1:87">
      <c r="A408" s="6">
        <v>11515</v>
      </c>
      <c r="B408" s="6" t="s">
        <v>101</v>
      </c>
      <c r="C408" s="18">
        <v>0.5</v>
      </c>
      <c r="D408" s="6" t="s">
        <v>102</v>
      </c>
      <c r="E408" s="6" t="s">
        <v>103</v>
      </c>
      <c r="F408" s="18"/>
      <c r="G408" s="18" t="str">
        <f t="shared" si="102"/>
        <v>Oui</v>
      </c>
      <c r="H408" s="6" t="s">
        <v>104</v>
      </c>
      <c r="I408" s="7" t="s">
        <v>104</v>
      </c>
      <c r="J408" s="8">
        <v>40544</v>
      </c>
      <c r="K408" s="6">
        <f t="shared" ca="1" si="104"/>
        <v>15</v>
      </c>
      <c r="L408" s="6" t="str">
        <f t="shared" ca="1" si="105"/>
        <v>10-20 ans</v>
      </c>
      <c r="M408" s="8">
        <v>40544</v>
      </c>
      <c r="N408" s="6">
        <f t="shared" ca="1" si="106"/>
        <v>15</v>
      </c>
      <c r="O408" s="6" t="str">
        <f t="shared" ca="1" si="107"/>
        <v>10-20 ans</v>
      </c>
      <c r="P408" s="8">
        <v>29221</v>
      </c>
      <c r="Q408" s="6">
        <f t="shared" ca="1" si="108"/>
        <v>46</v>
      </c>
      <c r="R408" s="6" t="str">
        <f t="shared" ca="1" si="109"/>
        <v>45-54</v>
      </c>
      <c r="S408" s="6" t="s">
        <v>121</v>
      </c>
      <c r="T408" s="6"/>
      <c r="U408" s="6">
        <v>1</v>
      </c>
      <c r="V408" s="6"/>
      <c r="W408" s="6">
        <v>1</v>
      </c>
      <c r="X408" s="6"/>
      <c r="Y408" s="6">
        <v>1</v>
      </c>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f t="shared" si="103"/>
        <v>3</v>
      </c>
      <c r="BS408" s="6" t="str">
        <f t="shared" si="110"/>
        <v>Non prêté</v>
      </c>
      <c r="BT408" s="6" t="s">
        <v>106</v>
      </c>
      <c r="BU408" s="6" t="s">
        <v>125</v>
      </c>
      <c r="BV408" s="6" t="s">
        <v>137</v>
      </c>
      <c r="BW408" s="8" t="s">
        <v>103</v>
      </c>
      <c r="BX408" s="9" t="str">
        <f t="shared" ca="1" si="111"/>
        <v/>
      </c>
      <c r="BY408" s="10" t="str">
        <f t="shared" ca="1" si="112"/>
        <v/>
      </c>
      <c r="BZ408" s="7">
        <f t="shared" ca="1" si="113"/>
        <v>1272811</v>
      </c>
      <c r="CA408" s="7"/>
      <c r="CB408" s="7">
        <f t="shared" ca="1" si="114"/>
        <v>1272811</v>
      </c>
      <c r="CC408" s="7" t="s">
        <v>109</v>
      </c>
      <c r="CD408" s="7" t="s">
        <v>109</v>
      </c>
      <c r="CE408" s="7" t="str">
        <f t="shared" ca="1" si="115"/>
        <v/>
      </c>
      <c r="CF408" s="7" t="str">
        <f t="shared" ca="1" si="116"/>
        <v/>
      </c>
      <c r="CG408" s="11" t="str">
        <f t="shared" ca="1" si="117"/>
        <v/>
      </c>
      <c r="CH408" s="7" t="str">
        <f t="shared" ca="1" si="118"/>
        <v/>
      </c>
      <c r="CI408" s="7" t="s">
        <v>104</v>
      </c>
    </row>
    <row r="409" spans="1:87">
      <c r="A409">
        <v>11516</v>
      </c>
      <c r="B409" t="s">
        <v>145</v>
      </c>
      <c r="C409" s="17">
        <v>0.6</v>
      </c>
      <c r="D409" t="s">
        <v>103</v>
      </c>
      <c r="E409" t="s">
        <v>103</v>
      </c>
      <c r="G409" s="17" t="str">
        <f t="shared" si="102"/>
        <v>Oui</v>
      </c>
      <c r="H409" t="s">
        <v>104</v>
      </c>
      <c r="I409" s="12" t="s">
        <v>120</v>
      </c>
      <c r="J409" s="13">
        <v>40179</v>
      </c>
      <c r="K409">
        <f t="shared" ca="1" si="104"/>
        <v>16</v>
      </c>
      <c r="L409" t="str">
        <f t="shared" ca="1" si="105"/>
        <v>10-20 ans</v>
      </c>
      <c r="M409" s="13">
        <v>40179</v>
      </c>
      <c r="N409">
        <f t="shared" ca="1" si="106"/>
        <v>16</v>
      </c>
      <c r="O409" t="str">
        <f t="shared" ca="1" si="107"/>
        <v>10-20 ans</v>
      </c>
      <c r="P409" s="13">
        <v>27395</v>
      </c>
      <c r="Q409">
        <f t="shared" ca="1" si="108"/>
        <v>51</v>
      </c>
      <c r="R409" t="str">
        <f t="shared" ca="1" si="109"/>
        <v>45-54</v>
      </c>
      <c r="S409" t="s">
        <v>140</v>
      </c>
      <c r="T409">
        <v>1</v>
      </c>
      <c r="V409">
        <v>1</v>
      </c>
      <c r="X409">
        <v>1</v>
      </c>
      <c r="Z409">
        <v>1</v>
      </c>
      <c r="BR409">
        <f t="shared" si="103"/>
        <v>4</v>
      </c>
      <c r="BS409" t="str">
        <f t="shared" si="110"/>
        <v>Prêt</v>
      </c>
      <c r="BT409" t="s">
        <v>106</v>
      </c>
      <c r="BU409" t="s">
        <v>125</v>
      </c>
      <c r="BV409" t="s">
        <v>126</v>
      </c>
      <c r="BW409" s="13" t="s">
        <v>103</v>
      </c>
      <c r="BX409" s="14">
        <f t="shared" ca="1" si="111"/>
        <v>4538397</v>
      </c>
      <c r="BY409" s="15" t="str">
        <f t="shared" ca="1" si="112"/>
        <v>750k-5 mil</v>
      </c>
      <c r="BZ409" s="12">
        <f t="shared" ca="1" si="113"/>
        <v>712038</v>
      </c>
      <c r="CA409" s="12"/>
      <c r="CB409" s="12">
        <f t="shared" ca="1" si="114"/>
        <v>712038</v>
      </c>
      <c r="CC409" s="12" t="s">
        <v>113</v>
      </c>
      <c r="CD409" s="12" t="s">
        <v>114</v>
      </c>
      <c r="CE409" s="12">
        <f t="shared" ca="1" si="115"/>
        <v>6</v>
      </c>
      <c r="CF409" s="12">
        <f t="shared" ca="1" si="116"/>
        <v>756399.5</v>
      </c>
      <c r="CG409" s="16">
        <f t="shared" ca="1" si="117"/>
        <v>6.3738129144792834</v>
      </c>
      <c r="CH409" s="12" t="str">
        <f t="shared" ca="1" si="118"/>
        <v>5-10x</v>
      </c>
      <c r="CI409" s="12" t="s">
        <v>115</v>
      </c>
    </row>
    <row r="410" spans="1:87">
      <c r="A410" s="6">
        <v>11517</v>
      </c>
      <c r="B410" s="6" t="s">
        <v>139</v>
      </c>
      <c r="C410" s="18">
        <v>0.7</v>
      </c>
      <c r="D410" s="6" t="s">
        <v>102</v>
      </c>
      <c r="E410" s="6" t="s">
        <v>102</v>
      </c>
      <c r="F410" s="18">
        <v>0.4</v>
      </c>
      <c r="G410" s="18" t="str">
        <f t="shared" si="102"/>
        <v>Oui</v>
      </c>
      <c r="H410" s="6" t="s">
        <v>104</v>
      </c>
      <c r="I410" s="7" t="s">
        <v>104</v>
      </c>
      <c r="J410" s="8">
        <v>39814</v>
      </c>
      <c r="K410" s="6">
        <f t="shared" ca="1" si="104"/>
        <v>17</v>
      </c>
      <c r="L410" s="6" t="str">
        <f t="shared" ca="1" si="105"/>
        <v>10-20 ans</v>
      </c>
      <c r="M410" s="8">
        <v>39814</v>
      </c>
      <c r="N410" s="6">
        <f t="shared" ca="1" si="106"/>
        <v>17</v>
      </c>
      <c r="O410" s="6" t="str">
        <f t="shared" ca="1" si="107"/>
        <v>10-20 ans</v>
      </c>
      <c r="P410" s="8">
        <v>25569</v>
      </c>
      <c r="Q410" s="6">
        <f t="shared" ca="1" si="108"/>
        <v>56</v>
      </c>
      <c r="R410" s="6" t="str">
        <f t="shared" ca="1" si="109"/>
        <v>55-64</v>
      </c>
      <c r="S410" s="6" t="s">
        <v>124</v>
      </c>
      <c r="T410" s="6"/>
      <c r="U410" s="6">
        <v>1</v>
      </c>
      <c r="V410" s="6">
        <v>1</v>
      </c>
      <c r="W410" s="6">
        <v>1</v>
      </c>
      <c r="X410" s="6">
        <v>1</v>
      </c>
      <c r="Y410" s="6">
        <v>1</v>
      </c>
      <c r="Z410" s="6">
        <v>1</v>
      </c>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f t="shared" si="103"/>
        <v>6</v>
      </c>
      <c r="BS410" s="6" t="str">
        <f t="shared" si="110"/>
        <v>Non prêté</v>
      </c>
      <c r="BT410" s="6" t="s">
        <v>106</v>
      </c>
      <c r="BU410" s="6" t="s">
        <v>125</v>
      </c>
      <c r="BV410" s="6" t="s">
        <v>126</v>
      </c>
      <c r="BW410" s="8" t="s">
        <v>103</v>
      </c>
      <c r="BX410" s="9" t="str">
        <f t="shared" ca="1" si="111"/>
        <v/>
      </c>
      <c r="BY410" s="10" t="str">
        <f t="shared" ca="1" si="112"/>
        <v/>
      </c>
      <c r="BZ410" s="7">
        <f t="shared" ca="1" si="113"/>
        <v>1141998</v>
      </c>
      <c r="CA410" s="7"/>
      <c r="CB410" s="7">
        <f t="shared" ca="1" si="114"/>
        <v>1141998</v>
      </c>
      <c r="CC410" s="7" t="s">
        <v>109</v>
      </c>
      <c r="CD410" s="7" t="s">
        <v>109</v>
      </c>
      <c r="CE410" s="7" t="str">
        <f t="shared" ca="1" si="115"/>
        <v/>
      </c>
      <c r="CF410" s="7" t="str">
        <f t="shared" ca="1" si="116"/>
        <v/>
      </c>
      <c r="CG410" s="11" t="str">
        <f t="shared" ca="1" si="117"/>
        <v/>
      </c>
      <c r="CH410" s="7" t="str">
        <f t="shared" ca="1" si="118"/>
        <v/>
      </c>
      <c r="CI410" s="7" t="s">
        <v>104</v>
      </c>
    </row>
    <row r="411" spans="1:87">
      <c r="A411">
        <v>11518</v>
      </c>
      <c r="B411" t="s">
        <v>167</v>
      </c>
      <c r="C411" s="17">
        <v>0.8</v>
      </c>
      <c r="D411" t="s">
        <v>103</v>
      </c>
      <c r="E411" t="s">
        <v>102</v>
      </c>
      <c r="F411" s="17">
        <v>0.75</v>
      </c>
      <c r="G411" s="17" t="str">
        <f t="shared" si="102"/>
        <v>Oui</v>
      </c>
      <c r="H411" t="s">
        <v>119</v>
      </c>
      <c r="I411" s="12" t="s">
        <v>120</v>
      </c>
      <c r="J411" s="13">
        <v>39448</v>
      </c>
      <c r="K411">
        <f t="shared" ca="1" si="104"/>
        <v>18</v>
      </c>
      <c r="L411" t="str">
        <f t="shared" ca="1" si="105"/>
        <v>10-20 ans</v>
      </c>
      <c r="M411" s="13">
        <v>39448</v>
      </c>
      <c r="N411">
        <f t="shared" ca="1" si="106"/>
        <v>18</v>
      </c>
      <c r="O411" t="str">
        <f t="shared" ca="1" si="107"/>
        <v>10-20 ans</v>
      </c>
      <c r="P411" s="13">
        <v>23743</v>
      </c>
      <c r="Q411">
        <f t="shared" ca="1" si="108"/>
        <v>61</v>
      </c>
      <c r="R411" t="str">
        <f t="shared" ca="1" si="109"/>
        <v>55-64</v>
      </c>
      <c r="S411" t="s">
        <v>117</v>
      </c>
      <c r="T411">
        <v>1</v>
      </c>
      <c r="V411">
        <v>1</v>
      </c>
      <c r="X411">
        <v>1</v>
      </c>
      <c r="Z411">
        <v>1</v>
      </c>
      <c r="BR411">
        <f t="shared" si="103"/>
        <v>4</v>
      </c>
      <c r="BS411" t="str">
        <f t="shared" si="110"/>
        <v>Prêt</v>
      </c>
      <c r="BT411" t="s">
        <v>106</v>
      </c>
      <c r="BU411" t="s">
        <v>112</v>
      </c>
      <c r="BV411" t="s">
        <v>108</v>
      </c>
      <c r="BW411" s="13" t="s">
        <v>103</v>
      </c>
      <c r="BX411" s="14">
        <f t="shared" ca="1" si="111"/>
        <v>3895246</v>
      </c>
      <c r="BY411" s="15" t="str">
        <f t="shared" ca="1" si="112"/>
        <v>750k-5 mil</v>
      </c>
      <c r="BZ411" s="12">
        <f t="shared" ca="1" si="113"/>
        <v>218627</v>
      </c>
      <c r="CA411" s="12"/>
      <c r="CB411" s="12">
        <f t="shared" ca="1" si="114"/>
        <v>218627</v>
      </c>
      <c r="CC411" s="12" t="s">
        <v>122</v>
      </c>
      <c r="CD411" s="12" t="s">
        <v>114</v>
      </c>
      <c r="CE411" s="12">
        <f t="shared" ca="1" si="115"/>
        <v>9</v>
      </c>
      <c r="CF411" s="12">
        <f t="shared" ca="1" si="116"/>
        <v>432805.11111111112</v>
      </c>
      <c r="CG411" s="16">
        <f t="shared" ca="1" si="117"/>
        <v>17.816857021319414</v>
      </c>
      <c r="CH411" s="12" t="str">
        <f t="shared" ca="1" si="118"/>
        <v>10-20x</v>
      </c>
      <c r="CI411" s="12" t="s">
        <v>115</v>
      </c>
    </row>
    <row r="412" spans="1:87">
      <c r="A412" s="6">
        <v>11519</v>
      </c>
      <c r="B412" s="6" t="s">
        <v>170</v>
      </c>
      <c r="C412" s="18">
        <v>0.75</v>
      </c>
      <c r="D412" s="6" t="s">
        <v>102</v>
      </c>
      <c r="E412" s="6" t="s">
        <v>103</v>
      </c>
      <c r="F412" s="18"/>
      <c r="G412" s="18" t="str">
        <f t="shared" si="102"/>
        <v>Oui</v>
      </c>
      <c r="H412" s="6" t="s">
        <v>104</v>
      </c>
      <c r="I412" s="7" t="s">
        <v>104</v>
      </c>
      <c r="J412" s="8">
        <v>39083</v>
      </c>
      <c r="K412" s="6">
        <f t="shared" ca="1" si="104"/>
        <v>19</v>
      </c>
      <c r="L412" s="6" t="str">
        <f t="shared" ca="1" si="105"/>
        <v>10-20 ans</v>
      </c>
      <c r="M412" s="8">
        <v>39083</v>
      </c>
      <c r="N412" s="6">
        <f t="shared" ca="1" si="106"/>
        <v>19</v>
      </c>
      <c r="O412" s="6" t="str">
        <f t="shared" ca="1" si="107"/>
        <v>10-20 ans</v>
      </c>
      <c r="P412" s="8">
        <v>36526</v>
      </c>
      <c r="Q412" s="6">
        <f t="shared" ca="1" si="108"/>
        <v>26</v>
      </c>
      <c r="R412" s="6" t="str">
        <f t="shared" ca="1" si="109"/>
        <v>25-34</v>
      </c>
      <c r="S412" s="6" t="s">
        <v>136</v>
      </c>
      <c r="T412" s="6"/>
      <c r="U412" s="6">
        <v>1</v>
      </c>
      <c r="V412" s="6">
        <v>1</v>
      </c>
      <c r="W412" s="6">
        <v>1</v>
      </c>
      <c r="X412" s="6">
        <v>1</v>
      </c>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f t="shared" si="103"/>
        <v>4</v>
      </c>
      <c r="BS412" s="6" t="str">
        <f t="shared" si="110"/>
        <v>Non prêté</v>
      </c>
      <c r="BT412" s="6" t="s">
        <v>106</v>
      </c>
      <c r="BU412" s="6" t="s">
        <v>112</v>
      </c>
      <c r="BV412" s="6" t="s">
        <v>108</v>
      </c>
      <c r="BW412" s="8" t="s">
        <v>103</v>
      </c>
      <c r="BX412" s="9" t="str">
        <f t="shared" ca="1" si="111"/>
        <v/>
      </c>
      <c r="BY412" s="10" t="str">
        <f t="shared" ca="1" si="112"/>
        <v/>
      </c>
      <c r="BZ412" s="7">
        <f t="shared" ca="1" si="113"/>
        <v>1694770</v>
      </c>
      <c r="CA412" s="7"/>
      <c r="CB412" s="7">
        <f t="shared" ca="1" si="114"/>
        <v>1694770</v>
      </c>
      <c r="CC412" s="7" t="s">
        <v>109</v>
      </c>
      <c r="CD412" s="7" t="s">
        <v>109</v>
      </c>
      <c r="CE412" s="7" t="str">
        <f t="shared" ca="1" si="115"/>
        <v/>
      </c>
      <c r="CF412" s="7" t="str">
        <f t="shared" ca="1" si="116"/>
        <v/>
      </c>
      <c r="CG412" s="11" t="str">
        <f t="shared" ca="1" si="117"/>
        <v/>
      </c>
      <c r="CH412" s="7" t="str">
        <f t="shared" ca="1" si="118"/>
        <v/>
      </c>
      <c r="CI412" s="7" t="s">
        <v>104</v>
      </c>
    </row>
    <row r="413" spans="1:87">
      <c r="A413">
        <v>11520</v>
      </c>
      <c r="B413" t="s">
        <v>101</v>
      </c>
      <c r="C413" s="17">
        <v>1</v>
      </c>
      <c r="D413" t="s">
        <v>103</v>
      </c>
      <c r="E413" t="s">
        <v>103</v>
      </c>
      <c r="G413" s="17" t="str">
        <f t="shared" si="102"/>
        <v>Oui</v>
      </c>
      <c r="H413" t="s">
        <v>104</v>
      </c>
      <c r="I413" s="12" t="s">
        <v>120</v>
      </c>
      <c r="J413" s="13">
        <v>38718</v>
      </c>
      <c r="K413">
        <f t="shared" ca="1" si="104"/>
        <v>20</v>
      </c>
      <c r="L413" t="str">
        <f t="shared" ca="1" si="105"/>
        <v>&gt;20 ans</v>
      </c>
      <c r="M413" s="13">
        <v>38718</v>
      </c>
      <c r="N413">
        <f t="shared" ca="1" si="106"/>
        <v>20</v>
      </c>
      <c r="O413" t="str">
        <f t="shared" ca="1" si="107"/>
        <v>&gt;20 ans</v>
      </c>
      <c r="P413" s="13">
        <v>34700</v>
      </c>
      <c r="Q413">
        <f t="shared" ca="1" si="108"/>
        <v>31</v>
      </c>
      <c r="R413" t="str">
        <f t="shared" ca="1" si="109"/>
        <v>25-34</v>
      </c>
      <c r="S413" t="s">
        <v>105</v>
      </c>
      <c r="V413">
        <v>1</v>
      </c>
      <c r="X413">
        <v>1</v>
      </c>
      <c r="Z413">
        <v>1</v>
      </c>
      <c r="BR413">
        <f t="shared" si="103"/>
        <v>3</v>
      </c>
      <c r="BS413" t="str">
        <f t="shared" si="110"/>
        <v>Non prêté</v>
      </c>
      <c r="BT413" t="s">
        <v>106</v>
      </c>
      <c r="BU413" t="s">
        <v>125</v>
      </c>
      <c r="BV413" t="s">
        <v>126</v>
      </c>
      <c r="BW413" s="13" t="s">
        <v>103</v>
      </c>
      <c r="BX413" s="14" t="str">
        <f t="shared" ca="1" si="111"/>
        <v/>
      </c>
      <c r="BY413" s="15" t="str">
        <f t="shared" ca="1" si="112"/>
        <v/>
      </c>
      <c r="BZ413" s="12">
        <f t="shared" ca="1" si="113"/>
        <v>223186</v>
      </c>
      <c r="CA413" s="12"/>
      <c r="CB413" s="12">
        <f t="shared" ca="1" si="114"/>
        <v>223186</v>
      </c>
      <c r="CC413" s="12" t="s">
        <v>109</v>
      </c>
      <c r="CD413" s="12" t="s">
        <v>109</v>
      </c>
      <c r="CE413" s="12" t="str">
        <f t="shared" ca="1" si="115"/>
        <v/>
      </c>
      <c r="CF413" s="12" t="str">
        <f t="shared" ca="1" si="116"/>
        <v/>
      </c>
      <c r="CG413" s="16" t="str">
        <f t="shared" ca="1" si="117"/>
        <v/>
      </c>
      <c r="CH413" s="12" t="str">
        <f t="shared" ca="1" si="118"/>
        <v/>
      </c>
      <c r="CI413" s="12" t="s">
        <v>104</v>
      </c>
    </row>
    <row r="414" spans="1:87">
      <c r="A414" s="6">
        <v>11521</v>
      </c>
      <c r="B414" s="6" t="s">
        <v>118</v>
      </c>
      <c r="C414" s="18">
        <v>0</v>
      </c>
      <c r="D414" s="6" t="s">
        <v>102</v>
      </c>
      <c r="E414" s="6" t="s">
        <v>102</v>
      </c>
      <c r="F414" s="18">
        <v>0.15</v>
      </c>
      <c r="G414" s="18" t="str">
        <f t="shared" si="102"/>
        <v>Non</v>
      </c>
      <c r="H414" s="6" t="s">
        <v>119</v>
      </c>
      <c r="I414" s="7" t="s">
        <v>127</v>
      </c>
      <c r="J414" s="8">
        <v>38353</v>
      </c>
      <c r="K414" s="6">
        <f t="shared" ca="1" si="104"/>
        <v>21</v>
      </c>
      <c r="L414" s="6" t="str">
        <f t="shared" ca="1" si="105"/>
        <v>&gt;20 ans</v>
      </c>
      <c r="M414" s="8">
        <v>38353</v>
      </c>
      <c r="N414" s="6">
        <f t="shared" ca="1" si="106"/>
        <v>21</v>
      </c>
      <c r="O414" s="6" t="str">
        <f t="shared" ca="1" si="107"/>
        <v>&gt;20 ans</v>
      </c>
      <c r="P414" s="8">
        <v>32874</v>
      </c>
      <c r="Q414" s="6">
        <f t="shared" ca="1" si="108"/>
        <v>36</v>
      </c>
      <c r="R414" s="6" t="str">
        <f t="shared" ca="1" si="109"/>
        <v>35-44</v>
      </c>
      <c r="S414" s="6" t="s">
        <v>105</v>
      </c>
      <c r="T414" s="6">
        <v>1</v>
      </c>
      <c r="U414" s="6">
        <v>1</v>
      </c>
      <c r="V414" s="6"/>
      <c r="W414" s="6">
        <v>1</v>
      </c>
      <c r="X414" s="6"/>
      <c r="Y414" s="6">
        <v>1</v>
      </c>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f t="shared" si="103"/>
        <v>4</v>
      </c>
      <c r="BS414" s="6" t="str">
        <f t="shared" si="110"/>
        <v>Prêt</v>
      </c>
      <c r="BT414" s="6" t="s">
        <v>106</v>
      </c>
      <c r="BU414" s="6" t="s">
        <v>107</v>
      </c>
      <c r="BV414" s="6" t="s">
        <v>108</v>
      </c>
      <c r="BW414" s="8" t="s">
        <v>103</v>
      </c>
      <c r="BX414" s="9">
        <f t="shared" ca="1" si="111"/>
        <v>3236399</v>
      </c>
      <c r="BY414" s="10" t="str">
        <f t="shared" ca="1" si="112"/>
        <v>750k-5 mil</v>
      </c>
      <c r="BZ414" s="7">
        <f t="shared" ca="1" si="113"/>
        <v>1067495</v>
      </c>
      <c r="CA414" s="7"/>
      <c r="CB414" s="7">
        <f t="shared" ca="1" si="114"/>
        <v>1067495</v>
      </c>
      <c r="CC414" s="7" t="s">
        <v>122</v>
      </c>
      <c r="CD414" s="7" t="s">
        <v>128</v>
      </c>
      <c r="CE414" s="7">
        <f t="shared" ca="1" si="115"/>
        <v>7</v>
      </c>
      <c r="CF414" s="7">
        <f t="shared" ca="1" si="116"/>
        <v>462342.71428571426</v>
      </c>
      <c r="CG414" s="11">
        <f t="shared" ca="1" si="117"/>
        <v>3.0317697038393621</v>
      </c>
      <c r="CH414" s="7" t="str">
        <f t="shared" ca="1" si="118"/>
        <v>1-5x</v>
      </c>
      <c r="CI414" s="7" t="s">
        <v>115</v>
      </c>
    </row>
    <row r="415" spans="1:87">
      <c r="A415">
        <v>11522</v>
      </c>
      <c r="B415" t="s">
        <v>139</v>
      </c>
      <c r="C415" s="17">
        <v>0.4</v>
      </c>
      <c r="D415" t="s">
        <v>103</v>
      </c>
      <c r="E415" t="s">
        <v>102</v>
      </c>
      <c r="F415" s="17">
        <v>0.5</v>
      </c>
      <c r="G415" s="17" t="str">
        <f t="shared" si="102"/>
        <v>Non</v>
      </c>
      <c r="H415" t="s">
        <v>119</v>
      </c>
      <c r="I415" s="12" t="s">
        <v>120</v>
      </c>
      <c r="J415" s="13">
        <v>37987</v>
      </c>
      <c r="K415">
        <f t="shared" ca="1" si="104"/>
        <v>22</v>
      </c>
      <c r="L415" t="str">
        <f t="shared" ca="1" si="105"/>
        <v>&gt;20 ans</v>
      </c>
      <c r="M415" s="13">
        <v>37987</v>
      </c>
      <c r="N415">
        <f t="shared" ca="1" si="106"/>
        <v>22</v>
      </c>
      <c r="O415" t="str">
        <f t="shared" ca="1" si="107"/>
        <v>&gt;20 ans</v>
      </c>
      <c r="P415" s="13">
        <v>31048</v>
      </c>
      <c r="Q415">
        <f t="shared" ca="1" si="108"/>
        <v>41</v>
      </c>
      <c r="R415" t="str">
        <f t="shared" ca="1" si="109"/>
        <v>35-44</v>
      </c>
      <c r="S415" t="s">
        <v>129</v>
      </c>
      <c r="T415">
        <v>1</v>
      </c>
      <c r="V415">
        <v>1</v>
      </c>
      <c r="X415">
        <v>1</v>
      </c>
      <c r="Z415">
        <v>1</v>
      </c>
      <c r="BR415">
        <f t="shared" si="103"/>
        <v>4</v>
      </c>
      <c r="BS415" t="str">
        <f t="shared" si="110"/>
        <v>Prêt</v>
      </c>
      <c r="BT415" t="s">
        <v>106</v>
      </c>
      <c r="BU415" t="s">
        <v>125</v>
      </c>
      <c r="BV415" t="s">
        <v>126</v>
      </c>
      <c r="BW415" s="13" t="s">
        <v>103</v>
      </c>
      <c r="BX415" s="14">
        <f t="shared" ca="1" si="111"/>
        <v>1709062</v>
      </c>
      <c r="BY415" s="15" t="str">
        <f t="shared" ca="1" si="112"/>
        <v>750k-5 mil</v>
      </c>
      <c r="BZ415" s="12">
        <f t="shared" ca="1" si="113"/>
        <v>1659234</v>
      </c>
      <c r="CA415" s="12"/>
      <c r="CB415" s="12">
        <f t="shared" ca="1" si="114"/>
        <v>1659234</v>
      </c>
      <c r="CC415" s="12" t="s">
        <v>122</v>
      </c>
      <c r="CD415" s="12" t="s">
        <v>114</v>
      </c>
      <c r="CE415" s="12">
        <f t="shared" ca="1" si="115"/>
        <v>5</v>
      </c>
      <c r="CF415" s="12">
        <f t="shared" ca="1" si="116"/>
        <v>341812.4</v>
      </c>
      <c r="CG415" s="16">
        <f t="shared" ca="1" si="117"/>
        <v>1.030030725021305</v>
      </c>
      <c r="CH415" s="12" t="str">
        <f t="shared" ca="1" si="118"/>
        <v>1-5x</v>
      </c>
      <c r="CI415" s="12" t="s">
        <v>115</v>
      </c>
    </row>
    <row r="416" spans="1:87">
      <c r="A416" s="6">
        <v>11523</v>
      </c>
      <c r="B416" s="6" t="s">
        <v>118</v>
      </c>
      <c r="C416" s="18">
        <v>0.15</v>
      </c>
      <c r="D416" s="6" t="s">
        <v>102</v>
      </c>
      <c r="E416" s="6" t="s">
        <v>103</v>
      </c>
      <c r="F416" s="18"/>
      <c r="G416" s="18" t="str">
        <f t="shared" si="102"/>
        <v>Non</v>
      </c>
      <c r="H416" s="6" t="s">
        <v>119</v>
      </c>
      <c r="I416" s="7" t="s">
        <v>127</v>
      </c>
      <c r="J416" s="8">
        <v>37622</v>
      </c>
      <c r="K416" s="6">
        <f t="shared" ca="1" si="104"/>
        <v>23</v>
      </c>
      <c r="L416" s="6" t="str">
        <f t="shared" ca="1" si="105"/>
        <v>&gt;20 ans</v>
      </c>
      <c r="M416" s="8">
        <v>37622</v>
      </c>
      <c r="N416" s="6">
        <f t="shared" ca="1" si="106"/>
        <v>23</v>
      </c>
      <c r="O416" s="6" t="str">
        <f t="shared" ca="1" si="107"/>
        <v>&gt;20 ans</v>
      </c>
      <c r="P416" s="8">
        <v>29221</v>
      </c>
      <c r="Q416" s="6">
        <f t="shared" ca="1" si="108"/>
        <v>46</v>
      </c>
      <c r="R416" s="6" t="str">
        <f t="shared" ca="1" si="109"/>
        <v>45-54</v>
      </c>
      <c r="S416" s="6" t="s">
        <v>117</v>
      </c>
      <c r="T416" s="6">
        <v>1</v>
      </c>
      <c r="U416" s="6">
        <v>1</v>
      </c>
      <c r="V416" s="6">
        <v>1</v>
      </c>
      <c r="W416" s="6">
        <v>1</v>
      </c>
      <c r="X416" s="6">
        <v>1</v>
      </c>
      <c r="Y416" s="6">
        <v>1</v>
      </c>
      <c r="Z416" s="6">
        <v>1</v>
      </c>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f t="shared" si="103"/>
        <v>7</v>
      </c>
      <c r="BS416" s="6" t="str">
        <f t="shared" si="110"/>
        <v>Prêt</v>
      </c>
      <c r="BT416" s="6" t="s">
        <v>106</v>
      </c>
      <c r="BU416" s="6" t="s">
        <v>107</v>
      </c>
      <c r="BV416" s="6" t="s">
        <v>108</v>
      </c>
      <c r="BW416" s="8" t="s">
        <v>103</v>
      </c>
      <c r="BX416" s="9">
        <f t="shared" ca="1" si="111"/>
        <v>4514427</v>
      </c>
      <c r="BY416" s="10" t="str">
        <f t="shared" ca="1" si="112"/>
        <v>750k-5 mil</v>
      </c>
      <c r="BZ416" s="7">
        <f t="shared" ca="1" si="113"/>
        <v>403133</v>
      </c>
      <c r="CA416" s="7"/>
      <c r="CB416" s="7">
        <f t="shared" ca="1" si="114"/>
        <v>403133</v>
      </c>
      <c r="CC416" s="7" t="s">
        <v>113</v>
      </c>
      <c r="CD416" s="7" t="s">
        <v>128</v>
      </c>
      <c r="CE416" s="7">
        <f t="shared" ca="1" si="115"/>
        <v>7</v>
      </c>
      <c r="CF416" s="7">
        <f t="shared" ca="1" si="116"/>
        <v>644918.14285714284</v>
      </c>
      <c r="CG416" s="11">
        <f t="shared" ca="1" si="117"/>
        <v>11.198356373702971</v>
      </c>
      <c r="CH416" s="7" t="str">
        <f t="shared" ca="1" si="118"/>
        <v>10-20x</v>
      </c>
      <c r="CI416" s="7" t="s">
        <v>115</v>
      </c>
    </row>
    <row r="417" spans="1:87">
      <c r="A417">
        <v>11524</v>
      </c>
      <c r="B417" t="s">
        <v>101</v>
      </c>
      <c r="C417" s="17">
        <v>0.2</v>
      </c>
      <c r="D417" t="s">
        <v>103</v>
      </c>
      <c r="E417" t="s">
        <v>103</v>
      </c>
      <c r="G417" s="17" t="str">
        <f t="shared" si="102"/>
        <v>Non</v>
      </c>
      <c r="H417" t="s">
        <v>110</v>
      </c>
      <c r="I417" s="12" t="s">
        <v>127</v>
      </c>
      <c r="J417" s="13">
        <v>37257</v>
      </c>
      <c r="K417">
        <f t="shared" ca="1" si="104"/>
        <v>24</v>
      </c>
      <c r="L417" t="str">
        <f t="shared" ca="1" si="105"/>
        <v>&gt;20 ans</v>
      </c>
      <c r="M417" s="13">
        <v>37257</v>
      </c>
      <c r="N417">
        <f t="shared" ca="1" si="106"/>
        <v>24</v>
      </c>
      <c r="O417" t="str">
        <f t="shared" ca="1" si="107"/>
        <v>&gt;20 ans</v>
      </c>
      <c r="P417" s="13">
        <v>27395</v>
      </c>
      <c r="Q417">
        <f t="shared" ca="1" si="108"/>
        <v>51</v>
      </c>
      <c r="R417" t="str">
        <f t="shared" ca="1" si="109"/>
        <v>45-54</v>
      </c>
      <c r="S417" t="s">
        <v>134</v>
      </c>
      <c r="V417">
        <v>1</v>
      </c>
      <c r="X417">
        <v>1</v>
      </c>
      <c r="Z417">
        <v>1</v>
      </c>
      <c r="BR417">
        <f t="shared" si="103"/>
        <v>3</v>
      </c>
      <c r="BS417" t="str">
        <f t="shared" si="110"/>
        <v>Non prêté</v>
      </c>
      <c r="BT417" t="s">
        <v>106</v>
      </c>
      <c r="BU417" t="s">
        <v>112</v>
      </c>
      <c r="BV417" t="s">
        <v>108</v>
      </c>
      <c r="BW417" s="13" t="s">
        <v>103</v>
      </c>
      <c r="BX417" s="14" t="str">
        <f t="shared" ca="1" si="111"/>
        <v/>
      </c>
      <c r="BY417" s="15" t="str">
        <f t="shared" ca="1" si="112"/>
        <v/>
      </c>
      <c r="BZ417" s="12">
        <f t="shared" ca="1" si="113"/>
        <v>751337</v>
      </c>
      <c r="CA417" s="12"/>
      <c r="CB417" s="12">
        <f t="shared" ca="1" si="114"/>
        <v>751337</v>
      </c>
      <c r="CC417" s="12" t="s">
        <v>109</v>
      </c>
      <c r="CD417" s="12" t="s">
        <v>109</v>
      </c>
      <c r="CE417" s="12" t="str">
        <f t="shared" ca="1" si="115"/>
        <v/>
      </c>
      <c r="CF417" s="12" t="str">
        <f t="shared" ca="1" si="116"/>
        <v/>
      </c>
      <c r="CG417" s="16" t="str">
        <f t="shared" ca="1" si="117"/>
        <v/>
      </c>
      <c r="CH417" s="12" t="str">
        <f t="shared" ca="1" si="118"/>
        <v/>
      </c>
      <c r="CI417" s="12" t="s">
        <v>104</v>
      </c>
    </row>
    <row r="418" spans="1:87">
      <c r="A418" s="6">
        <v>11525</v>
      </c>
      <c r="B418" s="6" t="s">
        <v>145</v>
      </c>
      <c r="C418" s="18">
        <v>0.3</v>
      </c>
      <c r="D418" s="6" t="s">
        <v>102</v>
      </c>
      <c r="E418" s="6" t="s">
        <v>102</v>
      </c>
      <c r="F418" s="18">
        <v>0.15</v>
      </c>
      <c r="G418" s="18" t="str">
        <f t="shared" si="102"/>
        <v>Non</v>
      </c>
      <c r="H418" s="6" t="s">
        <v>119</v>
      </c>
      <c r="I418" s="7" t="s">
        <v>127</v>
      </c>
      <c r="J418" s="8">
        <v>36892</v>
      </c>
      <c r="K418" s="6">
        <f t="shared" ca="1" si="104"/>
        <v>25</v>
      </c>
      <c r="L418" s="6" t="str">
        <f t="shared" ca="1" si="105"/>
        <v>&gt;20 ans</v>
      </c>
      <c r="M418" s="8">
        <v>36892</v>
      </c>
      <c r="N418" s="6">
        <f t="shared" ca="1" si="106"/>
        <v>25</v>
      </c>
      <c r="O418" s="6" t="str">
        <f t="shared" ca="1" si="107"/>
        <v>&gt;20 ans</v>
      </c>
      <c r="P418" s="8">
        <v>25569</v>
      </c>
      <c r="Q418" s="6">
        <f t="shared" ca="1" si="108"/>
        <v>56</v>
      </c>
      <c r="R418" s="6" t="str">
        <f t="shared" ca="1" si="109"/>
        <v>55-64</v>
      </c>
      <c r="S418" s="6" t="s">
        <v>105</v>
      </c>
      <c r="T418" s="6">
        <v>1</v>
      </c>
      <c r="U418" s="6">
        <v>1</v>
      </c>
      <c r="V418" s="6">
        <v>1</v>
      </c>
      <c r="W418" s="6">
        <v>1</v>
      </c>
      <c r="X418" s="6">
        <v>1</v>
      </c>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f t="shared" si="103"/>
        <v>5</v>
      </c>
      <c r="BS418" s="6" t="str">
        <f t="shared" si="110"/>
        <v>Prêt</v>
      </c>
      <c r="BT418" s="6" t="s">
        <v>106</v>
      </c>
      <c r="BU418" s="6" t="s">
        <v>107</v>
      </c>
      <c r="BV418" s="6" t="s">
        <v>108</v>
      </c>
      <c r="BW418" s="8" t="s">
        <v>103</v>
      </c>
      <c r="BX418" s="9">
        <f t="shared" ca="1" si="111"/>
        <v>1803087</v>
      </c>
      <c r="BY418" s="10" t="str">
        <f t="shared" ca="1" si="112"/>
        <v>750k-5 mil</v>
      </c>
      <c r="BZ418" s="7">
        <f t="shared" ca="1" si="113"/>
        <v>264619</v>
      </c>
      <c r="CA418" s="7"/>
      <c r="CB418" s="7">
        <f t="shared" ca="1" si="114"/>
        <v>264619</v>
      </c>
      <c r="CC418" s="7" t="s">
        <v>122</v>
      </c>
      <c r="CD418" s="7" t="s">
        <v>128</v>
      </c>
      <c r="CE418" s="7">
        <f t="shared" ca="1" si="115"/>
        <v>9</v>
      </c>
      <c r="CF418" s="7">
        <f t="shared" ca="1" si="116"/>
        <v>200343</v>
      </c>
      <c r="CG418" s="11">
        <f t="shared" ca="1" si="117"/>
        <v>6.8138984728987717</v>
      </c>
      <c r="CH418" s="7" t="str">
        <f t="shared" ca="1" si="118"/>
        <v>5-10x</v>
      </c>
      <c r="CI418" s="7" t="s">
        <v>115</v>
      </c>
    </row>
    <row r="419" spans="1:87">
      <c r="A419">
        <v>11526</v>
      </c>
      <c r="B419" t="s">
        <v>118</v>
      </c>
      <c r="C419" s="17">
        <v>0.4</v>
      </c>
      <c r="D419" t="s">
        <v>103</v>
      </c>
      <c r="E419" t="s">
        <v>102</v>
      </c>
      <c r="F419" s="17">
        <v>0.3</v>
      </c>
      <c r="G419" s="17" t="str">
        <f t="shared" si="102"/>
        <v>Non</v>
      </c>
      <c r="H419" t="s">
        <v>104</v>
      </c>
      <c r="I419" s="12" t="s">
        <v>104</v>
      </c>
      <c r="J419" s="13">
        <v>36526</v>
      </c>
      <c r="K419">
        <f t="shared" ca="1" si="104"/>
        <v>26</v>
      </c>
      <c r="L419" t="str">
        <f t="shared" ca="1" si="105"/>
        <v>&gt;20 ans</v>
      </c>
      <c r="M419" s="13">
        <v>36526</v>
      </c>
      <c r="N419">
        <f t="shared" ca="1" si="106"/>
        <v>26</v>
      </c>
      <c r="O419" t="str">
        <f t="shared" ca="1" si="107"/>
        <v>&gt;20 ans</v>
      </c>
      <c r="P419" s="13">
        <v>23743</v>
      </c>
      <c r="Q419">
        <f t="shared" ca="1" si="108"/>
        <v>61</v>
      </c>
      <c r="R419" t="str">
        <f t="shared" ca="1" si="109"/>
        <v>55-64</v>
      </c>
      <c r="S419" t="s">
        <v>140</v>
      </c>
      <c r="T419">
        <v>1</v>
      </c>
      <c r="V419">
        <v>1</v>
      </c>
      <c r="X419">
        <v>1</v>
      </c>
      <c r="Z419">
        <v>1</v>
      </c>
      <c r="BR419">
        <f t="shared" si="103"/>
        <v>4</v>
      </c>
      <c r="BS419" t="str">
        <f t="shared" si="110"/>
        <v>Prêt</v>
      </c>
      <c r="BT419" t="s">
        <v>106</v>
      </c>
      <c r="BU419" t="s">
        <v>125</v>
      </c>
      <c r="BV419" t="s">
        <v>126</v>
      </c>
      <c r="BW419" s="13" t="s">
        <v>103</v>
      </c>
      <c r="BX419" s="14">
        <f t="shared" ca="1" si="111"/>
        <v>2861796</v>
      </c>
      <c r="BY419" s="15" t="str">
        <f t="shared" ca="1" si="112"/>
        <v>750k-5 mil</v>
      </c>
      <c r="BZ419" s="12">
        <f t="shared" ca="1" si="113"/>
        <v>148302</v>
      </c>
      <c r="CA419" s="12"/>
      <c r="CB419" s="12">
        <f t="shared" ca="1" si="114"/>
        <v>148302</v>
      </c>
      <c r="CC419" s="12" t="s">
        <v>122</v>
      </c>
      <c r="CD419" s="12" t="s">
        <v>114</v>
      </c>
      <c r="CE419" s="12">
        <f t="shared" ca="1" si="115"/>
        <v>4</v>
      </c>
      <c r="CF419" s="12">
        <f t="shared" ca="1" si="116"/>
        <v>715449</v>
      </c>
      <c r="CG419" s="16">
        <f t="shared" ca="1" si="117"/>
        <v>19.297082979325971</v>
      </c>
      <c r="CH419" s="12" t="str">
        <f t="shared" ca="1" si="118"/>
        <v>10-20x</v>
      </c>
      <c r="CI419" s="12" t="s">
        <v>115</v>
      </c>
    </row>
    <row r="420" spans="1:87">
      <c r="A420" s="6">
        <v>11527</v>
      </c>
      <c r="B420" s="6" t="s">
        <v>101</v>
      </c>
      <c r="C420" s="18">
        <v>0.5</v>
      </c>
      <c r="D420" s="6" t="s">
        <v>102</v>
      </c>
      <c r="E420" s="6" t="s">
        <v>103</v>
      </c>
      <c r="F420" s="18"/>
      <c r="G420" s="18" t="str">
        <f t="shared" si="102"/>
        <v>Oui</v>
      </c>
      <c r="H420" s="6" t="s">
        <v>104</v>
      </c>
      <c r="I420" s="7" t="s">
        <v>104</v>
      </c>
      <c r="J420" s="8">
        <v>36161</v>
      </c>
      <c r="K420" s="6">
        <f t="shared" ca="1" si="104"/>
        <v>27</v>
      </c>
      <c r="L420" s="6" t="str">
        <f t="shared" ca="1" si="105"/>
        <v>&gt;20 ans</v>
      </c>
      <c r="M420" s="8">
        <v>36161</v>
      </c>
      <c r="N420" s="6">
        <f t="shared" ca="1" si="106"/>
        <v>27</v>
      </c>
      <c r="O420" s="6" t="str">
        <f t="shared" ca="1" si="107"/>
        <v>&gt;20 ans</v>
      </c>
      <c r="P420" s="8">
        <v>36526</v>
      </c>
      <c r="Q420" s="6">
        <f t="shared" ca="1" si="108"/>
        <v>26</v>
      </c>
      <c r="R420" s="6" t="str">
        <f t="shared" ca="1" si="109"/>
        <v>25-34</v>
      </c>
      <c r="S420" s="6" t="s">
        <v>105</v>
      </c>
      <c r="T420" s="6"/>
      <c r="U420" s="6">
        <v>1</v>
      </c>
      <c r="V420" s="6"/>
      <c r="W420" s="6">
        <v>1</v>
      </c>
      <c r="X420" s="6"/>
      <c r="Y420" s="6">
        <v>1</v>
      </c>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f t="shared" si="103"/>
        <v>3</v>
      </c>
      <c r="BS420" s="6" t="str">
        <f t="shared" si="110"/>
        <v>Non prêté</v>
      </c>
      <c r="BT420" s="6" t="s">
        <v>106</v>
      </c>
      <c r="BU420" s="6" t="s">
        <v>112</v>
      </c>
      <c r="BV420" s="6" t="s">
        <v>137</v>
      </c>
      <c r="BW420" s="8" t="s">
        <v>103</v>
      </c>
      <c r="BX420" s="9" t="str">
        <f t="shared" ca="1" si="111"/>
        <v/>
      </c>
      <c r="BY420" s="10" t="str">
        <f t="shared" ca="1" si="112"/>
        <v/>
      </c>
      <c r="BZ420" s="7">
        <f t="shared" ca="1" si="113"/>
        <v>1122507</v>
      </c>
      <c r="CA420" s="7"/>
      <c r="CB420" s="7">
        <f t="shared" ca="1" si="114"/>
        <v>1122507</v>
      </c>
      <c r="CC420" s="7" t="s">
        <v>109</v>
      </c>
      <c r="CD420" s="7" t="s">
        <v>109</v>
      </c>
      <c r="CE420" s="7" t="str">
        <f t="shared" ca="1" si="115"/>
        <v/>
      </c>
      <c r="CF420" s="7" t="str">
        <f t="shared" ca="1" si="116"/>
        <v/>
      </c>
      <c r="CG420" s="11" t="str">
        <f t="shared" ca="1" si="117"/>
        <v/>
      </c>
      <c r="CH420" s="7" t="str">
        <f t="shared" ca="1" si="118"/>
        <v/>
      </c>
      <c r="CI420" s="7" t="s">
        <v>104</v>
      </c>
    </row>
    <row r="421" spans="1:87">
      <c r="A421">
        <v>11528</v>
      </c>
      <c r="B421" t="s">
        <v>101</v>
      </c>
      <c r="C421" s="17">
        <v>0.6</v>
      </c>
      <c r="D421" t="s">
        <v>103</v>
      </c>
      <c r="E421" t="s">
        <v>103</v>
      </c>
      <c r="G421" s="17" t="str">
        <f t="shared" si="102"/>
        <v>Oui</v>
      </c>
      <c r="H421" t="s">
        <v>104</v>
      </c>
      <c r="I421" s="12" t="s">
        <v>120</v>
      </c>
      <c r="J421" s="13">
        <v>45658</v>
      </c>
      <c r="K421">
        <f t="shared" ca="1" si="104"/>
        <v>1</v>
      </c>
      <c r="L421" t="str">
        <f t="shared" ca="1" si="105"/>
        <v>1 à 3 ans</v>
      </c>
      <c r="M421" s="13">
        <v>45658</v>
      </c>
      <c r="N421">
        <f t="shared" ca="1" si="106"/>
        <v>1</v>
      </c>
      <c r="O421" t="str">
        <f t="shared" ca="1" si="107"/>
        <v>1 à 3 ans</v>
      </c>
      <c r="P421" s="13">
        <v>34700</v>
      </c>
      <c r="Q421">
        <f t="shared" ca="1" si="108"/>
        <v>31</v>
      </c>
      <c r="R421" t="str">
        <f t="shared" ca="1" si="109"/>
        <v>25-34</v>
      </c>
      <c r="S421" t="s">
        <v>124</v>
      </c>
      <c r="T421">
        <v>1</v>
      </c>
      <c r="V421">
        <v>1</v>
      </c>
      <c r="X421">
        <v>1</v>
      </c>
      <c r="Z421">
        <v>1</v>
      </c>
      <c r="BR421">
        <f t="shared" si="103"/>
        <v>4</v>
      </c>
      <c r="BS421" t="str">
        <f t="shared" si="110"/>
        <v>Prêt</v>
      </c>
      <c r="BT421" t="s">
        <v>106</v>
      </c>
      <c r="BU421" t="s">
        <v>125</v>
      </c>
      <c r="BV421" t="s">
        <v>126</v>
      </c>
      <c r="BW421" s="13" t="s">
        <v>103</v>
      </c>
      <c r="BX421" s="14">
        <f t="shared" ca="1" si="111"/>
        <v>3012666</v>
      </c>
      <c r="BY421" s="15" t="str">
        <f t="shared" ca="1" si="112"/>
        <v>750k-5 mil</v>
      </c>
      <c r="BZ421" s="12">
        <f t="shared" ca="1" si="113"/>
        <v>311378</v>
      </c>
      <c r="CA421" s="12"/>
      <c r="CB421" s="12">
        <f t="shared" ca="1" si="114"/>
        <v>311378</v>
      </c>
      <c r="CC421" s="12" t="s">
        <v>113</v>
      </c>
      <c r="CD421" s="12" t="s">
        <v>114</v>
      </c>
      <c r="CE421" s="12">
        <f t="shared" ca="1" si="115"/>
        <v>5</v>
      </c>
      <c r="CF421" s="12">
        <f t="shared" ca="1" si="116"/>
        <v>602533.19999999995</v>
      </c>
      <c r="CG421" s="16">
        <f t="shared" ca="1" si="117"/>
        <v>9.675269286847497</v>
      </c>
      <c r="CH421" s="12" t="str">
        <f t="shared" ca="1" si="118"/>
        <v>5-10x</v>
      </c>
      <c r="CI421" s="12" t="s">
        <v>115</v>
      </c>
    </row>
    <row r="422" spans="1:87">
      <c r="A422" s="6">
        <v>11529</v>
      </c>
      <c r="B422" s="6" t="s">
        <v>101</v>
      </c>
      <c r="C422" s="18">
        <v>0.7</v>
      </c>
      <c r="D422" s="6" t="s">
        <v>102</v>
      </c>
      <c r="E422" s="6" t="s">
        <v>102</v>
      </c>
      <c r="F422" s="18">
        <v>0.4</v>
      </c>
      <c r="G422" s="18" t="str">
        <f t="shared" si="102"/>
        <v>Oui</v>
      </c>
      <c r="H422" s="6" t="s">
        <v>110</v>
      </c>
      <c r="I422" s="7" t="s">
        <v>127</v>
      </c>
      <c r="J422" s="8">
        <v>45658</v>
      </c>
      <c r="K422" s="6">
        <f t="shared" ca="1" si="104"/>
        <v>1</v>
      </c>
      <c r="L422" s="6" t="str">
        <f t="shared" ca="1" si="105"/>
        <v>1 à 3 ans</v>
      </c>
      <c r="M422" s="8">
        <v>45658</v>
      </c>
      <c r="N422" s="6">
        <f t="shared" ca="1" si="106"/>
        <v>1</v>
      </c>
      <c r="O422" s="6" t="str">
        <f t="shared" ca="1" si="107"/>
        <v>1 à 3 ans</v>
      </c>
      <c r="P422" s="8">
        <v>32874</v>
      </c>
      <c r="Q422" s="6">
        <f t="shared" ca="1" si="108"/>
        <v>36</v>
      </c>
      <c r="R422" s="6" t="str">
        <f t="shared" ca="1" si="109"/>
        <v>35-44</v>
      </c>
      <c r="S422" s="6" t="s">
        <v>117</v>
      </c>
      <c r="T422" s="6">
        <v>1</v>
      </c>
      <c r="U422" s="6">
        <v>1</v>
      </c>
      <c r="V422" s="6">
        <v>1</v>
      </c>
      <c r="W422" s="6">
        <v>1</v>
      </c>
      <c r="X422" s="6">
        <v>1</v>
      </c>
      <c r="Y422" s="6">
        <v>1</v>
      </c>
      <c r="Z422" s="6">
        <v>1</v>
      </c>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f t="shared" si="103"/>
        <v>7</v>
      </c>
      <c r="BS422" s="6" t="str">
        <f t="shared" si="110"/>
        <v>Prêt</v>
      </c>
      <c r="BT422" s="6" t="s">
        <v>106</v>
      </c>
      <c r="BU422" s="6" t="s">
        <v>107</v>
      </c>
      <c r="BV422" s="6" t="s">
        <v>108</v>
      </c>
      <c r="BW422" s="8" t="s">
        <v>103</v>
      </c>
      <c r="BX422" s="9">
        <f t="shared" ca="1" si="111"/>
        <v>2724076</v>
      </c>
      <c r="BY422" s="10" t="str">
        <f t="shared" ca="1" si="112"/>
        <v>750k-5 mil</v>
      </c>
      <c r="BZ422" s="7">
        <f t="shared" ca="1" si="113"/>
        <v>1074103</v>
      </c>
      <c r="CA422" s="7"/>
      <c r="CB422" s="7">
        <f t="shared" ca="1" si="114"/>
        <v>1074103</v>
      </c>
      <c r="CC422" s="7" t="s">
        <v>122</v>
      </c>
      <c r="CD422" s="7" t="s">
        <v>128</v>
      </c>
      <c r="CE422" s="7">
        <f t="shared" ca="1" si="115"/>
        <v>6</v>
      </c>
      <c r="CF422" s="7">
        <f t="shared" ca="1" si="116"/>
        <v>454012.66666666669</v>
      </c>
      <c r="CG422" s="11">
        <f t="shared" ca="1" si="117"/>
        <v>2.5361403887709093</v>
      </c>
      <c r="CH422" s="7" t="str">
        <f t="shared" ca="1" si="118"/>
        <v>1-5x</v>
      </c>
      <c r="CI422" s="7" t="s">
        <v>115</v>
      </c>
    </row>
    <row r="423" spans="1:87">
      <c r="A423">
        <v>11530</v>
      </c>
      <c r="B423" t="s">
        <v>139</v>
      </c>
      <c r="C423" s="17">
        <v>0.8</v>
      </c>
      <c r="D423" t="s">
        <v>103</v>
      </c>
      <c r="E423" t="s">
        <v>102</v>
      </c>
      <c r="F423" s="17">
        <v>0.75</v>
      </c>
      <c r="G423" s="17" t="str">
        <f t="shared" si="102"/>
        <v>Oui</v>
      </c>
      <c r="H423" t="s">
        <v>104</v>
      </c>
      <c r="I423" s="12" t="s">
        <v>120</v>
      </c>
      <c r="J423" s="13">
        <v>45473</v>
      </c>
      <c r="K423">
        <f t="shared" ca="1" si="104"/>
        <v>1</v>
      </c>
      <c r="L423" t="str">
        <f t="shared" ca="1" si="105"/>
        <v>1 à 3 ans</v>
      </c>
      <c r="M423" s="13">
        <v>45473</v>
      </c>
      <c r="N423">
        <f t="shared" ca="1" si="106"/>
        <v>1</v>
      </c>
      <c r="O423" t="str">
        <f t="shared" ca="1" si="107"/>
        <v>1 à 3 ans</v>
      </c>
      <c r="P423" s="13">
        <v>31048</v>
      </c>
      <c r="Q423">
        <f t="shared" ca="1" si="108"/>
        <v>41</v>
      </c>
      <c r="R423" t="str">
        <f t="shared" ca="1" si="109"/>
        <v>35-44</v>
      </c>
      <c r="S423" t="s">
        <v>124</v>
      </c>
      <c r="V423">
        <v>1</v>
      </c>
      <c r="X423">
        <v>1</v>
      </c>
      <c r="Z423">
        <v>1</v>
      </c>
      <c r="BR423">
        <f t="shared" si="103"/>
        <v>3</v>
      </c>
      <c r="BS423" t="str">
        <f t="shared" si="110"/>
        <v>Non prêté</v>
      </c>
      <c r="BT423" t="s">
        <v>106</v>
      </c>
      <c r="BU423" t="s">
        <v>125</v>
      </c>
      <c r="BV423" t="s">
        <v>137</v>
      </c>
      <c r="BW423" s="13" t="s">
        <v>103</v>
      </c>
      <c r="BX423" s="14" t="str">
        <f t="shared" ca="1" si="111"/>
        <v/>
      </c>
      <c r="BY423" s="15" t="str">
        <f t="shared" ca="1" si="112"/>
        <v/>
      </c>
      <c r="BZ423" s="12">
        <f t="shared" ca="1" si="113"/>
        <v>329909</v>
      </c>
      <c r="CA423" s="12"/>
      <c r="CB423" s="12">
        <f t="shared" ca="1" si="114"/>
        <v>329909</v>
      </c>
      <c r="CC423" s="12" t="s">
        <v>109</v>
      </c>
      <c r="CD423" s="12" t="s">
        <v>109</v>
      </c>
      <c r="CE423" s="12" t="str">
        <f t="shared" ca="1" si="115"/>
        <v/>
      </c>
      <c r="CF423" s="12" t="str">
        <f t="shared" ca="1" si="116"/>
        <v/>
      </c>
      <c r="CG423" s="16" t="str">
        <f t="shared" ca="1" si="117"/>
        <v/>
      </c>
      <c r="CH423" s="12" t="str">
        <f t="shared" ca="1" si="118"/>
        <v/>
      </c>
      <c r="CI423" s="12" t="s">
        <v>104</v>
      </c>
    </row>
    <row r="424" spans="1:87">
      <c r="A424" s="6">
        <v>11531</v>
      </c>
      <c r="B424" s="6" t="s">
        <v>101</v>
      </c>
      <c r="C424" s="18">
        <v>0.75</v>
      </c>
      <c r="D424" s="6" t="s">
        <v>102</v>
      </c>
      <c r="E424" s="6" t="s">
        <v>103</v>
      </c>
      <c r="F424" s="18"/>
      <c r="G424" s="18" t="str">
        <f t="shared" si="102"/>
        <v>Oui</v>
      </c>
      <c r="H424" s="6" t="s">
        <v>104</v>
      </c>
      <c r="I424" s="7" t="s">
        <v>120</v>
      </c>
      <c r="J424" s="8">
        <v>45292</v>
      </c>
      <c r="K424" s="6">
        <f t="shared" ca="1" si="104"/>
        <v>2</v>
      </c>
      <c r="L424" s="6" t="str">
        <f t="shared" ca="1" si="105"/>
        <v>1 à 3 ans</v>
      </c>
      <c r="M424" s="8">
        <v>45292</v>
      </c>
      <c r="N424" s="6">
        <f t="shared" ca="1" si="106"/>
        <v>2</v>
      </c>
      <c r="O424" s="6" t="str">
        <f t="shared" ca="1" si="107"/>
        <v>1 à 3 ans</v>
      </c>
      <c r="P424" s="8">
        <v>29221</v>
      </c>
      <c r="Q424" s="6">
        <f t="shared" ca="1" si="108"/>
        <v>46</v>
      </c>
      <c r="R424" s="6" t="str">
        <f t="shared" ca="1" si="109"/>
        <v>45-54</v>
      </c>
      <c r="S424" s="6" t="s">
        <v>136</v>
      </c>
      <c r="T424" s="6">
        <v>1</v>
      </c>
      <c r="U424" s="6">
        <v>1</v>
      </c>
      <c r="V424" s="6">
        <v>1</v>
      </c>
      <c r="W424" s="6">
        <v>1</v>
      </c>
      <c r="X424" s="6">
        <v>1</v>
      </c>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f t="shared" si="103"/>
        <v>5</v>
      </c>
      <c r="BS424" s="6" t="str">
        <f t="shared" si="110"/>
        <v>Prêt</v>
      </c>
      <c r="BT424" s="6" t="s">
        <v>106</v>
      </c>
      <c r="BU424" s="6" t="s">
        <v>125</v>
      </c>
      <c r="BV424" s="6" t="s">
        <v>126</v>
      </c>
      <c r="BW424" s="8" t="s">
        <v>103</v>
      </c>
      <c r="BX424" s="9">
        <f t="shared" ca="1" si="111"/>
        <v>2755723</v>
      </c>
      <c r="BY424" s="10" t="str">
        <f t="shared" ca="1" si="112"/>
        <v>750k-5 mil</v>
      </c>
      <c r="BZ424" s="7">
        <f t="shared" ca="1" si="113"/>
        <v>655117</v>
      </c>
      <c r="CA424" s="7"/>
      <c r="CB424" s="7">
        <f t="shared" ca="1" si="114"/>
        <v>655117</v>
      </c>
      <c r="CC424" s="7" t="s">
        <v>113</v>
      </c>
      <c r="CD424" s="7" t="s">
        <v>128</v>
      </c>
      <c r="CE424" s="7">
        <f t="shared" ca="1" si="115"/>
        <v>5</v>
      </c>
      <c r="CF424" s="7">
        <f t="shared" ca="1" si="116"/>
        <v>551144.6</v>
      </c>
      <c r="CG424" s="11">
        <f t="shared" ca="1" si="117"/>
        <v>4.2064593042158878</v>
      </c>
      <c r="CH424" s="7" t="str">
        <f t="shared" ca="1" si="118"/>
        <v>1-5x</v>
      </c>
      <c r="CI424" s="7" t="s">
        <v>115</v>
      </c>
    </row>
    <row r="425" spans="1:87">
      <c r="A425">
        <v>11532</v>
      </c>
      <c r="B425" t="s">
        <v>167</v>
      </c>
      <c r="C425" s="17">
        <v>1</v>
      </c>
      <c r="D425" t="s">
        <v>103</v>
      </c>
      <c r="E425" t="s">
        <v>103</v>
      </c>
      <c r="G425" s="17" t="str">
        <f t="shared" si="102"/>
        <v>Oui</v>
      </c>
      <c r="H425" t="s">
        <v>153</v>
      </c>
      <c r="I425" s="12" t="s">
        <v>111</v>
      </c>
      <c r="J425" s="13">
        <v>45107</v>
      </c>
      <c r="K425">
        <f t="shared" ca="1" si="104"/>
        <v>2</v>
      </c>
      <c r="L425" t="str">
        <f t="shared" ca="1" si="105"/>
        <v>1 à 3 ans</v>
      </c>
      <c r="M425" s="13">
        <v>45107</v>
      </c>
      <c r="N425">
        <f t="shared" ca="1" si="106"/>
        <v>2</v>
      </c>
      <c r="O425" t="str">
        <f t="shared" ca="1" si="107"/>
        <v>1 à 3 ans</v>
      </c>
      <c r="P425" s="13">
        <v>27395</v>
      </c>
      <c r="Q425">
        <f t="shared" ca="1" si="108"/>
        <v>51</v>
      </c>
      <c r="R425" t="str">
        <f t="shared" ca="1" si="109"/>
        <v>45-54</v>
      </c>
      <c r="S425" t="s">
        <v>159</v>
      </c>
      <c r="T425">
        <v>1</v>
      </c>
      <c r="V425">
        <v>1</v>
      </c>
      <c r="X425">
        <v>1</v>
      </c>
      <c r="Z425">
        <v>1</v>
      </c>
      <c r="BR425">
        <f t="shared" si="103"/>
        <v>4</v>
      </c>
      <c r="BS425" t="str">
        <f t="shared" si="110"/>
        <v>Prêt</v>
      </c>
      <c r="BT425" t="s">
        <v>106</v>
      </c>
      <c r="BU425" t="s">
        <v>112</v>
      </c>
      <c r="BV425" t="s">
        <v>108</v>
      </c>
      <c r="BW425" s="13" t="s">
        <v>103</v>
      </c>
      <c r="BX425" s="14">
        <f t="shared" ca="1" si="111"/>
        <v>2021989</v>
      </c>
      <c r="BY425" s="15" t="str">
        <f t="shared" ca="1" si="112"/>
        <v>750k-5 mil</v>
      </c>
      <c r="BZ425" s="12">
        <f t="shared" ca="1" si="113"/>
        <v>1238554</v>
      </c>
      <c r="CA425" s="12"/>
      <c r="CB425" s="12">
        <f t="shared" ca="1" si="114"/>
        <v>1238554</v>
      </c>
      <c r="CC425" s="12" t="s">
        <v>113</v>
      </c>
      <c r="CD425" s="12" t="s">
        <v>114</v>
      </c>
      <c r="CE425" s="12">
        <f t="shared" ca="1" si="115"/>
        <v>9</v>
      </c>
      <c r="CF425" s="12">
        <f t="shared" ca="1" si="116"/>
        <v>224665.44444444444</v>
      </c>
      <c r="CG425" s="16">
        <f t="shared" ca="1" si="117"/>
        <v>1.6325400426626533</v>
      </c>
      <c r="CH425" s="12" t="str">
        <f t="shared" ca="1" si="118"/>
        <v>1-5x</v>
      </c>
      <c r="CI425" s="12" t="s">
        <v>115</v>
      </c>
    </row>
    <row r="426" spans="1:87">
      <c r="A426" s="6">
        <v>11533</v>
      </c>
      <c r="B426" s="6" t="s">
        <v>101</v>
      </c>
      <c r="C426" s="18">
        <v>0</v>
      </c>
      <c r="D426" s="6" t="s">
        <v>102</v>
      </c>
      <c r="E426" s="6" t="s">
        <v>102</v>
      </c>
      <c r="F426" s="18">
        <v>0.15</v>
      </c>
      <c r="G426" s="18" t="str">
        <f t="shared" si="102"/>
        <v>Non</v>
      </c>
      <c r="H426" s="6" t="s">
        <v>119</v>
      </c>
      <c r="I426" s="7" t="s">
        <v>120</v>
      </c>
      <c r="J426" s="8">
        <v>44927</v>
      </c>
      <c r="K426" s="6">
        <f t="shared" ca="1" si="104"/>
        <v>3</v>
      </c>
      <c r="L426" s="6" t="str">
        <f t="shared" ca="1" si="105"/>
        <v>3-5 ans</v>
      </c>
      <c r="M426" s="8">
        <v>44927</v>
      </c>
      <c r="N426" s="6">
        <f t="shared" ca="1" si="106"/>
        <v>3</v>
      </c>
      <c r="O426" s="6" t="str">
        <f t="shared" ca="1" si="107"/>
        <v>3-5 ans</v>
      </c>
      <c r="P426" s="8">
        <v>25569</v>
      </c>
      <c r="Q426" s="6">
        <f t="shared" ca="1" si="108"/>
        <v>56</v>
      </c>
      <c r="R426" s="6" t="str">
        <f t="shared" ca="1" si="109"/>
        <v>55-64</v>
      </c>
      <c r="S426" s="6" t="s">
        <v>105</v>
      </c>
      <c r="T426" s="6">
        <v>1</v>
      </c>
      <c r="U426" s="6">
        <v>1</v>
      </c>
      <c r="V426" s="6"/>
      <c r="W426" s="6">
        <v>1</v>
      </c>
      <c r="X426" s="6"/>
      <c r="Y426" s="6">
        <v>1</v>
      </c>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f t="shared" si="103"/>
        <v>4</v>
      </c>
      <c r="BS426" s="6" t="str">
        <f t="shared" si="110"/>
        <v>Prêt</v>
      </c>
      <c r="BT426" s="6" t="s">
        <v>106</v>
      </c>
      <c r="BU426" s="6" t="s">
        <v>112</v>
      </c>
      <c r="BV426" s="6" t="s">
        <v>108</v>
      </c>
      <c r="BW426" s="8" t="s">
        <v>103</v>
      </c>
      <c r="BX426" s="9">
        <f t="shared" ca="1" si="111"/>
        <v>1126783</v>
      </c>
      <c r="BY426" s="10" t="str">
        <f t="shared" ca="1" si="112"/>
        <v>750k-5 mil</v>
      </c>
      <c r="BZ426" s="7">
        <f t="shared" ca="1" si="113"/>
        <v>327638</v>
      </c>
      <c r="CA426" s="7"/>
      <c r="CB426" s="7">
        <f t="shared" ca="1" si="114"/>
        <v>327638</v>
      </c>
      <c r="CC426" s="7" t="s">
        <v>122</v>
      </c>
      <c r="CD426" s="7" t="s">
        <v>128</v>
      </c>
      <c r="CE426" s="7">
        <f t="shared" ca="1" si="115"/>
        <v>10</v>
      </c>
      <c r="CF426" s="7">
        <f t="shared" ca="1" si="116"/>
        <v>112678.3</v>
      </c>
      <c r="CG426" s="11">
        <f t="shared" ca="1" si="117"/>
        <v>3.4391096270884329</v>
      </c>
      <c r="CH426" s="7" t="str">
        <f t="shared" ca="1" si="118"/>
        <v>1-5x</v>
      </c>
      <c r="CI426" s="7" t="s">
        <v>115</v>
      </c>
    </row>
    <row r="427" spans="1:87">
      <c r="A427">
        <v>11534</v>
      </c>
      <c r="B427" t="s">
        <v>101</v>
      </c>
      <c r="C427" s="17">
        <v>0.4</v>
      </c>
      <c r="D427" t="s">
        <v>103</v>
      </c>
      <c r="E427" t="s">
        <v>102</v>
      </c>
      <c r="F427" s="17">
        <v>0.5</v>
      </c>
      <c r="G427" s="17" t="str">
        <f t="shared" si="102"/>
        <v>Non</v>
      </c>
      <c r="H427" t="s">
        <v>119</v>
      </c>
      <c r="I427" s="12" t="s">
        <v>120</v>
      </c>
      <c r="J427" s="13">
        <v>44742</v>
      </c>
      <c r="K427">
        <f t="shared" ca="1" si="104"/>
        <v>3</v>
      </c>
      <c r="L427" t="str">
        <f t="shared" ca="1" si="105"/>
        <v>3-5 ans</v>
      </c>
      <c r="M427" s="13">
        <v>44742</v>
      </c>
      <c r="N427">
        <f t="shared" ca="1" si="106"/>
        <v>3</v>
      </c>
      <c r="O427" t="str">
        <f t="shared" ca="1" si="107"/>
        <v>3-5 ans</v>
      </c>
      <c r="P427" s="13">
        <v>23743</v>
      </c>
      <c r="Q427">
        <f t="shared" ca="1" si="108"/>
        <v>61</v>
      </c>
      <c r="R427" t="str">
        <f t="shared" ca="1" si="109"/>
        <v>55-64</v>
      </c>
      <c r="S427" t="s">
        <v>105</v>
      </c>
      <c r="V427">
        <v>1</v>
      </c>
      <c r="X427">
        <v>1</v>
      </c>
      <c r="Z427">
        <v>1</v>
      </c>
      <c r="BR427">
        <f t="shared" si="103"/>
        <v>3</v>
      </c>
      <c r="BS427" t="str">
        <f t="shared" si="110"/>
        <v>Non prêté</v>
      </c>
      <c r="BT427" t="s">
        <v>106</v>
      </c>
      <c r="BU427" t="s">
        <v>125</v>
      </c>
      <c r="BV427" t="s">
        <v>126</v>
      </c>
      <c r="BW427" s="13" t="s">
        <v>103</v>
      </c>
      <c r="BX427" s="14" t="str">
        <f t="shared" ca="1" si="111"/>
        <v/>
      </c>
      <c r="BY427" s="15" t="str">
        <f t="shared" ca="1" si="112"/>
        <v/>
      </c>
      <c r="BZ427" s="12">
        <f t="shared" ca="1" si="113"/>
        <v>438316</v>
      </c>
      <c r="CA427" s="12"/>
      <c r="CB427" s="12">
        <f t="shared" ca="1" si="114"/>
        <v>438316</v>
      </c>
      <c r="CC427" s="12" t="s">
        <v>109</v>
      </c>
      <c r="CD427" s="12" t="s">
        <v>109</v>
      </c>
      <c r="CE427" s="12" t="str">
        <f t="shared" ca="1" si="115"/>
        <v/>
      </c>
      <c r="CF427" s="12" t="str">
        <f t="shared" ca="1" si="116"/>
        <v/>
      </c>
      <c r="CG427" s="16" t="str">
        <f t="shared" ca="1" si="117"/>
        <v/>
      </c>
      <c r="CH427" s="12" t="str">
        <f t="shared" ca="1" si="118"/>
        <v/>
      </c>
      <c r="CI427" s="12" t="s">
        <v>104</v>
      </c>
    </row>
    <row r="428" spans="1:87">
      <c r="A428" s="6">
        <v>11535</v>
      </c>
      <c r="B428" s="6" t="s">
        <v>101</v>
      </c>
      <c r="C428" s="18">
        <v>0.15</v>
      </c>
      <c r="D428" s="6" t="s">
        <v>102</v>
      </c>
      <c r="E428" s="6" t="s">
        <v>103</v>
      </c>
      <c r="F428" s="18"/>
      <c r="G428" s="18" t="str">
        <f t="shared" si="102"/>
        <v>Non</v>
      </c>
      <c r="H428" s="6" t="s">
        <v>104</v>
      </c>
      <c r="I428" s="7" t="s">
        <v>120</v>
      </c>
      <c r="J428" s="8">
        <v>44562</v>
      </c>
      <c r="K428" s="6">
        <f t="shared" ca="1" si="104"/>
        <v>4</v>
      </c>
      <c r="L428" s="6" t="str">
        <f t="shared" ca="1" si="105"/>
        <v>3-5 ans</v>
      </c>
      <c r="M428" s="8">
        <v>44562</v>
      </c>
      <c r="N428" s="6">
        <f t="shared" ca="1" si="106"/>
        <v>4</v>
      </c>
      <c r="O428" s="6" t="str">
        <f t="shared" ca="1" si="107"/>
        <v>3-5 ans</v>
      </c>
      <c r="P428" s="8">
        <v>36526</v>
      </c>
      <c r="Q428" s="6">
        <f t="shared" ca="1" si="108"/>
        <v>26</v>
      </c>
      <c r="R428" s="6" t="str">
        <f t="shared" ca="1" si="109"/>
        <v>25-34</v>
      </c>
      <c r="S428" s="6" t="s">
        <v>136</v>
      </c>
      <c r="T428" s="6"/>
      <c r="U428" s="6">
        <v>1</v>
      </c>
      <c r="V428" s="6">
        <v>1</v>
      </c>
      <c r="W428" s="6">
        <v>1</v>
      </c>
      <c r="X428" s="6">
        <v>1</v>
      </c>
      <c r="Y428" s="6">
        <v>1</v>
      </c>
      <c r="Z428" s="6">
        <v>1</v>
      </c>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f t="shared" si="103"/>
        <v>6</v>
      </c>
      <c r="BS428" s="6" t="str">
        <f t="shared" si="110"/>
        <v>Non prêté</v>
      </c>
      <c r="BT428" s="6" t="s">
        <v>106</v>
      </c>
      <c r="BU428" s="6" t="s">
        <v>125</v>
      </c>
      <c r="BV428" s="6" t="s">
        <v>126</v>
      </c>
      <c r="BW428" s="8" t="s">
        <v>103</v>
      </c>
      <c r="BX428" s="9" t="str">
        <f t="shared" ca="1" si="111"/>
        <v/>
      </c>
      <c r="BY428" s="10" t="str">
        <f t="shared" ca="1" si="112"/>
        <v/>
      </c>
      <c r="BZ428" s="7">
        <f t="shared" ca="1" si="113"/>
        <v>633381</v>
      </c>
      <c r="CA428" s="7"/>
      <c r="CB428" s="7">
        <f t="shared" ca="1" si="114"/>
        <v>633381</v>
      </c>
      <c r="CC428" s="7" t="s">
        <v>109</v>
      </c>
      <c r="CD428" s="7" t="s">
        <v>109</v>
      </c>
      <c r="CE428" s="7" t="str">
        <f t="shared" ca="1" si="115"/>
        <v/>
      </c>
      <c r="CF428" s="7" t="str">
        <f t="shared" ca="1" si="116"/>
        <v/>
      </c>
      <c r="CG428" s="11" t="str">
        <f t="shared" ca="1" si="117"/>
        <v/>
      </c>
      <c r="CH428" s="7" t="str">
        <f t="shared" ca="1" si="118"/>
        <v/>
      </c>
      <c r="CI428" s="7" t="s">
        <v>104</v>
      </c>
    </row>
    <row r="429" spans="1:87">
      <c r="A429">
        <v>11536</v>
      </c>
      <c r="B429" t="s">
        <v>168</v>
      </c>
      <c r="C429" s="17">
        <v>0.2</v>
      </c>
      <c r="D429" t="s">
        <v>103</v>
      </c>
      <c r="E429" t="s">
        <v>103</v>
      </c>
      <c r="G429" s="17" t="str">
        <f t="shared" si="102"/>
        <v>Non</v>
      </c>
      <c r="H429" t="s">
        <v>104</v>
      </c>
      <c r="I429" s="12" t="s">
        <v>104</v>
      </c>
      <c r="J429" s="13">
        <v>44377</v>
      </c>
      <c r="K429">
        <f t="shared" ca="1" si="104"/>
        <v>4</v>
      </c>
      <c r="L429" t="str">
        <f t="shared" ca="1" si="105"/>
        <v>3-5 ans</v>
      </c>
      <c r="M429" s="13">
        <v>44377</v>
      </c>
      <c r="N429">
        <f t="shared" ca="1" si="106"/>
        <v>4</v>
      </c>
      <c r="O429" t="str">
        <f t="shared" ca="1" si="107"/>
        <v>3-5 ans</v>
      </c>
      <c r="P429" s="13">
        <v>34700</v>
      </c>
      <c r="Q429">
        <f t="shared" ca="1" si="108"/>
        <v>31</v>
      </c>
      <c r="R429" t="str">
        <f t="shared" ca="1" si="109"/>
        <v>25-34</v>
      </c>
      <c r="S429" t="s">
        <v>140</v>
      </c>
      <c r="T429">
        <v>1</v>
      </c>
      <c r="V429">
        <v>1</v>
      </c>
      <c r="X429">
        <v>1</v>
      </c>
      <c r="Z429">
        <v>1</v>
      </c>
      <c r="BR429">
        <f t="shared" si="103"/>
        <v>4</v>
      </c>
      <c r="BS429" t="str">
        <f t="shared" si="110"/>
        <v>Prêt</v>
      </c>
      <c r="BT429" t="s">
        <v>106</v>
      </c>
      <c r="BU429" t="s">
        <v>125</v>
      </c>
      <c r="BV429" t="s">
        <v>126</v>
      </c>
      <c r="BW429" s="13" t="s">
        <v>103</v>
      </c>
      <c r="BX429" s="14">
        <f t="shared" ca="1" si="111"/>
        <v>2631014</v>
      </c>
      <c r="BY429" s="15" t="str">
        <f t="shared" ca="1" si="112"/>
        <v>750k-5 mil</v>
      </c>
      <c r="BZ429" s="12">
        <f t="shared" ca="1" si="113"/>
        <v>1920516</v>
      </c>
      <c r="CA429" s="12"/>
      <c r="CB429" s="12">
        <f t="shared" ca="1" si="114"/>
        <v>1920516</v>
      </c>
      <c r="CC429" s="12" t="s">
        <v>113</v>
      </c>
      <c r="CD429" s="12" t="s">
        <v>114</v>
      </c>
      <c r="CE429" s="12">
        <f t="shared" ca="1" si="115"/>
        <v>7</v>
      </c>
      <c r="CF429" s="12">
        <f t="shared" ca="1" si="116"/>
        <v>375859.14285714284</v>
      </c>
      <c r="CG429" s="16">
        <f t="shared" ca="1" si="117"/>
        <v>1.3699516171695523</v>
      </c>
      <c r="CH429" s="12" t="str">
        <f t="shared" ca="1" si="118"/>
        <v>1-5x</v>
      </c>
      <c r="CI429" s="12" t="s">
        <v>115</v>
      </c>
    </row>
    <row r="430" spans="1:87">
      <c r="A430" s="6">
        <v>11537</v>
      </c>
      <c r="B430" s="6" t="s">
        <v>118</v>
      </c>
      <c r="C430" s="18">
        <v>0.3</v>
      </c>
      <c r="D430" s="6" t="s">
        <v>102</v>
      </c>
      <c r="E430" s="6" t="s">
        <v>102</v>
      </c>
      <c r="F430" s="18">
        <v>0.15</v>
      </c>
      <c r="G430" s="18" t="str">
        <f t="shared" si="102"/>
        <v>Non</v>
      </c>
      <c r="H430" s="6" t="s">
        <v>104</v>
      </c>
      <c r="I430" s="7" t="s">
        <v>104</v>
      </c>
      <c r="J430" s="8">
        <v>44197</v>
      </c>
      <c r="K430" s="6">
        <f t="shared" ca="1" si="104"/>
        <v>5</v>
      </c>
      <c r="L430" s="6" t="str">
        <f t="shared" ca="1" si="105"/>
        <v>5 à 10 ans</v>
      </c>
      <c r="M430" s="8">
        <v>44197</v>
      </c>
      <c r="N430" s="6">
        <f t="shared" ca="1" si="106"/>
        <v>5</v>
      </c>
      <c r="O430" s="6" t="str">
        <f t="shared" ca="1" si="107"/>
        <v>5 à 10 ans</v>
      </c>
      <c r="P430" s="8">
        <v>32874</v>
      </c>
      <c r="Q430" s="6">
        <f t="shared" ca="1" si="108"/>
        <v>36</v>
      </c>
      <c r="R430" s="6" t="str">
        <f t="shared" ca="1" si="109"/>
        <v>35-44</v>
      </c>
      <c r="S430" s="6" t="s">
        <v>124</v>
      </c>
      <c r="T430" s="6"/>
      <c r="U430" s="6">
        <v>1</v>
      </c>
      <c r="V430" s="6">
        <v>1</v>
      </c>
      <c r="W430" s="6">
        <v>1</v>
      </c>
      <c r="X430" s="6">
        <v>1</v>
      </c>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f t="shared" si="103"/>
        <v>4</v>
      </c>
      <c r="BS430" s="6" t="str">
        <f t="shared" si="110"/>
        <v>Non prêté</v>
      </c>
      <c r="BT430" s="6" t="s">
        <v>106</v>
      </c>
      <c r="BU430" s="6" t="s">
        <v>125</v>
      </c>
      <c r="BV430" s="6" t="s">
        <v>137</v>
      </c>
      <c r="BW430" s="8" t="s">
        <v>103</v>
      </c>
      <c r="BX430" s="9" t="str">
        <f t="shared" ca="1" si="111"/>
        <v/>
      </c>
      <c r="BY430" s="10" t="str">
        <f t="shared" ca="1" si="112"/>
        <v/>
      </c>
      <c r="BZ430" s="7">
        <f t="shared" ca="1" si="113"/>
        <v>997871</v>
      </c>
      <c r="CA430" s="7"/>
      <c r="CB430" s="7">
        <f t="shared" ca="1" si="114"/>
        <v>997871</v>
      </c>
      <c r="CC430" s="7" t="s">
        <v>109</v>
      </c>
      <c r="CD430" s="7" t="s">
        <v>109</v>
      </c>
      <c r="CE430" s="7" t="str">
        <f t="shared" ca="1" si="115"/>
        <v/>
      </c>
      <c r="CF430" s="7" t="str">
        <f t="shared" ca="1" si="116"/>
        <v/>
      </c>
      <c r="CG430" s="11" t="str">
        <f t="shared" ca="1" si="117"/>
        <v/>
      </c>
      <c r="CH430" s="7" t="str">
        <f t="shared" ca="1" si="118"/>
        <v/>
      </c>
      <c r="CI430" s="7" t="s">
        <v>104</v>
      </c>
    </row>
    <row r="431" spans="1:87">
      <c r="A431">
        <v>11538</v>
      </c>
      <c r="B431" t="s">
        <v>139</v>
      </c>
      <c r="C431" s="17">
        <v>0.4</v>
      </c>
      <c r="D431" t="s">
        <v>103</v>
      </c>
      <c r="E431" t="s">
        <v>102</v>
      </c>
      <c r="F431" s="17">
        <v>0.3</v>
      </c>
      <c r="G431" s="17" t="str">
        <f t="shared" si="102"/>
        <v>Non</v>
      </c>
      <c r="H431" t="s">
        <v>104</v>
      </c>
      <c r="I431" s="12" t="s">
        <v>104</v>
      </c>
      <c r="J431" s="13">
        <v>44012</v>
      </c>
      <c r="K431">
        <f t="shared" ca="1" si="104"/>
        <v>5</v>
      </c>
      <c r="L431" t="str">
        <f t="shared" ca="1" si="105"/>
        <v>5 à 10 ans</v>
      </c>
      <c r="M431" s="13">
        <v>44012</v>
      </c>
      <c r="N431">
        <f t="shared" ca="1" si="106"/>
        <v>5</v>
      </c>
      <c r="O431" t="str">
        <f t="shared" ca="1" si="107"/>
        <v>5 à 10 ans</v>
      </c>
      <c r="P431" s="13">
        <v>31048</v>
      </c>
      <c r="Q431">
        <f t="shared" ca="1" si="108"/>
        <v>41</v>
      </c>
      <c r="R431" t="str">
        <f t="shared" ca="1" si="109"/>
        <v>35-44</v>
      </c>
      <c r="S431" t="s">
        <v>134</v>
      </c>
      <c r="V431">
        <v>1</v>
      </c>
      <c r="X431">
        <v>1</v>
      </c>
      <c r="Z431">
        <v>1</v>
      </c>
      <c r="BR431">
        <f t="shared" si="103"/>
        <v>3</v>
      </c>
      <c r="BS431" t="str">
        <f t="shared" si="110"/>
        <v>Non prêté</v>
      </c>
      <c r="BT431" t="s">
        <v>106</v>
      </c>
      <c r="BU431" t="s">
        <v>107</v>
      </c>
      <c r="BV431" t="s">
        <v>137</v>
      </c>
      <c r="BW431" s="13" t="s">
        <v>103</v>
      </c>
      <c r="BX431" s="14" t="str">
        <f t="shared" ca="1" si="111"/>
        <v/>
      </c>
      <c r="BY431" s="15" t="str">
        <f t="shared" ca="1" si="112"/>
        <v/>
      </c>
      <c r="BZ431" s="12">
        <f t="shared" ca="1" si="113"/>
        <v>1533438</v>
      </c>
      <c r="CA431" s="12"/>
      <c r="CB431" s="12">
        <f t="shared" ca="1" si="114"/>
        <v>1533438</v>
      </c>
      <c r="CC431" s="12" t="s">
        <v>109</v>
      </c>
      <c r="CD431" s="12" t="s">
        <v>109</v>
      </c>
      <c r="CE431" s="12" t="str">
        <f t="shared" ca="1" si="115"/>
        <v/>
      </c>
      <c r="CF431" s="12" t="str">
        <f t="shared" ca="1" si="116"/>
        <v/>
      </c>
      <c r="CG431" s="16" t="str">
        <f t="shared" ca="1" si="117"/>
        <v/>
      </c>
      <c r="CH431" s="12" t="str">
        <f t="shared" ca="1" si="118"/>
        <v/>
      </c>
      <c r="CI431" s="12" t="s">
        <v>104</v>
      </c>
    </row>
    <row r="432" spans="1:87">
      <c r="A432" s="6">
        <v>11539</v>
      </c>
      <c r="B432" s="6" t="s">
        <v>139</v>
      </c>
      <c r="C432" s="18">
        <v>0.5</v>
      </c>
      <c r="D432" s="6" t="s">
        <v>102</v>
      </c>
      <c r="E432" s="6" t="s">
        <v>103</v>
      </c>
      <c r="F432" s="18"/>
      <c r="G432" s="18" t="str">
        <f t="shared" si="102"/>
        <v>Oui</v>
      </c>
      <c r="H432" s="6" t="s">
        <v>104</v>
      </c>
      <c r="I432" s="7" t="s">
        <v>104</v>
      </c>
      <c r="J432" s="8">
        <v>43831</v>
      </c>
      <c r="K432" s="6">
        <f t="shared" ca="1" si="104"/>
        <v>6</v>
      </c>
      <c r="L432" s="6" t="str">
        <f t="shared" ca="1" si="105"/>
        <v>5 à 10 ans</v>
      </c>
      <c r="M432" s="8">
        <v>43831</v>
      </c>
      <c r="N432" s="6">
        <f t="shared" ca="1" si="106"/>
        <v>6</v>
      </c>
      <c r="O432" s="6" t="str">
        <f t="shared" ca="1" si="107"/>
        <v>5 à 10 ans</v>
      </c>
      <c r="P432" s="8">
        <v>29221</v>
      </c>
      <c r="Q432" s="6">
        <f t="shared" ca="1" si="108"/>
        <v>46</v>
      </c>
      <c r="R432" s="6" t="str">
        <f t="shared" ca="1" si="109"/>
        <v>45-54</v>
      </c>
      <c r="S432" s="6" t="s">
        <v>140</v>
      </c>
      <c r="T432" s="6"/>
      <c r="U432" s="6">
        <v>1</v>
      </c>
      <c r="V432" s="6"/>
      <c r="W432" s="6">
        <v>1</v>
      </c>
      <c r="X432" s="6"/>
      <c r="Y432" s="6">
        <v>1</v>
      </c>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f t="shared" si="103"/>
        <v>3</v>
      </c>
      <c r="BS432" s="6" t="str">
        <f t="shared" si="110"/>
        <v>Non prêté</v>
      </c>
      <c r="BT432" s="6" t="s">
        <v>106</v>
      </c>
      <c r="BU432" s="6" t="s">
        <v>112</v>
      </c>
      <c r="BV432" s="6" t="s">
        <v>108</v>
      </c>
      <c r="BW432" s="8" t="s">
        <v>103</v>
      </c>
      <c r="BX432" s="9" t="str">
        <f t="shared" ca="1" si="111"/>
        <v/>
      </c>
      <c r="BY432" s="10" t="str">
        <f t="shared" ca="1" si="112"/>
        <v/>
      </c>
      <c r="BZ432" s="7">
        <f t="shared" ca="1" si="113"/>
        <v>292936</v>
      </c>
      <c r="CA432" s="7"/>
      <c r="CB432" s="7">
        <f t="shared" ca="1" si="114"/>
        <v>292936</v>
      </c>
      <c r="CC432" s="7" t="s">
        <v>109</v>
      </c>
      <c r="CD432" s="7" t="s">
        <v>109</v>
      </c>
      <c r="CE432" s="7" t="str">
        <f t="shared" ca="1" si="115"/>
        <v/>
      </c>
      <c r="CF432" s="7" t="str">
        <f t="shared" ca="1" si="116"/>
        <v/>
      </c>
      <c r="CG432" s="11" t="str">
        <f t="shared" ca="1" si="117"/>
        <v/>
      </c>
      <c r="CH432" s="7" t="str">
        <f t="shared" ca="1" si="118"/>
        <v/>
      </c>
      <c r="CI432" s="7" t="s">
        <v>104</v>
      </c>
    </row>
    <row r="433" spans="1:87">
      <c r="A433">
        <v>11540</v>
      </c>
      <c r="B433" t="s">
        <v>101</v>
      </c>
      <c r="C433" s="17">
        <v>0.6</v>
      </c>
      <c r="D433" t="s">
        <v>103</v>
      </c>
      <c r="E433" t="s">
        <v>103</v>
      </c>
      <c r="G433" s="17" t="str">
        <f t="shared" si="102"/>
        <v>Oui</v>
      </c>
      <c r="H433" t="s">
        <v>104</v>
      </c>
      <c r="I433" s="12" t="s">
        <v>120</v>
      </c>
      <c r="J433" s="13">
        <v>43646</v>
      </c>
      <c r="K433">
        <f t="shared" ca="1" si="104"/>
        <v>6</v>
      </c>
      <c r="L433" t="str">
        <f t="shared" ca="1" si="105"/>
        <v>5 à 10 ans</v>
      </c>
      <c r="M433" s="13">
        <v>43646</v>
      </c>
      <c r="N433">
        <f t="shared" ca="1" si="106"/>
        <v>6</v>
      </c>
      <c r="O433" t="str">
        <f t="shared" ca="1" si="107"/>
        <v>5 à 10 ans</v>
      </c>
      <c r="P433" s="13">
        <v>27395</v>
      </c>
      <c r="Q433">
        <f t="shared" ca="1" si="108"/>
        <v>51</v>
      </c>
      <c r="R433" t="str">
        <f t="shared" ca="1" si="109"/>
        <v>45-54</v>
      </c>
      <c r="S433" t="s">
        <v>129</v>
      </c>
      <c r="V433">
        <v>1</v>
      </c>
      <c r="X433">
        <v>1</v>
      </c>
      <c r="Z433">
        <v>1</v>
      </c>
      <c r="BR433">
        <f t="shared" si="103"/>
        <v>3</v>
      </c>
      <c r="BS433" t="str">
        <f t="shared" si="110"/>
        <v>Non prêté</v>
      </c>
      <c r="BT433" t="s">
        <v>106</v>
      </c>
      <c r="BU433" t="s">
        <v>125</v>
      </c>
      <c r="BV433" t="s">
        <v>126</v>
      </c>
      <c r="BW433" s="13" t="s">
        <v>103</v>
      </c>
      <c r="BX433" s="14" t="str">
        <f t="shared" ca="1" si="111"/>
        <v/>
      </c>
      <c r="BY433" s="15" t="str">
        <f t="shared" ca="1" si="112"/>
        <v/>
      </c>
      <c r="BZ433" s="12">
        <f t="shared" ca="1" si="113"/>
        <v>219178</v>
      </c>
      <c r="CA433" s="12"/>
      <c r="CB433" s="12">
        <f t="shared" ca="1" si="114"/>
        <v>219178</v>
      </c>
      <c r="CC433" s="12" t="s">
        <v>109</v>
      </c>
      <c r="CD433" s="12" t="s">
        <v>109</v>
      </c>
      <c r="CE433" s="12" t="str">
        <f t="shared" ca="1" si="115"/>
        <v/>
      </c>
      <c r="CF433" s="12" t="str">
        <f t="shared" ca="1" si="116"/>
        <v/>
      </c>
      <c r="CG433" s="16" t="str">
        <f t="shared" ca="1" si="117"/>
        <v/>
      </c>
      <c r="CH433" s="12" t="str">
        <f t="shared" ca="1" si="118"/>
        <v/>
      </c>
      <c r="CI433" s="12" t="s">
        <v>104</v>
      </c>
    </row>
    <row r="434" spans="1:87">
      <c r="A434" s="6">
        <v>11541</v>
      </c>
      <c r="B434" s="6" t="s">
        <v>101</v>
      </c>
      <c r="C434" s="18">
        <v>0.7</v>
      </c>
      <c r="D434" s="6" t="s">
        <v>102</v>
      </c>
      <c r="E434" s="6" t="s">
        <v>102</v>
      </c>
      <c r="F434" s="18">
        <v>0.4</v>
      </c>
      <c r="G434" s="18" t="str">
        <f t="shared" si="102"/>
        <v>Oui</v>
      </c>
      <c r="H434" s="6" t="s">
        <v>104</v>
      </c>
      <c r="I434" s="7" t="s">
        <v>104</v>
      </c>
      <c r="J434" s="8">
        <v>43466</v>
      </c>
      <c r="K434" s="6">
        <f t="shared" ca="1" si="104"/>
        <v>7</v>
      </c>
      <c r="L434" s="6" t="str">
        <f t="shared" ca="1" si="105"/>
        <v>5 à 10 ans</v>
      </c>
      <c r="M434" s="8">
        <v>43466</v>
      </c>
      <c r="N434" s="6">
        <f t="shared" ca="1" si="106"/>
        <v>7</v>
      </c>
      <c r="O434" s="6" t="str">
        <f t="shared" ca="1" si="107"/>
        <v>5 à 10 ans</v>
      </c>
      <c r="P434" s="8">
        <v>25569</v>
      </c>
      <c r="Q434" s="6">
        <f t="shared" ca="1" si="108"/>
        <v>56</v>
      </c>
      <c r="R434" s="6" t="str">
        <f t="shared" ca="1" si="109"/>
        <v>55-64</v>
      </c>
      <c r="S434" s="6" t="s">
        <v>105</v>
      </c>
      <c r="T434" s="6"/>
      <c r="U434" s="6">
        <v>1</v>
      </c>
      <c r="V434" s="6">
        <v>1</v>
      </c>
      <c r="W434" s="6">
        <v>1</v>
      </c>
      <c r="X434" s="6">
        <v>1</v>
      </c>
      <c r="Y434" s="6">
        <v>1</v>
      </c>
      <c r="Z434" s="6">
        <v>1</v>
      </c>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f t="shared" si="103"/>
        <v>6</v>
      </c>
      <c r="BS434" s="6" t="str">
        <f t="shared" si="110"/>
        <v>Non prêté</v>
      </c>
      <c r="BT434" s="6" t="s">
        <v>106</v>
      </c>
      <c r="BU434" s="6" t="s">
        <v>112</v>
      </c>
      <c r="BV434" s="6" t="s">
        <v>108</v>
      </c>
      <c r="BW434" s="8" t="s">
        <v>103</v>
      </c>
      <c r="BX434" s="9" t="str">
        <f t="shared" ca="1" si="111"/>
        <v/>
      </c>
      <c r="BY434" s="10" t="str">
        <f t="shared" ca="1" si="112"/>
        <v/>
      </c>
      <c r="BZ434" s="7">
        <f t="shared" ca="1" si="113"/>
        <v>795419</v>
      </c>
      <c r="CA434" s="7"/>
      <c r="CB434" s="7">
        <f t="shared" ca="1" si="114"/>
        <v>795419</v>
      </c>
      <c r="CC434" s="7" t="s">
        <v>109</v>
      </c>
      <c r="CD434" s="7" t="s">
        <v>109</v>
      </c>
      <c r="CE434" s="7" t="str">
        <f t="shared" ca="1" si="115"/>
        <v/>
      </c>
      <c r="CF434" s="7" t="str">
        <f t="shared" ca="1" si="116"/>
        <v/>
      </c>
      <c r="CG434" s="11" t="str">
        <f t="shared" ca="1" si="117"/>
        <v/>
      </c>
      <c r="CH434" s="7" t="str">
        <f t="shared" ca="1" si="118"/>
        <v/>
      </c>
      <c r="CI434" s="7" t="s">
        <v>104</v>
      </c>
    </row>
    <row r="435" spans="1:87">
      <c r="A435">
        <v>11542</v>
      </c>
      <c r="B435" t="s">
        <v>101</v>
      </c>
      <c r="C435" s="17">
        <v>0.8</v>
      </c>
      <c r="D435" t="s">
        <v>103</v>
      </c>
      <c r="E435" t="s">
        <v>102</v>
      </c>
      <c r="F435" s="17">
        <v>0.75</v>
      </c>
      <c r="G435" s="17" t="str">
        <f t="shared" si="102"/>
        <v>Oui</v>
      </c>
      <c r="H435" t="s">
        <v>110</v>
      </c>
      <c r="I435" s="12" t="s">
        <v>104</v>
      </c>
      <c r="J435" s="13">
        <v>43281</v>
      </c>
      <c r="K435">
        <f t="shared" ca="1" si="104"/>
        <v>7</v>
      </c>
      <c r="L435" t="str">
        <f t="shared" ca="1" si="105"/>
        <v>5 à 10 ans</v>
      </c>
      <c r="M435" s="13">
        <v>43281</v>
      </c>
      <c r="N435">
        <f t="shared" ca="1" si="106"/>
        <v>7</v>
      </c>
      <c r="O435" t="str">
        <f t="shared" ca="1" si="107"/>
        <v>5 à 10 ans</v>
      </c>
      <c r="P435" s="13">
        <v>23743</v>
      </c>
      <c r="Q435">
        <f t="shared" ca="1" si="108"/>
        <v>61</v>
      </c>
      <c r="R435" t="str">
        <f t="shared" ca="1" si="109"/>
        <v>55-64</v>
      </c>
      <c r="S435" t="s">
        <v>105</v>
      </c>
      <c r="T435">
        <v>1</v>
      </c>
      <c r="V435">
        <v>1</v>
      </c>
      <c r="X435">
        <v>1</v>
      </c>
      <c r="Z435">
        <v>1</v>
      </c>
      <c r="BR435">
        <f t="shared" si="103"/>
        <v>4</v>
      </c>
      <c r="BS435" t="str">
        <f t="shared" si="110"/>
        <v>Prêt</v>
      </c>
      <c r="BT435" t="s">
        <v>106</v>
      </c>
      <c r="BU435" t="s">
        <v>125</v>
      </c>
      <c r="BV435" t="s">
        <v>126</v>
      </c>
      <c r="BW435" s="13" t="s">
        <v>103</v>
      </c>
      <c r="BX435" s="14">
        <f t="shared" ca="1" si="111"/>
        <v>4721631</v>
      </c>
      <c r="BY435" s="15" t="str">
        <f t="shared" ca="1" si="112"/>
        <v>750k-5 mil</v>
      </c>
      <c r="BZ435" s="12">
        <f t="shared" ca="1" si="113"/>
        <v>1126041</v>
      </c>
      <c r="CA435" s="12"/>
      <c r="CB435" s="12">
        <f t="shared" ca="1" si="114"/>
        <v>1126041</v>
      </c>
      <c r="CC435" s="12" t="s">
        <v>122</v>
      </c>
      <c r="CD435" s="12" t="s">
        <v>114</v>
      </c>
      <c r="CE435" s="12">
        <f t="shared" ca="1" si="115"/>
        <v>7</v>
      </c>
      <c r="CF435" s="12">
        <f t="shared" ca="1" si="116"/>
        <v>674518.71428571432</v>
      </c>
      <c r="CG435" s="16">
        <f t="shared" ca="1" si="117"/>
        <v>4.1931252947272792</v>
      </c>
      <c r="CH435" s="12" t="str">
        <f t="shared" ca="1" si="118"/>
        <v>1-5x</v>
      </c>
      <c r="CI435" s="12" t="s">
        <v>115</v>
      </c>
    </row>
    <row r="436" spans="1:87">
      <c r="A436" s="6">
        <v>11543</v>
      </c>
      <c r="B436" s="6" t="s">
        <v>142</v>
      </c>
      <c r="C436" s="18">
        <v>0.75</v>
      </c>
      <c r="D436" s="6" t="s">
        <v>102</v>
      </c>
      <c r="E436" s="6" t="s">
        <v>103</v>
      </c>
      <c r="F436" s="18"/>
      <c r="G436" s="18" t="str">
        <f t="shared" si="102"/>
        <v>Oui</v>
      </c>
      <c r="H436" s="6" t="s">
        <v>110</v>
      </c>
      <c r="I436" s="7" t="s">
        <v>111</v>
      </c>
      <c r="J436" s="8">
        <v>43101</v>
      </c>
      <c r="K436" s="6">
        <f t="shared" ca="1" si="104"/>
        <v>8</v>
      </c>
      <c r="L436" s="6" t="str">
        <f t="shared" ca="1" si="105"/>
        <v>5 à 10 ans</v>
      </c>
      <c r="M436" s="8">
        <v>43101</v>
      </c>
      <c r="N436" s="6">
        <f t="shared" ca="1" si="106"/>
        <v>8</v>
      </c>
      <c r="O436" s="6" t="str">
        <f t="shared" ca="1" si="107"/>
        <v>5 à 10 ans</v>
      </c>
      <c r="P436" s="8">
        <v>36526</v>
      </c>
      <c r="Q436" s="6">
        <f t="shared" ca="1" si="108"/>
        <v>26</v>
      </c>
      <c r="R436" s="6" t="str">
        <f t="shared" ca="1" si="109"/>
        <v>25-34</v>
      </c>
      <c r="S436" s="6" t="s">
        <v>140</v>
      </c>
      <c r="T436" s="6">
        <v>1</v>
      </c>
      <c r="U436" s="6">
        <v>1</v>
      </c>
      <c r="V436" s="6">
        <v>1</v>
      </c>
      <c r="W436" s="6">
        <v>1</v>
      </c>
      <c r="X436" s="6">
        <v>1</v>
      </c>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f t="shared" si="103"/>
        <v>5</v>
      </c>
      <c r="BS436" s="6" t="str">
        <f t="shared" si="110"/>
        <v>Prêt</v>
      </c>
      <c r="BT436" s="6" t="s">
        <v>106</v>
      </c>
      <c r="BU436" s="6" t="s">
        <v>112</v>
      </c>
      <c r="BV436" s="6" t="s">
        <v>108</v>
      </c>
      <c r="BW436" s="8" t="s">
        <v>103</v>
      </c>
      <c r="BX436" s="9">
        <f t="shared" ca="1" si="111"/>
        <v>2896932</v>
      </c>
      <c r="BY436" s="10" t="str">
        <f t="shared" ca="1" si="112"/>
        <v>750k-5 mil</v>
      </c>
      <c r="BZ436" s="7">
        <f t="shared" ca="1" si="113"/>
        <v>1608113</v>
      </c>
      <c r="CA436" s="7"/>
      <c r="CB436" s="7">
        <f t="shared" ca="1" si="114"/>
        <v>1608113</v>
      </c>
      <c r="CC436" s="7" t="s">
        <v>113</v>
      </c>
      <c r="CD436" s="7" t="s">
        <v>128</v>
      </c>
      <c r="CE436" s="7">
        <f t="shared" ca="1" si="115"/>
        <v>9</v>
      </c>
      <c r="CF436" s="7">
        <f t="shared" ca="1" si="116"/>
        <v>321881.33333333331</v>
      </c>
      <c r="CG436" s="11">
        <f t="shared" ca="1" si="117"/>
        <v>1.8014480325698505</v>
      </c>
      <c r="CH436" s="7" t="str">
        <f t="shared" ca="1" si="118"/>
        <v>1-5x</v>
      </c>
      <c r="CI436" s="7" t="s">
        <v>115</v>
      </c>
    </row>
    <row r="437" spans="1:87">
      <c r="A437">
        <v>11544</v>
      </c>
      <c r="B437" t="s">
        <v>139</v>
      </c>
      <c r="C437" s="17">
        <v>1</v>
      </c>
      <c r="D437" t="s">
        <v>103</v>
      </c>
      <c r="E437" t="s">
        <v>103</v>
      </c>
      <c r="G437" s="17" t="str">
        <f t="shared" si="102"/>
        <v>Oui</v>
      </c>
      <c r="H437" t="s">
        <v>104</v>
      </c>
      <c r="I437" s="12" t="s">
        <v>104</v>
      </c>
      <c r="J437" s="13">
        <v>42916</v>
      </c>
      <c r="K437">
        <f t="shared" ca="1" si="104"/>
        <v>8</v>
      </c>
      <c r="L437" t="str">
        <f t="shared" ca="1" si="105"/>
        <v>5 à 10 ans</v>
      </c>
      <c r="M437" s="13">
        <v>42916</v>
      </c>
      <c r="N437">
        <f t="shared" ca="1" si="106"/>
        <v>8</v>
      </c>
      <c r="O437" t="str">
        <f t="shared" ca="1" si="107"/>
        <v>5 à 10 ans</v>
      </c>
      <c r="P437" s="13">
        <v>34700</v>
      </c>
      <c r="Q437">
        <f t="shared" ca="1" si="108"/>
        <v>31</v>
      </c>
      <c r="R437" t="str">
        <f t="shared" ca="1" si="109"/>
        <v>25-34</v>
      </c>
      <c r="S437" t="s">
        <v>124</v>
      </c>
      <c r="V437">
        <v>1</v>
      </c>
      <c r="X437">
        <v>1</v>
      </c>
      <c r="Z437">
        <v>1</v>
      </c>
      <c r="BR437">
        <f t="shared" si="103"/>
        <v>3</v>
      </c>
      <c r="BS437" t="str">
        <f t="shared" si="110"/>
        <v>Non prêté</v>
      </c>
      <c r="BT437" t="s">
        <v>106</v>
      </c>
      <c r="BU437" t="s">
        <v>107</v>
      </c>
      <c r="BV437" t="s">
        <v>137</v>
      </c>
      <c r="BW437" s="13" t="s">
        <v>103</v>
      </c>
      <c r="BX437" s="14" t="str">
        <f t="shared" ca="1" si="111"/>
        <v/>
      </c>
      <c r="BY437" s="15" t="str">
        <f t="shared" ca="1" si="112"/>
        <v/>
      </c>
      <c r="BZ437" s="12">
        <f t="shared" ca="1" si="113"/>
        <v>702074</v>
      </c>
      <c r="CA437" s="12"/>
      <c r="CB437" s="12">
        <f t="shared" ca="1" si="114"/>
        <v>702074</v>
      </c>
      <c r="CC437" s="12" t="s">
        <v>109</v>
      </c>
      <c r="CD437" s="12" t="s">
        <v>109</v>
      </c>
      <c r="CE437" s="12" t="str">
        <f t="shared" ca="1" si="115"/>
        <v/>
      </c>
      <c r="CF437" s="12" t="str">
        <f t="shared" ca="1" si="116"/>
        <v/>
      </c>
      <c r="CG437" s="16" t="str">
        <f t="shared" ca="1" si="117"/>
        <v/>
      </c>
      <c r="CH437" s="12" t="str">
        <f t="shared" ca="1" si="118"/>
        <v/>
      </c>
      <c r="CI437" s="12" t="s">
        <v>104</v>
      </c>
    </row>
    <row r="438" spans="1:87">
      <c r="A438" s="6">
        <v>11545</v>
      </c>
      <c r="B438" s="6" t="s">
        <v>145</v>
      </c>
      <c r="C438" s="18">
        <v>0</v>
      </c>
      <c r="D438" s="6" t="s">
        <v>102</v>
      </c>
      <c r="E438" s="6" t="s">
        <v>102</v>
      </c>
      <c r="F438" s="18">
        <v>0.15</v>
      </c>
      <c r="G438" s="18" t="str">
        <f t="shared" si="102"/>
        <v>Non</v>
      </c>
      <c r="H438" s="6" t="s">
        <v>104</v>
      </c>
      <c r="I438" s="7" t="s">
        <v>120</v>
      </c>
      <c r="J438" s="8">
        <v>42736</v>
      </c>
      <c r="K438" s="6">
        <f t="shared" ca="1" si="104"/>
        <v>9</v>
      </c>
      <c r="L438" s="6" t="str">
        <f t="shared" ca="1" si="105"/>
        <v>5 à 10 ans</v>
      </c>
      <c r="M438" s="8">
        <v>42736</v>
      </c>
      <c r="N438" s="6">
        <f t="shared" ca="1" si="106"/>
        <v>9</v>
      </c>
      <c r="O438" s="6" t="str">
        <f t="shared" ca="1" si="107"/>
        <v>5 à 10 ans</v>
      </c>
      <c r="P438" s="8">
        <v>32874</v>
      </c>
      <c r="Q438" s="6">
        <f t="shared" ca="1" si="108"/>
        <v>36</v>
      </c>
      <c r="R438" s="6" t="str">
        <f t="shared" ca="1" si="109"/>
        <v>35-44</v>
      </c>
      <c r="S438" s="6" t="s">
        <v>134</v>
      </c>
      <c r="T438" s="6"/>
      <c r="U438" s="6">
        <v>1</v>
      </c>
      <c r="V438" s="6"/>
      <c r="W438" s="6">
        <v>1</v>
      </c>
      <c r="X438" s="6"/>
      <c r="Y438" s="6">
        <v>1</v>
      </c>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f t="shared" si="103"/>
        <v>3</v>
      </c>
      <c r="BS438" s="6" t="str">
        <f t="shared" si="110"/>
        <v>Non prêté</v>
      </c>
      <c r="BT438" s="6" t="s">
        <v>106</v>
      </c>
      <c r="BU438" s="6" t="s">
        <v>125</v>
      </c>
      <c r="BV438" s="6" t="s">
        <v>137</v>
      </c>
      <c r="BW438" s="8" t="s">
        <v>103</v>
      </c>
      <c r="BX438" s="9" t="str">
        <f t="shared" ca="1" si="111"/>
        <v/>
      </c>
      <c r="BY438" s="10" t="str">
        <f t="shared" ca="1" si="112"/>
        <v/>
      </c>
      <c r="BZ438" s="7">
        <f t="shared" ca="1" si="113"/>
        <v>1007132</v>
      </c>
      <c r="CA438" s="7"/>
      <c r="CB438" s="7">
        <f t="shared" ca="1" si="114"/>
        <v>1007132</v>
      </c>
      <c r="CC438" s="7" t="s">
        <v>109</v>
      </c>
      <c r="CD438" s="7" t="s">
        <v>109</v>
      </c>
      <c r="CE438" s="7" t="str">
        <f t="shared" ca="1" si="115"/>
        <v/>
      </c>
      <c r="CF438" s="7" t="str">
        <f t="shared" ca="1" si="116"/>
        <v/>
      </c>
      <c r="CG438" s="11" t="str">
        <f t="shared" ca="1" si="117"/>
        <v/>
      </c>
      <c r="CH438" s="7" t="str">
        <f t="shared" ca="1" si="118"/>
        <v/>
      </c>
      <c r="CI438" s="7" t="s">
        <v>104</v>
      </c>
    </row>
    <row r="439" spans="1:87">
      <c r="A439">
        <v>11546</v>
      </c>
      <c r="B439" t="s">
        <v>118</v>
      </c>
      <c r="C439" s="17">
        <v>0.4</v>
      </c>
      <c r="D439" t="s">
        <v>103</v>
      </c>
      <c r="E439" t="s">
        <v>102</v>
      </c>
      <c r="F439" s="17">
        <v>0.5</v>
      </c>
      <c r="G439" s="17" t="str">
        <f t="shared" si="102"/>
        <v>Non</v>
      </c>
      <c r="H439" t="s">
        <v>119</v>
      </c>
      <c r="I439" s="12" t="s">
        <v>120</v>
      </c>
      <c r="J439" s="13">
        <v>42551</v>
      </c>
      <c r="K439">
        <f t="shared" ca="1" si="104"/>
        <v>9</v>
      </c>
      <c r="L439" t="str">
        <f t="shared" ca="1" si="105"/>
        <v>5 à 10 ans</v>
      </c>
      <c r="M439" s="13">
        <v>42551</v>
      </c>
      <c r="N439">
        <f t="shared" ca="1" si="106"/>
        <v>9</v>
      </c>
      <c r="O439" t="str">
        <f t="shared" ca="1" si="107"/>
        <v>5 à 10 ans</v>
      </c>
      <c r="P439" s="13">
        <v>31048</v>
      </c>
      <c r="Q439">
        <f t="shared" ca="1" si="108"/>
        <v>41</v>
      </c>
      <c r="R439" t="str">
        <f t="shared" ca="1" si="109"/>
        <v>35-44</v>
      </c>
      <c r="S439" t="s">
        <v>105</v>
      </c>
      <c r="T439">
        <v>1</v>
      </c>
      <c r="V439">
        <v>1</v>
      </c>
      <c r="X439">
        <v>1</v>
      </c>
      <c r="Z439">
        <v>1</v>
      </c>
      <c r="BR439">
        <f t="shared" si="103"/>
        <v>4</v>
      </c>
      <c r="BS439" t="str">
        <f t="shared" si="110"/>
        <v>Prêt</v>
      </c>
      <c r="BT439" t="s">
        <v>106</v>
      </c>
      <c r="BU439" t="s">
        <v>107</v>
      </c>
      <c r="BV439" t="s">
        <v>108</v>
      </c>
      <c r="BW439" s="13" t="s">
        <v>103</v>
      </c>
      <c r="BX439" s="14">
        <f t="shared" ca="1" si="111"/>
        <v>3191917</v>
      </c>
      <c r="BY439" s="15" t="str">
        <f t="shared" ca="1" si="112"/>
        <v>750k-5 mil</v>
      </c>
      <c r="BZ439" s="12">
        <f t="shared" ca="1" si="113"/>
        <v>1200216</v>
      </c>
      <c r="CA439" s="12"/>
      <c r="CB439" s="12">
        <f t="shared" ca="1" si="114"/>
        <v>1200216</v>
      </c>
      <c r="CC439" s="12" t="s">
        <v>122</v>
      </c>
      <c r="CD439" s="12" t="s">
        <v>114</v>
      </c>
      <c r="CE439" s="12">
        <f t="shared" ca="1" si="115"/>
        <v>2</v>
      </c>
      <c r="CF439" s="12">
        <f t="shared" ca="1" si="116"/>
        <v>1595958.5</v>
      </c>
      <c r="CG439" s="16">
        <f t="shared" ca="1" si="117"/>
        <v>2.6594521319495823</v>
      </c>
      <c r="CH439" s="12" t="str">
        <f t="shared" ca="1" si="118"/>
        <v>1-5x</v>
      </c>
      <c r="CI439" s="12" t="s">
        <v>115</v>
      </c>
    </row>
    <row r="440" spans="1:87">
      <c r="A440" s="6">
        <v>11547</v>
      </c>
      <c r="B440" s="6" t="s">
        <v>101</v>
      </c>
      <c r="C440" s="18">
        <v>0.15</v>
      </c>
      <c r="D440" s="6" t="s">
        <v>102</v>
      </c>
      <c r="E440" s="6" t="s">
        <v>103</v>
      </c>
      <c r="F440" s="18"/>
      <c r="G440" s="18" t="str">
        <f t="shared" si="102"/>
        <v>Non</v>
      </c>
      <c r="H440" s="6" t="s">
        <v>104</v>
      </c>
      <c r="I440" s="7" t="s">
        <v>104</v>
      </c>
      <c r="J440" s="8">
        <v>42370</v>
      </c>
      <c r="K440" s="6">
        <f t="shared" ca="1" si="104"/>
        <v>10</v>
      </c>
      <c r="L440" s="6" t="str">
        <f t="shared" ca="1" si="105"/>
        <v>10-20 ans</v>
      </c>
      <c r="M440" s="8">
        <v>42370</v>
      </c>
      <c r="N440" s="6">
        <f t="shared" ca="1" si="106"/>
        <v>10</v>
      </c>
      <c r="O440" s="6" t="str">
        <f t="shared" ca="1" si="107"/>
        <v>10-20 ans</v>
      </c>
      <c r="P440" s="8">
        <v>29221</v>
      </c>
      <c r="Q440" s="6">
        <f t="shared" ca="1" si="108"/>
        <v>46</v>
      </c>
      <c r="R440" s="6" t="str">
        <f t="shared" ca="1" si="109"/>
        <v>45-54</v>
      </c>
      <c r="S440" s="6" t="s">
        <v>117</v>
      </c>
      <c r="T440" s="6"/>
      <c r="U440" s="6">
        <v>1</v>
      </c>
      <c r="V440" s="6">
        <v>1</v>
      </c>
      <c r="W440" s="6">
        <v>1</v>
      </c>
      <c r="X440" s="6">
        <v>1</v>
      </c>
      <c r="Y440" s="6">
        <v>1</v>
      </c>
      <c r="Z440" s="6">
        <v>1</v>
      </c>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f t="shared" si="103"/>
        <v>6</v>
      </c>
      <c r="BS440" s="6" t="str">
        <f t="shared" si="110"/>
        <v>Non prêté</v>
      </c>
      <c r="BT440" s="6" t="s">
        <v>106</v>
      </c>
      <c r="BU440" s="6" t="s">
        <v>112</v>
      </c>
      <c r="BV440" s="6" t="s">
        <v>108</v>
      </c>
      <c r="BW440" s="8" t="s">
        <v>103</v>
      </c>
      <c r="BX440" s="9" t="str">
        <f t="shared" ca="1" si="111"/>
        <v/>
      </c>
      <c r="BY440" s="10" t="str">
        <f t="shared" ca="1" si="112"/>
        <v/>
      </c>
      <c r="BZ440" s="7">
        <f t="shared" ca="1" si="113"/>
        <v>855125</v>
      </c>
      <c r="CA440" s="7"/>
      <c r="CB440" s="7">
        <f t="shared" ca="1" si="114"/>
        <v>855125</v>
      </c>
      <c r="CC440" s="7" t="s">
        <v>109</v>
      </c>
      <c r="CD440" s="7" t="s">
        <v>109</v>
      </c>
      <c r="CE440" s="7" t="str">
        <f t="shared" ca="1" si="115"/>
        <v/>
      </c>
      <c r="CF440" s="7" t="str">
        <f t="shared" ca="1" si="116"/>
        <v/>
      </c>
      <c r="CG440" s="11" t="str">
        <f t="shared" ca="1" si="117"/>
        <v/>
      </c>
      <c r="CH440" s="7" t="str">
        <f t="shared" ca="1" si="118"/>
        <v/>
      </c>
      <c r="CI440" s="7" t="s">
        <v>104</v>
      </c>
    </row>
    <row r="441" spans="1:87">
      <c r="A441">
        <v>11548</v>
      </c>
      <c r="B441" t="s">
        <v>101</v>
      </c>
      <c r="C441" s="17">
        <v>0.2</v>
      </c>
      <c r="D441" t="s">
        <v>103</v>
      </c>
      <c r="E441" t="s">
        <v>103</v>
      </c>
      <c r="G441" s="17" t="str">
        <f t="shared" si="102"/>
        <v>Non</v>
      </c>
      <c r="H441" t="s">
        <v>104</v>
      </c>
      <c r="I441" s="12" t="s">
        <v>104</v>
      </c>
      <c r="J441" s="13">
        <v>42185</v>
      </c>
      <c r="K441">
        <f t="shared" ca="1" si="104"/>
        <v>10</v>
      </c>
      <c r="L441" t="str">
        <f t="shared" ca="1" si="105"/>
        <v>10-20 ans</v>
      </c>
      <c r="M441" s="13">
        <v>42185</v>
      </c>
      <c r="N441">
        <f t="shared" ca="1" si="106"/>
        <v>10</v>
      </c>
      <c r="O441" t="str">
        <f t="shared" ca="1" si="107"/>
        <v>10-20 ans</v>
      </c>
      <c r="P441" s="13">
        <v>27395</v>
      </c>
      <c r="Q441">
        <f t="shared" ca="1" si="108"/>
        <v>51</v>
      </c>
      <c r="R441" t="str">
        <f t="shared" ca="1" si="109"/>
        <v>45-54</v>
      </c>
      <c r="S441" t="s">
        <v>154</v>
      </c>
      <c r="V441">
        <v>1</v>
      </c>
      <c r="X441">
        <v>1</v>
      </c>
      <c r="Z441">
        <v>1</v>
      </c>
      <c r="BR441">
        <f t="shared" si="103"/>
        <v>3</v>
      </c>
      <c r="BS441" t="str">
        <f t="shared" si="110"/>
        <v>Non prêté</v>
      </c>
      <c r="BT441" t="s">
        <v>106</v>
      </c>
      <c r="BU441" t="s">
        <v>107</v>
      </c>
      <c r="BV441" t="s">
        <v>108</v>
      </c>
      <c r="BW441" s="13" t="s">
        <v>103</v>
      </c>
      <c r="BX441" s="14" t="str">
        <f t="shared" ca="1" si="111"/>
        <v/>
      </c>
      <c r="BY441" s="15" t="str">
        <f t="shared" ca="1" si="112"/>
        <v/>
      </c>
      <c r="BZ441" s="12">
        <f t="shared" ca="1" si="113"/>
        <v>1333414</v>
      </c>
      <c r="CA441" s="12"/>
      <c r="CB441" s="12">
        <f t="shared" ca="1" si="114"/>
        <v>1333414</v>
      </c>
      <c r="CC441" s="12" t="s">
        <v>109</v>
      </c>
      <c r="CD441" s="12" t="s">
        <v>109</v>
      </c>
      <c r="CE441" s="12" t="str">
        <f t="shared" ca="1" si="115"/>
        <v/>
      </c>
      <c r="CF441" s="12" t="str">
        <f t="shared" ca="1" si="116"/>
        <v/>
      </c>
      <c r="CG441" s="16" t="str">
        <f t="shared" ca="1" si="117"/>
        <v/>
      </c>
      <c r="CH441" s="12" t="str">
        <f t="shared" ca="1" si="118"/>
        <v/>
      </c>
      <c r="CI441" s="12" t="s">
        <v>104</v>
      </c>
    </row>
    <row r="442" spans="1:87">
      <c r="A442" s="6">
        <v>11549</v>
      </c>
      <c r="B442" s="6" t="s">
        <v>101</v>
      </c>
      <c r="C442" s="18">
        <v>0.3</v>
      </c>
      <c r="D442" s="6" t="s">
        <v>102</v>
      </c>
      <c r="E442" s="6" t="s">
        <v>102</v>
      </c>
      <c r="F442" s="18">
        <v>0.15</v>
      </c>
      <c r="G442" s="18" t="str">
        <f t="shared" si="102"/>
        <v>Non</v>
      </c>
      <c r="H442" s="6" t="s">
        <v>104</v>
      </c>
      <c r="I442" s="7" t="s">
        <v>104</v>
      </c>
      <c r="J442" s="8">
        <v>42005</v>
      </c>
      <c r="K442" s="6">
        <f t="shared" ca="1" si="104"/>
        <v>11</v>
      </c>
      <c r="L442" s="6" t="str">
        <f t="shared" ca="1" si="105"/>
        <v>10-20 ans</v>
      </c>
      <c r="M442" s="8">
        <v>42005</v>
      </c>
      <c r="N442" s="6">
        <f t="shared" ca="1" si="106"/>
        <v>11</v>
      </c>
      <c r="O442" s="6" t="str">
        <f t="shared" ca="1" si="107"/>
        <v>10-20 ans</v>
      </c>
      <c r="P442" s="8">
        <v>25569</v>
      </c>
      <c r="Q442" s="6">
        <f t="shared" ca="1" si="108"/>
        <v>56</v>
      </c>
      <c r="R442" s="6" t="str">
        <f t="shared" ca="1" si="109"/>
        <v>55-64</v>
      </c>
      <c r="S442" s="6" t="s">
        <v>105</v>
      </c>
      <c r="T442" s="6"/>
      <c r="U442" s="6">
        <v>1</v>
      </c>
      <c r="V442" s="6">
        <v>1</v>
      </c>
      <c r="W442" s="6">
        <v>1</v>
      </c>
      <c r="X442" s="6">
        <v>1</v>
      </c>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f t="shared" si="103"/>
        <v>4</v>
      </c>
      <c r="BS442" s="6" t="str">
        <f t="shared" si="110"/>
        <v>Non prêté</v>
      </c>
      <c r="BT442" s="6" t="s">
        <v>106</v>
      </c>
      <c r="BU442" s="6" t="s">
        <v>112</v>
      </c>
      <c r="BV442" s="6" t="s">
        <v>108</v>
      </c>
      <c r="BW442" s="8" t="s">
        <v>103</v>
      </c>
      <c r="BX442" s="9" t="str">
        <f t="shared" ca="1" si="111"/>
        <v/>
      </c>
      <c r="BY442" s="10" t="str">
        <f t="shared" ca="1" si="112"/>
        <v/>
      </c>
      <c r="BZ442" s="7">
        <f t="shared" ca="1" si="113"/>
        <v>223068</v>
      </c>
      <c r="CA442" s="7"/>
      <c r="CB442" s="7">
        <f t="shared" ca="1" si="114"/>
        <v>223068</v>
      </c>
      <c r="CC442" s="7" t="s">
        <v>109</v>
      </c>
      <c r="CD442" s="7" t="s">
        <v>109</v>
      </c>
      <c r="CE442" s="7" t="str">
        <f t="shared" ca="1" si="115"/>
        <v/>
      </c>
      <c r="CF442" s="7" t="str">
        <f t="shared" ca="1" si="116"/>
        <v/>
      </c>
      <c r="CG442" s="11" t="str">
        <f t="shared" ca="1" si="117"/>
        <v/>
      </c>
      <c r="CH442" s="7" t="str">
        <f t="shared" ca="1" si="118"/>
        <v/>
      </c>
      <c r="CI442" s="7" t="s">
        <v>104</v>
      </c>
    </row>
    <row r="443" spans="1:87">
      <c r="A443">
        <v>11550</v>
      </c>
      <c r="B443" t="s">
        <v>101</v>
      </c>
      <c r="C443" s="17">
        <v>0.4</v>
      </c>
      <c r="D443" t="s">
        <v>103</v>
      </c>
      <c r="E443" t="s">
        <v>102</v>
      </c>
      <c r="F443" s="17">
        <v>0.3</v>
      </c>
      <c r="G443" s="17" t="str">
        <f t="shared" si="102"/>
        <v>Non</v>
      </c>
      <c r="H443" t="s">
        <v>104</v>
      </c>
      <c r="I443" s="12" t="s">
        <v>104</v>
      </c>
      <c r="J443" s="13">
        <v>41640</v>
      </c>
      <c r="K443">
        <f t="shared" ca="1" si="104"/>
        <v>12</v>
      </c>
      <c r="L443" t="str">
        <f t="shared" ca="1" si="105"/>
        <v>10-20 ans</v>
      </c>
      <c r="M443" s="13">
        <v>41640</v>
      </c>
      <c r="N443">
        <f t="shared" ca="1" si="106"/>
        <v>12</v>
      </c>
      <c r="O443" t="str">
        <f t="shared" ca="1" si="107"/>
        <v>10-20 ans</v>
      </c>
      <c r="P443" s="13">
        <v>23743</v>
      </c>
      <c r="Q443">
        <f t="shared" ca="1" si="108"/>
        <v>61</v>
      </c>
      <c r="R443" t="str">
        <f t="shared" ca="1" si="109"/>
        <v>55-64</v>
      </c>
      <c r="S443" t="s">
        <v>117</v>
      </c>
      <c r="V443">
        <v>1</v>
      </c>
      <c r="X443">
        <v>1</v>
      </c>
      <c r="Z443">
        <v>1</v>
      </c>
      <c r="BR443">
        <f t="shared" si="103"/>
        <v>3</v>
      </c>
      <c r="BS443" t="str">
        <f t="shared" si="110"/>
        <v>Non prêté</v>
      </c>
      <c r="BT443" t="s">
        <v>106</v>
      </c>
      <c r="BU443" t="s">
        <v>112</v>
      </c>
      <c r="BV443" t="s">
        <v>108</v>
      </c>
      <c r="BW443" s="13" t="s">
        <v>103</v>
      </c>
      <c r="BX443" s="14" t="str">
        <f t="shared" ca="1" si="111"/>
        <v/>
      </c>
      <c r="BY443" s="15" t="str">
        <f t="shared" ca="1" si="112"/>
        <v/>
      </c>
      <c r="BZ443" s="12">
        <f t="shared" ca="1" si="113"/>
        <v>604718</v>
      </c>
      <c r="CA443" s="12"/>
      <c r="CB443" s="12">
        <f t="shared" ca="1" si="114"/>
        <v>604718</v>
      </c>
      <c r="CC443" s="12" t="s">
        <v>109</v>
      </c>
      <c r="CD443" s="12" t="s">
        <v>109</v>
      </c>
      <c r="CE443" s="12" t="str">
        <f t="shared" ca="1" si="115"/>
        <v/>
      </c>
      <c r="CF443" s="12" t="str">
        <f t="shared" ca="1" si="116"/>
        <v/>
      </c>
      <c r="CG443" s="16" t="str">
        <f t="shared" ca="1" si="117"/>
        <v/>
      </c>
      <c r="CH443" s="12" t="str">
        <f t="shared" ca="1" si="118"/>
        <v/>
      </c>
      <c r="CI443" s="12" t="s">
        <v>104</v>
      </c>
    </row>
    <row r="444" spans="1:87">
      <c r="A444" s="6">
        <v>11551</v>
      </c>
      <c r="B444" s="6" t="s">
        <v>101</v>
      </c>
      <c r="C444" s="18">
        <v>0.5</v>
      </c>
      <c r="D444" s="6" t="s">
        <v>102</v>
      </c>
      <c r="E444" s="6" t="s">
        <v>103</v>
      </c>
      <c r="F444" s="18"/>
      <c r="G444" s="18" t="str">
        <f t="shared" si="102"/>
        <v>Oui</v>
      </c>
      <c r="H444" s="6" t="s">
        <v>119</v>
      </c>
      <c r="I444" s="7" t="s">
        <v>120</v>
      </c>
      <c r="J444" s="8">
        <v>41275</v>
      </c>
      <c r="K444" s="6">
        <f t="shared" ca="1" si="104"/>
        <v>13</v>
      </c>
      <c r="L444" s="6" t="str">
        <f t="shared" ca="1" si="105"/>
        <v>10-20 ans</v>
      </c>
      <c r="M444" s="8">
        <v>41275</v>
      </c>
      <c r="N444" s="6">
        <f t="shared" ca="1" si="106"/>
        <v>13</v>
      </c>
      <c r="O444" s="6" t="str">
        <f t="shared" ca="1" si="107"/>
        <v>10-20 ans</v>
      </c>
      <c r="P444" s="8">
        <v>36526</v>
      </c>
      <c r="Q444" s="6">
        <f t="shared" ca="1" si="108"/>
        <v>26</v>
      </c>
      <c r="R444" s="6" t="str">
        <f t="shared" ca="1" si="109"/>
        <v>25-34</v>
      </c>
      <c r="S444" s="6" t="s">
        <v>136</v>
      </c>
      <c r="T444" s="6">
        <v>1</v>
      </c>
      <c r="U444" s="6">
        <v>1</v>
      </c>
      <c r="V444" s="6"/>
      <c r="W444" s="6">
        <v>1</v>
      </c>
      <c r="X444" s="6"/>
      <c r="Y444" s="6">
        <v>1</v>
      </c>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f t="shared" si="103"/>
        <v>4</v>
      </c>
      <c r="BS444" s="6" t="str">
        <f t="shared" si="110"/>
        <v>Prêt</v>
      </c>
      <c r="BT444" s="6" t="s">
        <v>106</v>
      </c>
      <c r="BU444" s="6" t="s">
        <v>125</v>
      </c>
      <c r="BV444" s="6" t="s">
        <v>126</v>
      </c>
      <c r="BW444" s="8" t="s">
        <v>103</v>
      </c>
      <c r="BX444" s="9">
        <f t="shared" ca="1" si="111"/>
        <v>494796</v>
      </c>
      <c r="BY444" s="10" t="str">
        <f t="shared" ca="1" si="112"/>
        <v>250k-750k</v>
      </c>
      <c r="BZ444" s="7">
        <f t="shared" ca="1" si="113"/>
        <v>1610274</v>
      </c>
      <c r="CA444" s="7"/>
      <c r="CB444" s="7">
        <f t="shared" ca="1" si="114"/>
        <v>1610274</v>
      </c>
      <c r="CC444" s="7" t="s">
        <v>113</v>
      </c>
      <c r="CD444" s="7" t="s">
        <v>128</v>
      </c>
      <c r="CE444" s="7">
        <f t="shared" ca="1" si="115"/>
        <v>4</v>
      </c>
      <c r="CF444" s="7">
        <f t="shared" ca="1" si="116"/>
        <v>123699</v>
      </c>
      <c r="CG444" s="11">
        <f t="shared" ca="1" si="117"/>
        <v>0.30727441416802359</v>
      </c>
      <c r="CH444" s="7" t="str">
        <f t="shared" ca="1" si="118"/>
        <v>1x</v>
      </c>
      <c r="CI444" s="7" t="s">
        <v>115</v>
      </c>
    </row>
    <row r="445" spans="1:87">
      <c r="A445">
        <v>11552</v>
      </c>
      <c r="B445" t="s">
        <v>101</v>
      </c>
      <c r="C445" s="17">
        <v>0.6</v>
      </c>
      <c r="D445" t="s">
        <v>103</v>
      </c>
      <c r="E445" t="s">
        <v>103</v>
      </c>
      <c r="G445" s="17" t="str">
        <f t="shared" si="102"/>
        <v>Oui</v>
      </c>
      <c r="H445" t="s">
        <v>104</v>
      </c>
      <c r="I445" s="12" t="s">
        <v>104</v>
      </c>
      <c r="J445" s="13">
        <v>40909</v>
      </c>
      <c r="K445">
        <f t="shared" ca="1" si="104"/>
        <v>14</v>
      </c>
      <c r="L445" t="str">
        <f t="shared" ca="1" si="105"/>
        <v>10-20 ans</v>
      </c>
      <c r="M445" s="13">
        <v>40909</v>
      </c>
      <c r="N445">
        <f t="shared" ca="1" si="106"/>
        <v>14</v>
      </c>
      <c r="O445" t="str">
        <f t="shared" ca="1" si="107"/>
        <v>10-20 ans</v>
      </c>
      <c r="P445" s="13">
        <v>34700</v>
      </c>
      <c r="Q445">
        <f t="shared" ca="1" si="108"/>
        <v>31</v>
      </c>
      <c r="R445" t="str">
        <f t="shared" ca="1" si="109"/>
        <v>25-34</v>
      </c>
      <c r="S445" t="s">
        <v>129</v>
      </c>
      <c r="V445">
        <v>1</v>
      </c>
      <c r="X445">
        <v>1</v>
      </c>
      <c r="Z445">
        <v>1</v>
      </c>
      <c r="BR445">
        <f t="shared" si="103"/>
        <v>3</v>
      </c>
      <c r="BS445" t="str">
        <f t="shared" si="110"/>
        <v>Non prêté</v>
      </c>
      <c r="BT445" t="s">
        <v>106</v>
      </c>
      <c r="BU445" t="s">
        <v>125</v>
      </c>
      <c r="BV445" t="s">
        <v>137</v>
      </c>
      <c r="BW445" s="13" t="s">
        <v>103</v>
      </c>
      <c r="BX445" s="14" t="str">
        <f t="shared" ca="1" si="111"/>
        <v/>
      </c>
      <c r="BY445" s="15" t="str">
        <f t="shared" ca="1" si="112"/>
        <v/>
      </c>
      <c r="BZ445" s="12">
        <f t="shared" ca="1" si="113"/>
        <v>176884</v>
      </c>
      <c r="CA445" s="12"/>
      <c r="CB445" s="12">
        <f t="shared" ca="1" si="114"/>
        <v>176884</v>
      </c>
      <c r="CC445" s="12" t="s">
        <v>109</v>
      </c>
      <c r="CD445" s="12" t="s">
        <v>109</v>
      </c>
      <c r="CE445" s="12" t="str">
        <f t="shared" ca="1" si="115"/>
        <v/>
      </c>
      <c r="CF445" s="12" t="str">
        <f t="shared" ca="1" si="116"/>
        <v/>
      </c>
      <c r="CG445" s="16" t="str">
        <f t="shared" ca="1" si="117"/>
        <v/>
      </c>
      <c r="CH445" s="12" t="str">
        <f t="shared" ca="1" si="118"/>
        <v/>
      </c>
      <c r="CI445" s="12" t="s">
        <v>104</v>
      </c>
    </row>
    <row r="446" spans="1:87">
      <c r="A446" s="6">
        <v>11553</v>
      </c>
      <c r="B446" s="6" t="s">
        <v>101</v>
      </c>
      <c r="C446" s="18">
        <v>0.7</v>
      </c>
      <c r="D446" s="6" t="s">
        <v>102</v>
      </c>
      <c r="E446" s="6" t="s">
        <v>102</v>
      </c>
      <c r="F446" s="18">
        <v>0.4</v>
      </c>
      <c r="G446" s="18" t="str">
        <f t="shared" si="102"/>
        <v>Oui</v>
      </c>
      <c r="H446" s="6" t="s">
        <v>104</v>
      </c>
      <c r="I446" s="7" t="s">
        <v>120</v>
      </c>
      <c r="J446" s="8">
        <v>40544</v>
      </c>
      <c r="K446" s="6">
        <f t="shared" ca="1" si="104"/>
        <v>15</v>
      </c>
      <c r="L446" s="6" t="str">
        <f t="shared" ca="1" si="105"/>
        <v>10-20 ans</v>
      </c>
      <c r="M446" s="8">
        <v>40544</v>
      </c>
      <c r="N446" s="6">
        <f t="shared" ca="1" si="106"/>
        <v>15</v>
      </c>
      <c r="O446" s="6" t="str">
        <f t="shared" ca="1" si="107"/>
        <v>10-20 ans</v>
      </c>
      <c r="P446" s="8">
        <v>32874</v>
      </c>
      <c r="Q446" s="6">
        <f t="shared" ca="1" si="108"/>
        <v>36</v>
      </c>
      <c r="R446" s="6" t="str">
        <f t="shared" ca="1" si="109"/>
        <v>35-44</v>
      </c>
      <c r="S446" s="6" t="s">
        <v>124</v>
      </c>
      <c r="T446" s="6"/>
      <c r="U446" s="6">
        <v>1</v>
      </c>
      <c r="V446" s="6">
        <v>1</v>
      </c>
      <c r="W446" s="6">
        <v>1</v>
      </c>
      <c r="X446" s="6">
        <v>1</v>
      </c>
      <c r="Y446" s="6">
        <v>1</v>
      </c>
      <c r="Z446" s="6">
        <v>1</v>
      </c>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f t="shared" si="103"/>
        <v>6</v>
      </c>
      <c r="BS446" s="6" t="str">
        <f t="shared" si="110"/>
        <v>Non prêté</v>
      </c>
      <c r="BT446" s="6" t="s">
        <v>106</v>
      </c>
      <c r="BU446" s="6" t="s">
        <v>125</v>
      </c>
      <c r="BV446" s="6" t="s">
        <v>126</v>
      </c>
      <c r="BW446" s="8" t="s">
        <v>103</v>
      </c>
      <c r="BX446" s="9" t="str">
        <f t="shared" ca="1" si="111"/>
        <v/>
      </c>
      <c r="BY446" s="10" t="str">
        <f t="shared" ca="1" si="112"/>
        <v/>
      </c>
      <c r="BZ446" s="7">
        <f t="shared" ca="1" si="113"/>
        <v>284205</v>
      </c>
      <c r="CA446" s="7"/>
      <c r="CB446" s="7">
        <f t="shared" ca="1" si="114"/>
        <v>284205</v>
      </c>
      <c r="CC446" s="7" t="s">
        <v>109</v>
      </c>
      <c r="CD446" s="7" t="s">
        <v>109</v>
      </c>
      <c r="CE446" s="7" t="str">
        <f t="shared" ca="1" si="115"/>
        <v/>
      </c>
      <c r="CF446" s="7" t="str">
        <f t="shared" ca="1" si="116"/>
        <v/>
      </c>
      <c r="CG446" s="11" t="str">
        <f t="shared" ca="1" si="117"/>
        <v/>
      </c>
      <c r="CH446" s="7" t="str">
        <f t="shared" ca="1" si="118"/>
        <v/>
      </c>
      <c r="CI446" s="7" t="s">
        <v>104</v>
      </c>
    </row>
    <row r="447" spans="1:87">
      <c r="A447">
        <v>11554</v>
      </c>
      <c r="B447" t="s">
        <v>130</v>
      </c>
      <c r="C447" s="17">
        <v>0.8</v>
      </c>
      <c r="D447" t="s">
        <v>103</v>
      </c>
      <c r="E447" t="s">
        <v>102</v>
      </c>
      <c r="F447" s="17">
        <v>0.75</v>
      </c>
      <c r="G447" s="17" t="str">
        <f t="shared" si="102"/>
        <v>Oui</v>
      </c>
      <c r="H447" t="s">
        <v>104</v>
      </c>
      <c r="I447" s="12" t="s">
        <v>104</v>
      </c>
      <c r="J447" s="13">
        <v>40179</v>
      </c>
      <c r="K447">
        <f t="shared" ca="1" si="104"/>
        <v>16</v>
      </c>
      <c r="L447" t="str">
        <f t="shared" ca="1" si="105"/>
        <v>10-20 ans</v>
      </c>
      <c r="M447" s="13">
        <v>40179</v>
      </c>
      <c r="N447">
        <f t="shared" ca="1" si="106"/>
        <v>16</v>
      </c>
      <c r="O447" t="str">
        <f t="shared" ca="1" si="107"/>
        <v>10-20 ans</v>
      </c>
      <c r="P447" s="13">
        <v>31048</v>
      </c>
      <c r="Q447">
        <f t="shared" ca="1" si="108"/>
        <v>41</v>
      </c>
      <c r="R447" t="str">
        <f t="shared" ca="1" si="109"/>
        <v>35-44</v>
      </c>
      <c r="S447" t="s">
        <v>117</v>
      </c>
      <c r="V447">
        <v>1</v>
      </c>
      <c r="X447">
        <v>1</v>
      </c>
      <c r="Z447">
        <v>1</v>
      </c>
      <c r="BR447">
        <f t="shared" si="103"/>
        <v>3</v>
      </c>
      <c r="BS447" t="str">
        <f t="shared" si="110"/>
        <v>Non prêté</v>
      </c>
      <c r="BT447" t="s">
        <v>106</v>
      </c>
      <c r="BU447" t="s">
        <v>112</v>
      </c>
      <c r="BV447" t="s">
        <v>108</v>
      </c>
      <c r="BW447" s="13" t="s">
        <v>103</v>
      </c>
      <c r="BX447" s="14" t="str">
        <f t="shared" ca="1" si="111"/>
        <v/>
      </c>
      <c r="BY447" s="15" t="str">
        <f t="shared" ca="1" si="112"/>
        <v/>
      </c>
      <c r="BZ447" s="12">
        <f t="shared" ca="1" si="113"/>
        <v>59002</v>
      </c>
      <c r="CA447" s="12"/>
      <c r="CB447" s="12">
        <f t="shared" ca="1" si="114"/>
        <v>59002</v>
      </c>
      <c r="CC447" s="12" t="s">
        <v>109</v>
      </c>
      <c r="CD447" s="12" t="s">
        <v>109</v>
      </c>
      <c r="CE447" s="12" t="str">
        <f t="shared" ca="1" si="115"/>
        <v/>
      </c>
      <c r="CF447" s="12" t="str">
        <f t="shared" ca="1" si="116"/>
        <v/>
      </c>
      <c r="CG447" s="16" t="str">
        <f t="shared" ca="1" si="117"/>
        <v/>
      </c>
      <c r="CH447" s="12" t="str">
        <f t="shared" ca="1" si="118"/>
        <v/>
      </c>
      <c r="CI447" s="12" t="s">
        <v>104</v>
      </c>
    </row>
    <row r="448" spans="1:87">
      <c r="A448" s="6">
        <v>11555</v>
      </c>
      <c r="B448" s="6" t="s">
        <v>139</v>
      </c>
      <c r="C448" s="18">
        <v>0.75</v>
      </c>
      <c r="D448" s="6" t="s">
        <v>102</v>
      </c>
      <c r="E448" s="6" t="s">
        <v>103</v>
      </c>
      <c r="F448" s="18"/>
      <c r="G448" s="18" t="str">
        <f t="shared" si="102"/>
        <v>Oui</v>
      </c>
      <c r="H448" s="6" t="s">
        <v>104</v>
      </c>
      <c r="I448" s="7" t="s">
        <v>104</v>
      </c>
      <c r="J448" s="8">
        <v>39814</v>
      </c>
      <c r="K448" s="6">
        <f t="shared" ca="1" si="104"/>
        <v>17</v>
      </c>
      <c r="L448" s="6" t="str">
        <f t="shared" ca="1" si="105"/>
        <v>10-20 ans</v>
      </c>
      <c r="M448" s="8">
        <v>39814</v>
      </c>
      <c r="N448" s="6">
        <f t="shared" ca="1" si="106"/>
        <v>17</v>
      </c>
      <c r="O448" s="6" t="str">
        <f t="shared" ca="1" si="107"/>
        <v>10-20 ans</v>
      </c>
      <c r="P448" s="8">
        <v>29221</v>
      </c>
      <c r="Q448" s="6">
        <f t="shared" ca="1" si="108"/>
        <v>46</v>
      </c>
      <c r="R448" s="6" t="str">
        <f t="shared" ca="1" si="109"/>
        <v>45-54</v>
      </c>
      <c r="S448" s="6" t="s">
        <v>129</v>
      </c>
      <c r="T448" s="6"/>
      <c r="U448" s="6">
        <v>1</v>
      </c>
      <c r="V448" s="6">
        <v>1</v>
      </c>
      <c r="W448" s="6">
        <v>1</v>
      </c>
      <c r="X448" s="6">
        <v>1</v>
      </c>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f t="shared" si="103"/>
        <v>4</v>
      </c>
      <c r="BS448" s="6" t="str">
        <f t="shared" si="110"/>
        <v>Non prêté</v>
      </c>
      <c r="BT448" s="6" t="s">
        <v>106</v>
      </c>
      <c r="BU448" s="6" t="s">
        <v>107</v>
      </c>
      <c r="BV448" s="6" t="s">
        <v>137</v>
      </c>
      <c r="BW448" s="8" t="s">
        <v>103</v>
      </c>
      <c r="BX448" s="9" t="str">
        <f t="shared" ca="1" si="111"/>
        <v/>
      </c>
      <c r="BY448" s="10" t="str">
        <f t="shared" ca="1" si="112"/>
        <v/>
      </c>
      <c r="BZ448" s="7">
        <f t="shared" ca="1" si="113"/>
        <v>670539</v>
      </c>
      <c r="CA448" s="7"/>
      <c r="CB448" s="7">
        <f t="shared" ca="1" si="114"/>
        <v>670539</v>
      </c>
      <c r="CC448" s="7" t="s">
        <v>109</v>
      </c>
      <c r="CD448" s="7" t="s">
        <v>109</v>
      </c>
      <c r="CE448" s="7" t="str">
        <f t="shared" ca="1" si="115"/>
        <v/>
      </c>
      <c r="CF448" s="7" t="str">
        <f t="shared" ca="1" si="116"/>
        <v/>
      </c>
      <c r="CG448" s="11" t="str">
        <f t="shared" ca="1" si="117"/>
        <v/>
      </c>
      <c r="CH448" s="7" t="str">
        <f t="shared" ca="1" si="118"/>
        <v/>
      </c>
      <c r="CI448" s="7" t="s">
        <v>104</v>
      </c>
    </row>
    <row r="449" spans="1:87">
      <c r="A449">
        <v>11556</v>
      </c>
      <c r="B449" t="s">
        <v>139</v>
      </c>
      <c r="C449" s="17">
        <v>1</v>
      </c>
      <c r="D449" t="s">
        <v>103</v>
      </c>
      <c r="E449" t="s">
        <v>103</v>
      </c>
      <c r="G449" s="17" t="str">
        <f t="shared" si="102"/>
        <v>Oui</v>
      </c>
      <c r="H449" t="s">
        <v>119</v>
      </c>
      <c r="I449" s="12" t="s">
        <v>127</v>
      </c>
      <c r="J449" s="13">
        <v>39448</v>
      </c>
      <c r="K449">
        <f t="shared" ca="1" si="104"/>
        <v>18</v>
      </c>
      <c r="L449" t="str">
        <f t="shared" ca="1" si="105"/>
        <v>10-20 ans</v>
      </c>
      <c r="M449" s="13">
        <v>39448</v>
      </c>
      <c r="N449">
        <f t="shared" ca="1" si="106"/>
        <v>18</v>
      </c>
      <c r="O449" t="str">
        <f t="shared" ca="1" si="107"/>
        <v>10-20 ans</v>
      </c>
      <c r="P449" s="13">
        <v>27395</v>
      </c>
      <c r="Q449">
        <f t="shared" ca="1" si="108"/>
        <v>51</v>
      </c>
      <c r="R449" t="str">
        <f t="shared" ca="1" si="109"/>
        <v>45-54</v>
      </c>
      <c r="S449" t="s">
        <v>136</v>
      </c>
      <c r="T449">
        <v>1</v>
      </c>
      <c r="V449">
        <v>1</v>
      </c>
      <c r="X449">
        <v>1</v>
      </c>
      <c r="Z449">
        <v>1</v>
      </c>
      <c r="BR449">
        <f t="shared" si="103"/>
        <v>4</v>
      </c>
      <c r="BS449" t="str">
        <f t="shared" si="110"/>
        <v>Prêt</v>
      </c>
      <c r="BT449" t="s">
        <v>106</v>
      </c>
      <c r="BU449" t="s">
        <v>107</v>
      </c>
      <c r="BV449" t="s">
        <v>108</v>
      </c>
      <c r="BW449" s="13" t="s">
        <v>103</v>
      </c>
      <c r="BX449" s="14">
        <f t="shared" ca="1" si="111"/>
        <v>618234</v>
      </c>
      <c r="BY449" s="15" t="str">
        <f t="shared" ca="1" si="112"/>
        <v>250k-750k</v>
      </c>
      <c r="BZ449" s="12">
        <f t="shared" ca="1" si="113"/>
        <v>1836266</v>
      </c>
      <c r="CA449" s="12"/>
      <c r="CB449" s="12">
        <f t="shared" ca="1" si="114"/>
        <v>1836266</v>
      </c>
      <c r="CC449" s="12" t="s">
        <v>113</v>
      </c>
      <c r="CD449" s="12" t="s">
        <v>114</v>
      </c>
      <c r="CE449" s="12">
        <f t="shared" ca="1" si="115"/>
        <v>1</v>
      </c>
      <c r="CF449" s="12">
        <f t="shared" ca="1" si="116"/>
        <v>618234</v>
      </c>
      <c r="CG449" s="16">
        <f t="shared" ca="1" si="117"/>
        <v>0.33667997991576382</v>
      </c>
      <c r="CH449" s="12" t="str">
        <f t="shared" ca="1" si="118"/>
        <v>1x</v>
      </c>
      <c r="CI449" s="12" t="s">
        <v>115</v>
      </c>
    </row>
    <row r="450" spans="1:87">
      <c r="A450" s="6">
        <v>11557</v>
      </c>
      <c r="B450" s="6" t="s">
        <v>101</v>
      </c>
      <c r="C450" s="18">
        <v>0</v>
      </c>
      <c r="D450" s="6" t="s">
        <v>102</v>
      </c>
      <c r="E450" s="6" t="s">
        <v>102</v>
      </c>
      <c r="F450" s="18">
        <v>0.15</v>
      </c>
      <c r="G450" s="18" t="str">
        <f t="shared" si="102"/>
        <v>Non</v>
      </c>
      <c r="H450" s="6" t="s">
        <v>104</v>
      </c>
      <c r="I450" s="7" t="s">
        <v>104</v>
      </c>
      <c r="J450" s="8">
        <v>39083</v>
      </c>
      <c r="K450" s="6">
        <f t="shared" ca="1" si="104"/>
        <v>19</v>
      </c>
      <c r="L450" s="6" t="str">
        <f t="shared" ca="1" si="105"/>
        <v>10-20 ans</v>
      </c>
      <c r="M450" s="8">
        <v>39083</v>
      </c>
      <c r="N450" s="6">
        <f t="shared" ca="1" si="106"/>
        <v>19</v>
      </c>
      <c r="O450" s="6" t="str">
        <f t="shared" ca="1" si="107"/>
        <v>10-20 ans</v>
      </c>
      <c r="P450" s="8">
        <v>25569</v>
      </c>
      <c r="Q450" s="6">
        <f t="shared" ca="1" si="108"/>
        <v>56</v>
      </c>
      <c r="R450" s="6" t="str">
        <f t="shared" ca="1" si="109"/>
        <v>55-64</v>
      </c>
      <c r="S450" s="6" t="s">
        <v>129</v>
      </c>
      <c r="T450" s="6">
        <v>1</v>
      </c>
      <c r="U450" s="6">
        <v>1</v>
      </c>
      <c r="V450" s="6"/>
      <c r="W450" s="6">
        <v>1</v>
      </c>
      <c r="X450" s="6"/>
      <c r="Y450" s="6">
        <v>1</v>
      </c>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f t="shared" si="103"/>
        <v>4</v>
      </c>
      <c r="BS450" s="6" t="str">
        <f t="shared" si="110"/>
        <v>Prêt</v>
      </c>
      <c r="BT450" s="6" t="s">
        <v>106</v>
      </c>
      <c r="BU450" s="6" t="s">
        <v>125</v>
      </c>
      <c r="BV450" s="6" t="s">
        <v>138</v>
      </c>
      <c r="BW450" s="8" t="s">
        <v>102</v>
      </c>
      <c r="BX450" s="9">
        <f t="shared" ca="1" si="111"/>
        <v>2648531</v>
      </c>
      <c r="BY450" s="10" t="str">
        <f t="shared" ca="1" si="112"/>
        <v>750k-5 mil</v>
      </c>
      <c r="BZ450" s="7">
        <f t="shared" ca="1" si="113"/>
        <v>739093</v>
      </c>
      <c r="CA450" s="7"/>
      <c r="CB450" s="7">
        <f t="shared" ca="1" si="114"/>
        <v>739093</v>
      </c>
      <c r="CC450" s="7" t="s">
        <v>122</v>
      </c>
      <c r="CD450" s="7" t="s">
        <v>128</v>
      </c>
      <c r="CE450" s="7">
        <f t="shared" ca="1" si="115"/>
        <v>3</v>
      </c>
      <c r="CF450" s="7">
        <f t="shared" ca="1" si="116"/>
        <v>882843.66666666663</v>
      </c>
      <c r="CG450" s="11">
        <f t="shared" ca="1" si="117"/>
        <v>3.5834881401934533</v>
      </c>
      <c r="CH450" s="7" t="str">
        <f t="shared" ca="1" si="118"/>
        <v>1-5x</v>
      </c>
      <c r="CI450" s="7" t="s">
        <v>161</v>
      </c>
    </row>
    <row r="451" spans="1:87">
      <c r="A451">
        <v>11558</v>
      </c>
      <c r="B451" t="s">
        <v>101</v>
      </c>
      <c r="C451" s="17">
        <v>0.4</v>
      </c>
      <c r="D451" t="s">
        <v>103</v>
      </c>
      <c r="E451" t="s">
        <v>102</v>
      </c>
      <c r="F451" s="17">
        <v>0.5</v>
      </c>
      <c r="G451" s="17" t="str">
        <f t="shared" si="102"/>
        <v>Non</v>
      </c>
      <c r="H451" t="s">
        <v>104</v>
      </c>
      <c r="I451" s="12" t="s">
        <v>104</v>
      </c>
      <c r="J451" s="13">
        <v>38718</v>
      </c>
      <c r="K451">
        <f t="shared" ca="1" si="104"/>
        <v>20</v>
      </c>
      <c r="L451" t="str">
        <f t="shared" ca="1" si="105"/>
        <v>&gt;20 ans</v>
      </c>
      <c r="M451" s="13">
        <v>38718</v>
      </c>
      <c r="N451">
        <f t="shared" ca="1" si="106"/>
        <v>20</v>
      </c>
      <c r="O451" t="str">
        <f t="shared" ca="1" si="107"/>
        <v>&gt;20 ans</v>
      </c>
      <c r="P451" s="13">
        <v>23743</v>
      </c>
      <c r="Q451">
        <f t="shared" ca="1" si="108"/>
        <v>61</v>
      </c>
      <c r="R451" t="str">
        <f t="shared" ca="1" si="109"/>
        <v>55-64</v>
      </c>
      <c r="S451" t="s">
        <v>134</v>
      </c>
      <c r="V451">
        <v>1</v>
      </c>
      <c r="X451">
        <v>1</v>
      </c>
      <c r="Z451">
        <v>1</v>
      </c>
      <c r="BR451">
        <f t="shared" si="103"/>
        <v>3</v>
      </c>
      <c r="BS451" t="str">
        <f t="shared" si="110"/>
        <v>Non prêté</v>
      </c>
      <c r="BT451" t="s">
        <v>106</v>
      </c>
      <c r="BU451" t="s">
        <v>107</v>
      </c>
      <c r="BV451" t="s">
        <v>108</v>
      </c>
      <c r="BW451" s="13" t="s">
        <v>103</v>
      </c>
      <c r="BX451" s="14" t="str">
        <f t="shared" ca="1" si="111"/>
        <v/>
      </c>
      <c r="BY451" s="15" t="str">
        <f t="shared" ca="1" si="112"/>
        <v/>
      </c>
      <c r="BZ451" s="12">
        <f t="shared" ca="1" si="113"/>
        <v>380816</v>
      </c>
      <c r="CA451" s="12"/>
      <c r="CB451" s="12">
        <f t="shared" ca="1" si="114"/>
        <v>380816</v>
      </c>
      <c r="CC451" s="12" t="s">
        <v>109</v>
      </c>
      <c r="CD451" s="12" t="s">
        <v>109</v>
      </c>
      <c r="CE451" s="12" t="str">
        <f t="shared" ca="1" si="115"/>
        <v/>
      </c>
      <c r="CF451" s="12" t="str">
        <f t="shared" ca="1" si="116"/>
        <v/>
      </c>
      <c r="CG451" s="16" t="str">
        <f t="shared" ca="1" si="117"/>
        <v/>
      </c>
      <c r="CH451" s="12" t="str">
        <f t="shared" ca="1" si="118"/>
        <v/>
      </c>
      <c r="CI451" s="12" t="s">
        <v>104</v>
      </c>
    </row>
    <row r="452" spans="1:87">
      <c r="A452" s="6">
        <v>11559</v>
      </c>
      <c r="B452" s="6" t="s">
        <v>131</v>
      </c>
      <c r="C452" s="18">
        <v>0.15</v>
      </c>
      <c r="D452" s="6" t="s">
        <v>102</v>
      </c>
      <c r="E452" s="6" t="s">
        <v>103</v>
      </c>
      <c r="F452" s="18"/>
      <c r="G452" s="18" t="str">
        <f t="shared" ref="G452:G503" si="119">IF(OR(C452&gt;=51%, AND(C452&gt;=20%, D452="Oui", E452="Non"), AND(C452&gt;=20%, D452="Oui", E452="Oui", F452&gt;=30%)), "Oui", "Non")</f>
        <v>Non</v>
      </c>
      <c r="H452" s="6" t="s">
        <v>104</v>
      </c>
      <c r="I452" s="7" t="s">
        <v>104</v>
      </c>
      <c r="J452" s="8">
        <v>38353</v>
      </c>
      <c r="K452" s="6">
        <f t="shared" ca="1" si="104"/>
        <v>21</v>
      </c>
      <c r="L452" s="6" t="str">
        <f t="shared" ca="1" si="105"/>
        <v>&gt;20 ans</v>
      </c>
      <c r="M452" s="8">
        <v>38353</v>
      </c>
      <c r="N452" s="6">
        <f t="shared" ca="1" si="106"/>
        <v>21</v>
      </c>
      <c r="O452" s="6" t="str">
        <f t="shared" ca="1" si="107"/>
        <v>&gt;20 ans</v>
      </c>
      <c r="P452" s="8">
        <v>36526</v>
      </c>
      <c r="Q452" s="6">
        <f t="shared" ca="1" si="108"/>
        <v>26</v>
      </c>
      <c r="R452" s="6" t="str">
        <f t="shared" ca="1" si="109"/>
        <v>25-34</v>
      </c>
      <c r="S452" s="6" t="s">
        <v>124</v>
      </c>
      <c r="T452" s="6"/>
      <c r="U452" s="6">
        <v>1</v>
      </c>
      <c r="V452" s="6">
        <v>1</v>
      </c>
      <c r="W452" s="6">
        <v>1</v>
      </c>
      <c r="X452" s="6">
        <v>1</v>
      </c>
      <c r="Y452" s="6">
        <v>1</v>
      </c>
      <c r="Z452" s="6">
        <v>1</v>
      </c>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f t="shared" ref="BR452" si="120">SUM(T452:BQ452)</f>
        <v>6</v>
      </c>
      <c r="BS452" s="6" t="str">
        <f t="shared" si="110"/>
        <v>Non prêté</v>
      </c>
      <c r="BT452" s="6" t="s">
        <v>106</v>
      </c>
      <c r="BU452" s="6" t="s">
        <v>112</v>
      </c>
      <c r="BV452" s="6" t="s">
        <v>108</v>
      </c>
      <c r="BW452" s="8" t="s">
        <v>103</v>
      </c>
      <c r="BX452" s="9" t="str">
        <f t="shared" ca="1" si="111"/>
        <v/>
      </c>
      <c r="BY452" s="10" t="str">
        <f t="shared" ca="1" si="112"/>
        <v/>
      </c>
      <c r="BZ452" s="7">
        <f t="shared" ca="1" si="113"/>
        <v>31361</v>
      </c>
      <c r="CA452" s="7"/>
      <c r="CB452" s="7">
        <f t="shared" ca="1" si="114"/>
        <v>31361</v>
      </c>
      <c r="CC452" s="7" t="s">
        <v>109</v>
      </c>
      <c r="CD452" s="7" t="s">
        <v>109</v>
      </c>
      <c r="CE452" s="7" t="str">
        <f t="shared" ca="1" si="115"/>
        <v/>
      </c>
      <c r="CF452" s="7" t="str">
        <f t="shared" ca="1" si="116"/>
        <v/>
      </c>
      <c r="CG452" s="11" t="str">
        <f t="shared" ca="1" si="117"/>
        <v/>
      </c>
      <c r="CH452" s="7" t="str">
        <f t="shared" ca="1" si="118"/>
        <v/>
      </c>
      <c r="CI452" s="7" t="s">
        <v>104</v>
      </c>
    </row>
    <row r="453" spans="1:87">
      <c r="A453">
        <v>11560</v>
      </c>
      <c r="B453" t="s">
        <v>170</v>
      </c>
      <c r="C453" s="17">
        <v>0.2</v>
      </c>
      <c r="D453" t="s">
        <v>103</v>
      </c>
      <c r="E453" t="s">
        <v>103</v>
      </c>
      <c r="G453" s="17" t="str">
        <f t="shared" si="119"/>
        <v>Non</v>
      </c>
      <c r="H453" t="s">
        <v>104</v>
      </c>
      <c r="I453" s="12" t="s">
        <v>120</v>
      </c>
      <c r="J453" s="13">
        <v>37987</v>
      </c>
      <c r="K453">
        <f t="shared" ref="K453:K503" ca="1" si="121">ROUNDDOWN(((TODAY()-J453)/365),0)</f>
        <v>22</v>
      </c>
      <c r="L453" t="str">
        <f t="shared" ref="L453:L503" ca="1" si="122">IF(ISBLANK(J453),"",IF(DATEDIF(J453,TODAY(),"Y")&lt;1,"&lt;12 mois",
IF(DATEDIF(J453,TODAY(),"Y")&lt;3,"1 à 3 ans",IF(DATEDIF(J453,TODAY(),"Y")&lt;5,"3-5 ans",IF(DATEDIF(J453,TODAY(),"Y")&lt;10,"5 à 10 ans",IF(DATEDIF(J453,TODAY(),"Y")&lt;20,"10-20 ans","&gt;20 ans"))))))</f>
        <v>&gt;20 ans</v>
      </c>
      <c r="M453" s="13">
        <v>37987</v>
      </c>
      <c r="N453">
        <f t="shared" ref="N453:N503" ca="1" si="123">ROUNDDOWN(((TODAY()-M453)/365),0)</f>
        <v>22</v>
      </c>
      <c r="O453" t="str">
        <f t="shared" ref="O453:O503" ca="1" si="124">IF(ISBLANK(M453),"",IF(DATEDIF(M453,TODAY(),"Y")&lt;1,"&lt;12 mois",
IF(DATEDIF(M453,TODAY(),"Y")&lt;3,"1 à 3 ans",IF(DATEDIF(M453,TODAY(),"Y")&lt;5,"3-5 ans",IF(DATEDIF(M453,TODAY(),"Y")&lt;10,"5 à 10 ans",IF(DATEDIF(M453,TODAY(),"Y")&lt;20,"10-20 ans","&gt;20 ans"))))))</f>
        <v>&gt;20 ans</v>
      </c>
      <c r="P453" s="13">
        <v>34700</v>
      </c>
      <c r="Q453">
        <f t="shared" ref="Q453:Q503" ca="1" si="125">ROUNDDOWN(((TODAY()-P453)/365),0)</f>
        <v>31</v>
      </c>
      <c r="R453" t="str">
        <f t="shared" ref="R453:R503" ca="1" si="126">IF(Q453="","",IF(Q453&lt;18,"&lt;18",IF(Q453&lt;=24,"18-24",IF(Q453&lt;=34,"25-34",IF(Q453&lt;=44,"35-44",IF(Q453&lt;=54,"45-54",IF(Q453&lt;=64,"55-64","64+")))))))</f>
        <v>25-34</v>
      </c>
      <c r="S453" t="s">
        <v>136</v>
      </c>
      <c r="T453">
        <v>1</v>
      </c>
      <c r="V453">
        <v>1</v>
      </c>
      <c r="X453">
        <v>1</v>
      </c>
      <c r="Z453">
        <v>1</v>
      </c>
      <c r="BR453">
        <f t="shared" ref="BR453:BR503" si="127">SUM(T453:BQ453)</f>
        <v>4</v>
      </c>
      <c r="BS453" t="str">
        <f t="shared" ref="BS453:BS503" si="128">IF(T453=1,"Prêt","Non prêté")</f>
        <v>Prêt</v>
      </c>
      <c r="BT453" t="s">
        <v>106</v>
      </c>
      <c r="BU453" t="s">
        <v>125</v>
      </c>
      <c r="BV453" t="s">
        <v>126</v>
      </c>
      <c r="BW453" s="13" t="s">
        <v>103</v>
      </c>
      <c r="BX453" s="14">
        <f t="shared" ref="BX453:BX503" ca="1" si="129">IF(T453=1,RANDBETWEEN(0,5000000),"")</f>
        <v>3634950</v>
      </c>
      <c r="BY453" s="15" t="str">
        <f t="shared" ref="BY453:BY503" ca="1" si="130">IF(OR(BX453="",ISBLANK(BX453)),"",IF(BX453&gt;5000000,"&gt;5 mil",
IF(BX453&lt;=50000,"&lt;=50k",
IF(AND(BX453&gt;50000,BX453&lt;=100000),"50k-100k",
IF(AND(BX453&gt;100000,BX453&lt;=250000),"100k-250k",
IF(AND(BX453&gt;250000,BX453&lt;=750000),"250k-750k",
IF(AND(BX453&gt;750000,BX453&lt;=5000000),"750k-5 mil","Unknown")))))))</f>
        <v>750k-5 mil</v>
      </c>
      <c r="BZ453" s="12">
        <f t="shared" ref="BZ453:BZ503" ca="1" si="131">RANDBETWEEN(0,2000000)</f>
        <v>1148477</v>
      </c>
      <c r="CA453" s="12"/>
      <c r="CB453" s="12">
        <f t="shared" ref="CB453:CB503" ca="1" si="132">BZ453+CA453</f>
        <v>1148477</v>
      </c>
      <c r="CC453" s="12" t="s">
        <v>113</v>
      </c>
      <c r="CD453" s="12" t="s">
        <v>114</v>
      </c>
      <c r="CE453" s="12">
        <f t="shared" ref="CE453:CE503" ca="1" si="133">IF(T453=1,RANDBETWEEN(1,10),"")</f>
        <v>3</v>
      </c>
      <c r="CF453" s="12">
        <f t="shared" ref="CF453:CF503" ca="1" si="134">IF(OR(BX453="", ISBLANK(BX453)), "", BX453/CE453)</f>
        <v>1211650</v>
      </c>
      <c r="CG453" s="16">
        <f t="shared" ref="CG453:CG503" ca="1" si="135">IF(OR(ISBLANK(BX453), BX453=""), "",
   IF(OR(ISBLANK(CB453), CB453=0), "Pas de dépôts", BX453/CB453))</f>
        <v>3.1650176712289406</v>
      </c>
      <c r="CH453" s="12" t="str">
        <f t="shared" ref="CH453:CH503" ca="1" si="136">IF(CG453="","",IF(ISERROR(CG453),"Pas de dépôts",IF(CG453&lt;100%,"1x",IF(CG453&lt;500%,"1-5x",IF(CG453&lt;1000%,"5-10x",IF(CG453&lt;2000%,"10-20x",IF(CG453&lt;5000%,"20-50x",IF(CG453&lt;10000%,"50-100x",IF(CG453&lt;50000%,"100-500x","&gt;500x")))))))))</f>
        <v>1-5x</v>
      </c>
      <c r="CI453" s="12" t="s">
        <v>115</v>
      </c>
    </row>
    <row r="454" spans="1:87">
      <c r="A454" s="6">
        <v>11561</v>
      </c>
      <c r="B454" s="6" t="s">
        <v>101</v>
      </c>
      <c r="C454" s="18">
        <v>0.3</v>
      </c>
      <c r="D454" s="6" t="s">
        <v>102</v>
      </c>
      <c r="E454" s="6" t="s">
        <v>102</v>
      </c>
      <c r="F454" s="18">
        <v>0.15</v>
      </c>
      <c r="G454" s="18" t="str">
        <f t="shared" si="119"/>
        <v>Non</v>
      </c>
      <c r="H454" s="6" t="s">
        <v>104</v>
      </c>
      <c r="I454" s="7" t="s">
        <v>104</v>
      </c>
      <c r="J454" s="8">
        <v>37622</v>
      </c>
      <c r="K454" s="6">
        <f t="shared" ca="1" si="121"/>
        <v>23</v>
      </c>
      <c r="L454" s="6" t="str">
        <f t="shared" ca="1" si="122"/>
        <v>&gt;20 ans</v>
      </c>
      <c r="M454" s="8">
        <v>37622</v>
      </c>
      <c r="N454" s="6">
        <f t="shared" ca="1" si="123"/>
        <v>23</v>
      </c>
      <c r="O454" s="6" t="str">
        <f t="shared" ca="1" si="124"/>
        <v>&gt;20 ans</v>
      </c>
      <c r="P454" s="8">
        <v>32874</v>
      </c>
      <c r="Q454" s="6">
        <f t="shared" ca="1" si="125"/>
        <v>36</v>
      </c>
      <c r="R454" s="6" t="str">
        <f t="shared" ca="1" si="126"/>
        <v>35-44</v>
      </c>
      <c r="S454" s="6" t="s">
        <v>105</v>
      </c>
      <c r="T454" s="6"/>
      <c r="U454" s="6">
        <v>1</v>
      </c>
      <c r="V454" s="6">
        <v>1</v>
      </c>
      <c r="W454" s="6">
        <v>1</v>
      </c>
      <c r="X454" s="6">
        <v>1</v>
      </c>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f t="shared" si="127"/>
        <v>4</v>
      </c>
      <c r="BS454" s="6" t="str">
        <f t="shared" si="128"/>
        <v>Non prêté</v>
      </c>
      <c r="BT454" s="6" t="s">
        <v>106</v>
      </c>
      <c r="BU454" s="6" t="s">
        <v>112</v>
      </c>
      <c r="BV454" s="6" t="s">
        <v>108</v>
      </c>
      <c r="BW454" s="8" t="s">
        <v>103</v>
      </c>
      <c r="BX454" s="9" t="str">
        <f t="shared" ca="1" si="129"/>
        <v/>
      </c>
      <c r="BY454" s="10" t="str">
        <f t="shared" ca="1" si="130"/>
        <v/>
      </c>
      <c r="BZ454" s="7">
        <f t="shared" ca="1" si="131"/>
        <v>1368758</v>
      </c>
      <c r="CA454" s="7"/>
      <c r="CB454" s="7">
        <f t="shared" ca="1" si="132"/>
        <v>1368758</v>
      </c>
      <c r="CC454" s="7" t="s">
        <v>109</v>
      </c>
      <c r="CD454" s="7" t="s">
        <v>109</v>
      </c>
      <c r="CE454" s="7" t="str">
        <f t="shared" ca="1" si="133"/>
        <v/>
      </c>
      <c r="CF454" s="7" t="str">
        <f t="shared" ca="1" si="134"/>
        <v/>
      </c>
      <c r="CG454" s="11" t="str">
        <f t="shared" ca="1" si="135"/>
        <v/>
      </c>
      <c r="CH454" s="7" t="str">
        <f t="shared" ca="1" si="136"/>
        <v/>
      </c>
      <c r="CI454" s="7" t="s">
        <v>104</v>
      </c>
    </row>
    <row r="455" spans="1:87">
      <c r="A455">
        <v>11562</v>
      </c>
      <c r="B455" t="s">
        <v>101</v>
      </c>
      <c r="C455" s="17">
        <v>0.4</v>
      </c>
      <c r="D455" t="s">
        <v>103</v>
      </c>
      <c r="E455" t="s">
        <v>102</v>
      </c>
      <c r="F455" s="17">
        <v>0.3</v>
      </c>
      <c r="G455" s="17" t="str">
        <f t="shared" si="119"/>
        <v>Non</v>
      </c>
      <c r="H455" t="s">
        <v>110</v>
      </c>
      <c r="I455" s="12" t="s">
        <v>127</v>
      </c>
      <c r="J455" s="13">
        <v>37257</v>
      </c>
      <c r="K455">
        <f t="shared" ca="1" si="121"/>
        <v>24</v>
      </c>
      <c r="L455" t="str">
        <f t="shared" ca="1" si="122"/>
        <v>&gt;20 ans</v>
      </c>
      <c r="M455" s="13">
        <v>37257</v>
      </c>
      <c r="N455">
        <f t="shared" ca="1" si="123"/>
        <v>24</v>
      </c>
      <c r="O455" t="str">
        <f t="shared" ca="1" si="124"/>
        <v>&gt;20 ans</v>
      </c>
      <c r="P455" s="13">
        <v>31048</v>
      </c>
      <c r="Q455">
        <f t="shared" ca="1" si="125"/>
        <v>41</v>
      </c>
      <c r="R455" t="str">
        <f t="shared" ca="1" si="126"/>
        <v>35-44</v>
      </c>
      <c r="S455" t="s">
        <v>134</v>
      </c>
      <c r="T455">
        <v>1</v>
      </c>
      <c r="V455">
        <v>1</v>
      </c>
      <c r="X455">
        <v>1</v>
      </c>
      <c r="Z455">
        <v>1</v>
      </c>
      <c r="BR455">
        <f t="shared" si="127"/>
        <v>4</v>
      </c>
      <c r="BS455" t="str">
        <f t="shared" si="128"/>
        <v>Prêt</v>
      </c>
      <c r="BT455" t="s">
        <v>106</v>
      </c>
      <c r="BU455" t="s">
        <v>107</v>
      </c>
      <c r="BV455" t="s">
        <v>108</v>
      </c>
      <c r="BW455" s="13" t="s">
        <v>103</v>
      </c>
      <c r="BX455" s="14">
        <f t="shared" ca="1" si="129"/>
        <v>2797694</v>
      </c>
      <c r="BY455" s="15" t="str">
        <f t="shared" ca="1" si="130"/>
        <v>750k-5 mil</v>
      </c>
      <c r="BZ455" s="12">
        <f t="shared" ca="1" si="131"/>
        <v>1100369</v>
      </c>
      <c r="CA455" s="12"/>
      <c r="CB455" s="12">
        <f t="shared" ca="1" si="132"/>
        <v>1100369</v>
      </c>
      <c r="CC455" s="12" t="s">
        <v>122</v>
      </c>
      <c r="CD455" s="12" t="s">
        <v>114</v>
      </c>
      <c r="CE455" s="12">
        <f t="shared" ca="1" si="133"/>
        <v>2</v>
      </c>
      <c r="CF455" s="12">
        <f t="shared" ca="1" si="134"/>
        <v>1398847</v>
      </c>
      <c r="CG455" s="16">
        <f t="shared" ca="1" si="135"/>
        <v>2.5425052868628613</v>
      </c>
      <c r="CH455" s="12" t="str">
        <f t="shared" ca="1" si="136"/>
        <v>1-5x</v>
      </c>
      <c r="CI455" s="12" t="s">
        <v>104</v>
      </c>
    </row>
    <row r="456" spans="1:87">
      <c r="A456" s="6">
        <v>11563</v>
      </c>
      <c r="B456" s="6" t="s">
        <v>166</v>
      </c>
      <c r="C456" s="18">
        <v>0.5</v>
      </c>
      <c r="D456" s="6" t="s">
        <v>102</v>
      </c>
      <c r="E456" s="6" t="s">
        <v>103</v>
      </c>
      <c r="F456" s="18"/>
      <c r="G456" s="18" t="str">
        <f t="shared" si="119"/>
        <v>Oui</v>
      </c>
      <c r="H456" s="6" t="s">
        <v>104</v>
      </c>
      <c r="I456" s="7" t="s">
        <v>104</v>
      </c>
      <c r="J456" s="8">
        <v>36892</v>
      </c>
      <c r="K456" s="6">
        <f t="shared" ca="1" si="121"/>
        <v>25</v>
      </c>
      <c r="L456" s="6" t="str">
        <f t="shared" ca="1" si="122"/>
        <v>&gt;20 ans</v>
      </c>
      <c r="M456" s="8">
        <v>36892</v>
      </c>
      <c r="N456" s="6">
        <f t="shared" ca="1" si="123"/>
        <v>25</v>
      </c>
      <c r="O456" s="6" t="str">
        <f t="shared" ca="1" si="124"/>
        <v>&gt;20 ans</v>
      </c>
      <c r="P456" s="8">
        <v>29221</v>
      </c>
      <c r="Q456" s="6">
        <f t="shared" ca="1" si="125"/>
        <v>46</v>
      </c>
      <c r="R456" s="6" t="str">
        <f t="shared" ca="1" si="126"/>
        <v>45-54</v>
      </c>
      <c r="S456" s="6" t="s">
        <v>140</v>
      </c>
      <c r="T456" s="6"/>
      <c r="U456" s="6">
        <v>1</v>
      </c>
      <c r="V456" s="6"/>
      <c r="W456" s="6">
        <v>1</v>
      </c>
      <c r="X456" s="6"/>
      <c r="Y456" s="6">
        <v>1</v>
      </c>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f t="shared" si="127"/>
        <v>3</v>
      </c>
      <c r="BS456" s="6" t="str">
        <f t="shared" si="128"/>
        <v>Non prêté</v>
      </c>
      <c r="BT456" s="6" t="s">
        <v>106</v>
      </c>
      <c r="BU456" s="6" t="s">
        <v>125</v>
      </c>
      <c r="BV456" s="6" t="s">
        <v>137</v>
      </c>
      <c r="BW456" s="8" t="s">
        <v>103</v>
      </c>
      <c r="BX456" s="9" t="str">
        <f t="shared" ca="1" si="129"/>
        <v/>
      </c>
      <c r="BY456" s="10" t="str">
        <f t="shared" ca="1" si="130"/>
        <v/>
      </c>
      <c r="BZ456" s="7">
        <f t="shared" ca="1" si="131"/>
        <v>355242</v>
      </c>
      <c r="CA456" s="7"/>
      <c r="CB456" s="7">
        <f t="shared" ca="1" si="132"/>
        <v>355242</v>
      </c>
      <c r="CC456" s="7" t="s">
        <v>109</v>
      </c>
      <c r="CD456" s="7" t="s">
        <v>109</v>
      </c>
      <c r="CE456" s="7" t="str">
        <f t="shared" ca="1" si="133"/>
        <v/>
      </c>
      <c r="CF456" s="7" t="str">
        <f t="shared" ca="1" si="134"/>
        <v/>
      </c>
      <c r="CG456" s="11" t="str">
        <f t="shared" ca="1" si="135"/>
        <v/>
      </c>
      <c r="CH456" s="7" t="str">
        <f t="shared" ca="1" si="136"/>
        <v/>
      </c>
      <c r="CI456" s="7" t="s">
        <v>104</v>
      </c>
    </row>
    <row r="457" spans="1:87">
      <c r="A457">
        <v>11564</v>
      </c>
      <c r="B457" t="s">
        <v>101</v>
      </c>
      <c r="C457" s="17">
        <v>0.6</v>
      </c>
      <c r="D457" t="s">
        <v>103</v>
      </c>
      <c r="E457" t="s">
        <v>103</v>
      </c>
      <c r="G457" s="17" t="str">
        <f t="shared" si="119"/>
        <v>Oui</v>
      </c>
      <c r="H457" t="s">
        <v>104</v>
      </c>
      <c r="I457" s="12" t="s">
        <v>104</v>
      </c>
      <c r="J457" s="13">
        <v>36526</v>
      </c>
      <c r="K457">
        <f t="shared" ca="1" si="121"/>
        <v>26</v>
      </c>
      <c r="L457" t="str">
        <f t="shared" ca="1" si="122"/>
        <v>&gt;20 ans</v>
      </c>
      <c r="M457" s="13">
        <v>36526</v>
      </c>
      <c r="N457">
        <f t="shared" ca="1" si="123"/>
        <v>26</v>
      </c>
      <c r="O457" t="str">
        <f t="shared" ca="1" si="124"/>
        <v>&gt;20 ans</v>
      </c>
      <c r="P457" s="13">
        <v>27395</v>
      </c>
      <c r="Q457">
        <f t="shared" ca="1" si="125"/>
        <v>51</v>
      </c>
      <c r="R457" t="str">
        <f t="shared" ca="1" si="126"/>
        <v>45-54</v>
      </c>
      <c r="S457" t="s">
        <v>129</v>
      </c>
      <c r="V457">
        <v>1</v>
      </c>
      <c r="X457">
        <v>1</v>
      </c>
      <c r="Z457">
        <v>1</v>
      </c>
      <c r="BR457">
        <f t="shared" si="127"/>
        <v>3</v>
      </c>
      <c r="BS457" t="str">
        <f t="shared" si="128"/>
        <v>Non prêté</v>
      </c>
      <c r="BT457" t="s">
        <v>106</v>
      </c>
      <c r="BU457" t="s">
        <v>112</v>
      </c>
      <c r="BV457" t="s">
        <v>108</v>
      </c>
      <c r="BW457" s="13" t="s">
        <v>103</v>
      </c>
      <c r="BX457" s="14" t="str">
        <f t="shared" ca="1" si="129"/>
        <v/>
      </c>
      <c r="BY457" s="15" t="str">
        <f t="shared" ca="1" si="130"/>
        <v/>
      </c>
      <c r="BZ457" s="12">
        <f t="shared" ca="1" si="131"/>
        <v>1185219</v>
      </c>
      <c r="CA457" s="12"/>
      <c r="CB457" s="12">
        <f t="shared" ca="1" si="132"/>
        <v>1185219</v>
      </c>
      <c r="CC457" s="12" t="s">
        <v>109</v>
      </c>
      <c r="CD457" s="12" t="s">
        <v>109</v>
      </c>
      <c r="CE457" s="12" t="str">
        <f t="shared" ca="1" si="133"/>
        <v/>
      </c>
      <c r="CF457" s="12" t="str">
        <f t="shared" ca="1" si="134"/>
        <v/>
      </c>
      <c r="CG457" s="16" t="str">
        <f t="shared" ca="1" si="135"/>
        <v/>
      </c>
      <c r="CH457" s="12" t="str">
        <f t="shared" ca="1" si="136"/>
        <v/>
      </c>
      <c r="CI457" s="12" t="s">
        <v>104</v>
      </c>
    </row>
    <row r="458" spans="1:87">
      <c r="A458" s="6">
        <v>11565</v>
      </c>
      <c r="B458" s="6" t="s">
        <v>118</v>
      </c>
      <c r="C458" s="18">
        <v>0.7</v>
      </c>
      <c r="D458" s="6" t="s">
        <v>102</v>
      </c>
      <c r="E458" s="6" t="s">
        <v>102</v>
      </c>
      <c r="F458" s="18">
        <v>0.4</v>
      </c>
      <c r="G458" s="18" t="str">
        <f t="shared" si="119"/>
        <v>Oui</v>
      </c>
      <c r="H458" s="6" t="s">
        <v>104</v>
      </c>
      <c r="I458" s="7" t="s">
        <v>120</v>
      </c>
      <c r="J458" s="8">
        <v>36161</v>
      </c>
      <c r="K458" s="6">
        <f t="shared" ca="1" si="121"/>
        <v>27</v>
      </c>
      <c r="L458" s="6" t="str">
        <f t="shared" ca="1" si="122"/>
        <v>&gt;20 ans</v>
      </c>
      <c r="M458" s="8">
        <v>36161</v>
      </c>
      <c r="N458" s="6">
        <f t="shared" ca="1" si="123"/>
        <v>27</v>
      </c>
      <c r="O458" s="6" t="str">
        <f t="shared" ca="1" si="124"/>
        <v>&gt;20 ans</v>
      </c>
      <c r="P458" s="8">
        <v>25569</v>
      </c>
      <c r="Q458" s="6">
        <f t="shared" ca="1" si="125"/>
        <v>56</v>
      </c>
      <c r="R458" s="6" t="str">
        <f t="shared" ca="1" si="126"/>
        <v>55-64</v>
      </c>
      <c r="S458" s="6" t="s">
        <v>105</v>
      </c>
      <c r="T458" s="6"/>
      <c r="U458" s="6">
        <v>1</v>
      </c>
      <c r="V458" s="6">
        <v>1</v>
      </c>
      <c r="W458" s="6">
        <v>1</v>
      </c>
      <c r="X458" s="6">
        <v>1</v>
      </c>
      <c r="Y458" s="6">
        <v>1</v>
      </c>
      <c r="Z458" s="6">
        <v>1</v>
      </c>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f t="shared" si="127"/>
        <v>6</v>
      </c>
      <c r="BS458" s="6" t="str">
        <f t="shared" si="128"/>
        <v>Non prêté</v>
      </c>
      <c r="BT458" s="6" t="s">
        <v>106</v>
      </c>
      <c r="BU458" s="6" t="s">
        <v>125</v>
      </c>
      <c r="BV458" s="6" t="s">
        <v>137</v>
      </c>
      <c r="BW458" s="8" t="s">
        <v>103</v>
      </c>
      <c r="BX458" s="9" t="str">
        <f t="shared" ca="1" si="129"/>
        <v/>
      </c>
      <c r="BY458" s="10" t="str">
        <f t="shared" ca="1" si="130"/>
        <v/>
      </c>
      <c r="BZ458" s="7">
        <f t="shared" ca="1" si="131"/>
        <v>1939108</v>
      </c>
      <c r="CA458" s="7"/>
      <c r="CB458" s="7">
        <f t="shared" ca="1" si="132"/>
        <v>1939108</v>
      </c>
      <c r="CC458" s="7" t="s">
        <v>109</v>
      </c>
      <c r="CD458" s="7" t="s">
        <v>109</v>
      </c>
      <c r="CE458" s="7" t="str">
        <f t="shared" ca="1" si="133"/>
        <v/>
      </c>
      <c r="CF458" s="7" t="str">
        <f t="shared" ca="1" si="134"/>
        <v/>
      </c>
      <c r="CG458" s="11" t="str">
        <f t="shared" ca="1" si="135"/>
        <v/>
      </c>
      <c r="CH458" s="7" t="str">
        <f t="shared" ca="1" si="136"/>
        <v/>
      </c>
      <c r="CI458" s="7" t="s">
        <v>104</v>
      </c>
    </row>
    <row r="459" spans="1:87">
      <c r="A459">
        <v>11566</v>
      </c>
      <c r="B459" t="s">
        <v>101</v>
      </c>
      <c r="C459" s="17">
        <v>0.8</v>
      </c>
      <c r="D459" t="s">
        <v>103</v>
      </c>
      <c r="E459" t="s">
        <v>102</v>
      </c>
      <c r="F459" s="17">
        <v>0.75</v>
      </c>
      <c r="G459" s="17" t="str">
        <f t="shared" si="119"/>
        <v>Oui</v>
      </c>
      <c r="H459" t="s">
        <v>104</v>
      </c>
      <c r="I459" s="12" t="s">
        <v>120</v>
      </c>
      <c r="J459" s="13">
        <v>45658</v>
      </c>
      <c r="K459">
        <f t="shared" ca="1" si="121"/>
        <v>1</v>
      </c>
      <c r="L459" t="str">
        <f t="shared" ca="1" si="122"/>
        <v>1 à 3 ans</v>
      </c>
      <c r="M459" s="13">
        <v>45658</v>
      </c>
      <c r="N459">
        <f t="shared" ca="1" si="123"/>
        <v>1</v>
      </c>
      <c r="O459" t="str">
        <f t="shared" ca="1" si="124"/>
        <v>1 à 3 ans</v>
      </c>
      <c r="P459" s="13">
        <v>23743</v>
      </c>
      <c r="Q459">
        <f t="shared" ca="1" si="125"/>
        <v>61</v>
      </c>
      <c r="R459" t="str">
        <f t="shared" ca="1" si="126"/>
        <v>55-64</v>
      </c>
      <c r="S459" t="s">
        <v>136</v>
      </c>
      <c r="V459">
        <v>1</v>
      </c>
      <c r="X459">
        <v>1</v>
      </c>
      <c r="Z459">
        <v>1</v>
      </c>
      <c r="BR459">
        <f t="shared" si="127"/>
        <v>3</v>
      </c>
      <c r="BS459" t="str">
        <f t="shared" si="128"/>
        <v>Non prêté</v>
      </c>
      <c r="BT459" t="s">
        <v>106</v>
      </c>
      <c r="BU459" t="s">
        <v>125</v>
      </c>
      <c r="BV459" t="s">
        <v>126</v>
      </c>
      <c r="BW459" s="13" t="s">
        <v>103</v>
      </c>
      <c r="BX459" s="14" t="str">
        <f t="shared" ca="1" si="129"/>
        <v/>
      </c>
      <c r="BY459" s="15" t="str">
        <f t="shared" ca="1" si="130"/>
        <v/>
      </c>
      <c r="BZ459" s="12">
        <f t="shared" ca="1" si="131"/>
        <v>201984</v>
      </c>
      <c r="CA459" s="12"/>
      <c r="CB459" s="12">
        <f t="shared" ca="1" si="132"/>
        <v>201984</v>
      </c>
      <c r="CC459" s="12" t="s">
        <v>109</v>
      </c>
      <c r="CD459" s="12" t="s">
        <v>109</v>
      </c>
      <c r="CE459" s="12" t="str">
        <f t="shared" ca="1" si="133"/>
        <v/>
      </c>
      <c r="CF459" s="12" t="str">
        <f t="shared" ca="1" si="134"/>
        <v/>
      </c>
      <c r="CG459" s="16" t="str">
        <f t="shared" ca="1" si="135"/>
        <v/>
      </c>
      <c r="CH459" s="12" t="str">
        <f t="shared" ca="1" si="136"/>
        <v/>
      </c>
      <c r="CI459" s="12" t="s">
        <v>104</v>
      </c>
    </row>
    <row r="460" spans="1:87">
      <c r="A460" s="6">
        <v>11567</v>
      </c>
      <c r="B460" s="6" t="s">
        <v>101</v>
      </c>
      <c r="C460" s="18">
        <v>0.75</v>
      </c>
      <c r="D460" s="6" t="s">
        <v>102</v>
      </c>
      <c r="E460" s="6" t="s">
        <v>103</v>
      </c>
      <c r="F460" s="18"/>
      <c r="G460" s="18" t="str">
        <f t="shared" si="119"/>
        <v>Oui</v>
      </c>
      <c r="H460" s="6" t="s">
        <v>119</v>
      </c>
      <c r="I460" s="7" t="s">
        <v>120</v>
      </c>
      <c r="J460" s="8">
        <v>45658</v>
      </c>
      <c r="K460" s="6">
        <f t="shared" ca="1" si="121"/>
        <v>1</v>
      </c>
      <c r="L460" s="6" t="str">
        <f t="shared" ca="1" si="122"/>
        <v>1 à 3 ans</v>
      </c>
      <c r="M460" s="8">
        <v>45658</v>
      </c>
      <c r="N460" s="6">
        <f t="shared" ca="1" si="123"/>
        <v>1</v>
      </c>
      <c r="O460" s="6" t="str">
        <f t="shared" ca="1" si="124"/>
        <v>1 à 3 ans</v>
      </c>
      <c r="P460" s="8">
        <v>36526</v>
      </c>
      <c r="Q460" s="6">
        <f t="shared" ca="1" si="125"/>
        <v>26</v>
      </c>
      <c r="R460" s="6" t="str">
        <f t="shared" ca="1" si="126"/>
        <v>25-34</v>
      </c>
      <c r="S460" s="6" t="s">
        <v>121</v>
      </c>
      <c r="T460" s="6">
        <v>1</v>
      </c>
      <c r="U460" s="6">
        <v>1</v>
      </c>
      <c r="V460" s="6">
        <v>1</v>
      </c>
      <c r="W460" s="6">
        <v>1</v>
      </c>
      <c r="X460" s="6">
        <v>1</v>
      </c>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f t="shared" si="127"/>
        <v>5</v>
      </c>
      <c r="BS460" s="6" t="str">
        <f t="shared" si="128"/>
        <v>Prêt</v>
      </c>
      <c r="BT460" s="6" t="s">
        <v>106</v>
      </c>
      <c r="BU460" s="6" t="s">
        <v>125</v>
      </c>
      <c r="BV460" s="6" t="s">
        <v>126</v>
      </c>
      <c r="BW460" s="8" t="s">
        <v>103</v>
      </c>
      <c r="BX460" s="9">
        <f t="shared" ca="1" si="129"/>
        <v>2902124</v>
      </c>
      <c r="BY460" s="10" t="str">
        <f t="shared" ca="1" si="130"/>
        <v>750k-5 mil</v>
      </c>
      <c r="BZ460" s="7">
        <f t="shared" ca="1" si="131"/>
        <v>1259930</v>
      </c>
      <c r="CA460" s="7"/>
      <c r="CB460" s="7">
        <f t="shared" ca="1" si="132"/>
        <v>1259930</v>
      </c>
      <c r="CC460" s="7" t="s">
        <v>113</v>
      </c>
      <c r="CD460" s="7" t="s">
        <v>128</v>
      </c>
      <c r="CE460" s="7">
        <f t="shared" ca="1" si="133"/>
        <v>1</v>
      </c>
      <c r="CF460" s="7">
        <f t="shared" ca="1" si="134"/>
        <v>2902124</v>
      </c>
      <c r="CG460" s="11">
        <f t="shared" ca="1" si="135"/>
        <v>2.3034009825942712</v>
      </c>
      <c r="CH460" s="7" t="str">
        <f t="shared" ca="1" si="136"/>
        <v>1-5x</v>
      </c>
      <c r="CI460" s="7" t="s">
        <v>115</v>
      </c>
    </row>
    <row r="461" spans="1:87">
      <c r="A461">
        <v>11568</v>
      </c>
      <c r="B461" t="s">
        <v>139</v>
      </c>
      <c r="C461" s="17">
        <v>1</v>
      </c>
      <c r="D461" t="s">
        <v>103</v>
      </c>
      <c r="E461" t="s">
        <v>103</v>
      </c>
      <c r="G461" s="17" t="str">
        <f t="shared" si="119"/>
        <v>Oui</v>
      </c>
      <c r="H461" t="s">
        <v>104</v>
      </c>
      <c r="I461" s="12" t="s">
        <v>120</v>
      </c>
      <c r="J461" s="13">
        <v>45473</v>
      </c>
      <c r="K461">
        <f t="shared" ca="1" si="121"/>
        <v>1</v>
      </c>
      <c r="L461" t="str">
        <f t="shared" ca="1" si="122"/>
        <v>1 à 3 ans</v>
      </c>
      <c r="M461" s="13">
        <v>45473</v>
      </c>
      <c r="N461">
        <f t="shared" ca="1" si="123"/>
        <v>1</v>
      </c>
      <c r="O461" t="str">
        <f t="shared" ca="1" si="124"/>
        <v>1 à 3 ans</v>
      </c>
      <c r="P461" s="13">
        <v>34700</v>
      </c>
      <c r="Q461">
        <f t="shared" ca="1" si="125"/>
        <v>31</v>
      </c>
      <c r="R461" t="str">
        <f t="shared" ca="1" si="126"/>
        <v>25-34</v>
      </c>
      <c r="S461" t="s">
        <v>136</v>
      </c>
      <c r="V461">
        <v>1</v>
      </c>
      <c r="X461">
        <v>1</v>
      </c>
      <c r="Z461">
        <v>1</v>
      </c>
      <c r="BR461">
        <f t="shared" si="127"/>
        <v>3</v>
      </c>
      <c r="BS461" t="str">
        <f t="shared" si="128"/>
        <v>Non prêté</v>
      </c>
      <c r="BT461" t="s">
        <v>106</v>
      </c>
      <c r="BU461" t="s">
        <v>125</v>
      </c>
      <c r="BV461" t="s">
        <v>126</v>
      </c>
      <c r="BW461" s="13" t="s">
        <v>103</v>
      </c>
      <c r="BX461" s="14" t="str">
        <f t="shared" ca="1" si="129"/>
        <v/>
      </c>
      <c r="BY461" s="15" t="str">
        <f t="shared" ca="1" si="130"/>
        <v/>
      </c>
      <c r="BZ461" s="12">
        <f t="shared" ca="1" si="131"/>
        <v>462556</v>
      </c>
      <c r="CA461" s="12"/>
      <c r="CB461" s="12">
        <f t="shared" ca="1" si="132"/>
        <v>462556</v>
      </c>
      <c r="CC461" s="12" t="s">
        <v>109</v>
      </c>
      <c r="CD461" s="12" t="s">
        <v>109</v>
      </c>
      <c r="CE461" s="12" t="str">
        <f t="shared" ca="1" si="133"/>
        <v/>
      </c>
      <c r="CF461" s="12" t="str">
        <f t="shared" ca="1" si="134"/>
        <v/>
      </c>
      <c r="CG461" s="16" t="str">
        <f t="shared" ca="1" si="135"/>
        <v/>
      </c>
      <c r="CH461" s="12" t="str">
        <f t="shared" ca="1" si="136"/>
        <v/>
      </c>
      <c r="CI461" s="12" t="s">
        <v>104</v>
      </c>
    </row>
    <row r="462" spans="1:87">
      <c r="A462" s="6">
        <v>11569</v>
      </c>
      <c r="B462" s="6" t="s">
        <v>170</v>
      </c>
      <c r="C462" s="18">
        <v>0</v>
      </c>
      <c r="D462" s="6" t="s">
        <v>102</v>
      </c>
      <c r="E462" s="6" t="s">
        <v>102</v>
      </c>
      <c r="F462" s="18">
        <v>0.15</v>
      </c>
      <c r="G462" s="18" t="str">
        <f t="shared" si="119"/>
        <v>Non</v>
      </c>
      <c r="H462" s="6" t="s">
        <v>110</v>
      </c>
      <c r="I462" s="7" t="s">
        <v>127</v>
      </c>
      <c r="J462" s="8">
        <v>45292</v>
      </c>
      <c r="K462" s="6">
        <f t="shared" ca="1" si="121"/>
        <v>2</v>
      </c>
      <c r="L462" s="6" t="str">
        <f t="shared" ca="1" si="122"/>
        <v>1 à 3 ans</v>
      </c>
      <c r="M462" s="8">
        <v>45292</v>
      </c>
      <c r="N462" s="6">
        <f t="shared" ca="1" si="123"/>
        <v>2</v>
      </c>
      <c r="O462" s="6" t="str">
        <f t="shared" ca="1" si="124"/>
        <v>1 à 3 ans</v>
      </c>
      <c r="P462" s="8">
        <v>32874</v>
      </c>
      <c r="Q462" s="6">
        <f t="shared" ca="1" si="125"/>
        <v>36</v>
      </c>
      <c r="R462" s="6" t="str">
        <f t="shared" ca="1" si="126"/>
        <v>35-44</v>
      </c>
      <c r="S462" s="6" t="s">
        <v>117</v>
      </c>
      <c r="T462" s="6">
        <v>1</v>
      </c>
      <c r="U462" s="6">
        <v>1</v>
      </c>
      <c r="V462" s="6"/>
      <c r="W462" s="6">
        <v>1</v>
      </c>
      <c r="X462" s="6"/>
      <c r="Y462" s="6">
        <v>1</v>
      </c>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f t="shared" si="127"/>
        <v>4</v>
      </c>
      <c r="BS462" s="6" t="str">
        <f t="shared" si="128"/>
        <v>Prêt</v>
      </c>
      <c r="BT462" s="6" t="s">
        <v>106</v>
      </c>
      <c r="BU462" s="6" t="s">
        <v>107</v>
      </c>
      <c r="BV462" s="6" t="s">
        <v>108</v>
      </c>
      <c r="BW462" s="8" t="s">
        <v>103</v>
      </c>
      <c r="BX462" s="9">
        <f t="shared" ca="1" si="129"/>
        <v>3946102</v>
      </c>
      <c r="BY462" s="10" t="str">
        <f t="shared" ca="1" si="130"/>
        <v>750k-5 mil</v>
      </c>
      <c r="BZ462" s="7">
        <f t="shared" ca="1" si="131"/>
        <v>805603</v>
      </c>
      <c r="CA462" s="7"/>
      <c r="CB462" s="7">
        <f t="shared" ca="1" si="132"/>
        <v>805603</v>
      </c>
      <c r="CC462" s="7" t="s">
        <v>122</v>
      </c>
      <c r="CD462" s="7" t="s">
        <v>128</v>
      </c>
      <c r="CE462" s="7">
        <f t="shared" ca="1" si="133"/>
        <v>1</v>
      </c>
      <c r="CF462" s="7">
        <f t="shared" ca="1" si="134"/>
        <v>3946102</v>
      </c>
      <c r="CG462" s="11">
        <f t="shared" ca="1" si="135"/>
        <v>4.8983208851009739</v>
      </c>
      <c r="CH462" s="7" t="str">
        <f t="shared" ca="1" si="136"/>
        <v>1-5x</v>
      </c>
      <c r="CI462" s="7" t="s">
        <v>115</v>
      </c>
    </row>
    <row r="463" spans="1:87">
      <c r="A463">
        <v>11570</v>
      </c>
      <c r="B463" t="s">
        <v>101</v>
      </c>
      <c r="C463" s="17">
        <v>0.4</v>
      </c>
      <c r="D463" t="s">
        <v>103</v>
      </c>
      <c r="E463" t="s">
        <v>102</v>
      </c>
      <c r="F463" s="17">
        <v>0.5</v>
      </c>
      <c r="G463" s="17" t="str">
        <f t="shared" si="119"/>
        <v>Non</v>
      </c>
      <c r="H463" t="s">
        <v>110</v>
      </c>
      <c r="I463" s="12" t="s">
        <v>127</v>
      </c>
      <c r="J463" s="13">
        <v>45107</v>
      </c>
      <c r="K463">
        <f t="shared" ca="1" si="121"/>
        <v>2</v>
      </c>
      <c r="L463" t="str">
        <f t="shared" ca="1" si="122"/>
        <v>1 à 3 ans</v>
      </c>
      <c r="M463" s="13">
        <v>45107</v>
      </c>
      <c r="N463">
        <f t="shared" ca="1" si="123"/>
        <v>2</v>
      </c>
      <c r="O463" t="str">
        <f t="shared" ca="1" si="124"/>
        <v>1 à 3 ans</v>
      </c>
      <c r="P463" s="13">
        <v>31048</v>
      </c>
      <c r="Q463">
        <f t="shared" ca="1" si="125"/>
        <v>41</v>
      </c>
      <c r="R463" t="str">
        <f t="shared" ca="1" si="126"/>
        <v>35-44</v>
      </c>
      <c r="S463" t="s">
        <v>105</v>
      </c>
      <c r="T463">
        <v>1</v>
      </c>
      <c r="V463">
        <v>1</v>
      </c>
      <c r="X463">
        <v>1</v>
      </c>
      <c r="Z463">
        <v>1</v>
      </c>
      <c r="BR463">
        <f t="shared" si="127"/>
        <v>4</v>
      </c>
      <c r="BS463" t="str">
        <f t="shared" si="128"/>
        <v>Prêt</v>
      </c>
      <c r="BT463" t="s">
        <v>106</v>
      </c>
      <c r="BU463" t="s">
        <v>107</v>
      </c>
      <c r="BV463" t="s">
        <v>108</v>
      </c>
      <c r="BW463" s="13" t="s">
        <v>103</v>
      </c>
      <c r="BX463" s="14">
        <f t="shared" ca="1" si="129"/>
        <v>3642032</v>
      </c>
      <c r="BY463" s="15" t="str">
        <f t="shared" ca="1" si="130"/>
        <v>750k-5 mil</v>
      </c>
      <c r="BZ463" s="12">
        <f t="shared" ca="1" si="131"/>
        <v>739728</v>
      </c>
      <c r="CA463" s="12"/>
      <c r="CB463" s="12">
        <f t="shared" ca="1" si="132"/>
        <v>739728</v>
      </c>
      <c r="CC463" s="12" t="s">
        <v>122</v>
      </c>
      <c r="CD463" s="12" t="s">
        <v>114</v>
      </c>
      <c r="CE463" s="12">
        <f t="shared" ca="1" si="133"/>
        <v>3</v>
      </c>
      <c r="CF463" s="12">
        <f t="shared" ca="1" si="134"/>
        <v>1214010.6666666667</v>
      </c>
      <c r="CG463" s="16">
        <f t="shared" ca="1" si="135"/>
        <v>4.9234745744381723</v>
      </c>
      <c r="CH463" s="12" t="str">
        <f t="shared" ca="1" si="136"/>
        <v>1-5x</v>
      </c>
      <c r="CI463" s="12" t="s">
        <v>115</v>
      </c>
    </row>
    <row r="464" spans="1:87">
      <c r="A464" s="6">
        <v>11571</v>
      </c>
      <c r="B464" s="6" t="s">
        <v>101</v>
      </c>
      <c r="C464" s="18">
        <v>0.15</v>
      </c>
      <c r="D464" s="6" t="s">
        <v>102</v>
      </c>
      <c r="E464" s="6" t="s">
        <v>103</v>
      </c>
      <c r="F464" s="18"/>
      <c r="G464" s="18" t="str">
        <f t="shared" si="119"/>
        <v>Non</v>
      </c>
      <c r="H464" s="6" t="s">
        <v>104</v>
      </c>
      <c r="I464" s="7" t="s">
        <v>120</v>
      </c>
      <c r="J464" s="8">
        <v>44927</v>
      </c>
      <c r="K464" s="6">
        <f t="shared" ca="1" si="121"/>
        <v>3</v>
      </c>
      <c r="L464" s="6" t="str">
        <f t="shared" ca="1" si="122"/>
        <v>3-5 ans</v>
      </c>
      <c r="M464" s="8">
        <v>44927</v>
      </c>
      <c r="N464" s="6">
        <f t="shared" ca="1" si="123"/>
        <v>3</v>
      </c>
      <c r="O464" s="6" t="str">
        <f t="shared" ca="1" si="124"/>
        <v>3-5 ans</v>
      </c>
      <c r="P464" s="8">
        <v>29221</v>
      </c>
      <c r="Q464" s="6">
        <f t="shared" ca="1" si="125"/>
        <v>46</v>
      </c>
      <c r="R464" s="6" t="str">
        <f t="shared" ca="1" si="126"/>
        <v>45-54</v>
      </c>
      <c r="S464" s="6" t="s">
        <v>124</v>
      </c>
      <c r="T464" s="6">
        <v>1</v>
      </c>
      <c r="U464" s="6">
        <v>1</v>
      </c>
      <c r="V464" s="6">
        <v>1</v>
      </c>
      <c r="W464" s="6">
        <v>1</v>
      </c>
      <c r="X464" s="6">
        <v>1</v>
      </c>
      <c r="Y464" s="6">
        <v>1</v>
      </c>
      <c r="Z464" s="6">
        <v>1</v>
      </c>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f t="shared" si="127"/>
        <v>7</v>
      </c>
      <c r="BS464" s="6" t="str">
        <f t="shared" si="128"/>
        <v>Prêt</v>
      </c>
      <c r="BT464" s="6" t="s">
        <v>106</v>
      </c>
      <c r="BU464" s="6" t="s">
        <v>125</v>
      </c>
      <c r="BV464" s="6" t="s">
        <v>126</v>
      </c>
      <c r="BW464" s="8" t="s">
        <v>103</v>
      </c>
      <c r="BX464" s="9">
        <f t="shared" ca="1" si="129"/>
        <v>1970715</v>
      </c>
      <c r="BY464" s="10" t="str">
        <f t="shared" ca="1" si="130"/>
        <v>750k-5 mil</v>
      </c>
      <c r="BZ464" s="7">
        <f t="shared" ca="1" si="131"/>
        <v>890511</v>
      </c>
      <c r="CA464" s="7"/>
      <c r="CB464" s="7">
        <f t="shared" ca="1" si="132"/>
        <v>890511</v>
      </c>
      <c r="CC464" s="7" t="s">
        <v>113</v>
      </c>
      <c r="CD464" s="7" t="s">
        <v>128</v>
      </c>
      <c r="CE464" s="7">
        <f t="shared" ca="1" si="133"/>
        <v>9</v>
      </c>
      <c r="CF464" s="7">
        <f t="shared" ca="1" si="134"/>
        <v>218968.33333333334</v>
      </c>
      <c r="CG464" s="11">
        <f t="shared" ca="1" si="135"/>
        <v>2.2130158976138419</v>
      </c>
      <c r="CH464" s="7" t="str">
        <f t="shared" ca="1" si="136"/>
        <v>1-5x</v>
      </c>
      <c r="CI464" s="7" t="s">
        <v>115</v>
      </c>
    </row>
    <row r="465" spans="1:87">
      <c r="A465">
        <v>11572</v>
      </c>
      <c r="B465" t="s">
        <v>123</v>
      </c>
      <c r="C465" s="17">
        <v>0.2</v>
      </c>
      <c r="D465" t="s">
        <v>103</v>
      </c>
      <c r="E465" t="s">
        <v>103</v>
      </c>
      <c r="G465" s="17" t="str">
        <f t="shared" si="119"/>
        <v>Non</v>
      </c>
      <c r="H465" t="s">
        <v>104</v>
      </c>
      <c r="I465" s="12" t="s">
        <v>120</v>
      </c>
      <c r="J465" s="13">
        <v>44742</v>
      </c>
      <c r="K465">
        <f t="shared" ca="1" si="121"/>
        <v>3</v>
      </c>
      <c r="L465" t="str">
        <f t="shared" ca="1" si="122"/>
        <v>3-5 ans</v>
      </c>
      <c r="M465" s="13">
        <v>44742</v>
      </c>
      <c r="N465">
        <f t="shared" ca="1" si="123"/>
        <v>3</v>
      </c>
      <c r="O465" t="str">
        <f t="shared" ca="1" si="124"/>
        <v>3-5 ans</v>
      </c>
      <c r="P465" s="13">
        <v>27395</v>
      </c>
      <c r="Q465">
        <f t="shared" ca="1" si="125"/>
        <v>51</v>
      </c>
      <c r="R465" t="str">
        <f t="shared" ca="1" si="126"/>
        <v>45-54</v>
      </c>
      <c r="S465" t="s">
        <v>121</v>
      </c>
      <c r="V465">
        <v>1</v>
      </c>
      <c r="X465">
        <v>1</v>
      </c>
      <c r="Z465">
        <v>1</v>
      </c>
      <c r="BR465">
        <f t="shared" si="127"/>
        <v>3</v>
      </c>
      <c r="BS465" t="str">
        <f t="shared" si="128"/>
        <v>Non prêté</v>
      </c>
      <c r="BT465" t="s">
        <v>106</v>
      </c>
      <c r="BU465" t="s">
        <v>125</v>
      </c>
      <c r="BV465" t="s">
        <v>126</v>
      </c>
      <c r="BW465" s="13" t="s">
        <v>103</v>
      </c>
      <c r="BX465" s="14" t="str">
        <f t="shared" ca="1" si="129"/>
        <v/>
      </c>
      <c r="BY465" s="15" t="str">
        <f t="shared" ca="1" si="130"/>
        <v/>
      </c>
      <c r="BZ465" s="12">
        <f t="shared" ca="1" si="131"/>
        <v>658501</v>
      </c>
      <c r="CA465" s="12"/>
      <c r="CB465" s="12">
        <f t="shared" ca="1" si="132"/>
        <v>658501</v>
      </c>
      <c r="CC465" s="12" t="s">
        <v>109</v>
      </c>
      <c r="CD465" s="12" t="s">
        <v>109</v>
      </c>
      <c r="CE465" s="12" t="str">
        <f t="shared" ca="1" si="133"/>
        <v/>
      </c>
      <c r="CF465" s="12" t="str">
        <f t="shared" ca="1" si="134"/>
        <v/>
      </c>
      <c r="CG465" s="16" t="str">
        <f t="shared" ca="1" si="135"/>
        <v/>
      </c>
      <c r="CH465" s="12" t="str">
        <f t="shared" ca="1" si="136"/>
        <v/>
      </c>
      <c r="CI465" s="12" t="s">
        <v>104</v>
      </c>
    </row>
    <row r="466" spans="1:87">
      <c r="A466" s="6">
        <v>11573</v>
      </c>
      <c r="B466" s="6" t="s">
        <v>101</v>
      </c>
      <c r="C466" s="18">
        <v>0.3</v>
      </c>
      <c r="D466" s="6" t="s">
        <v>102</v>
      </c>
      <c r="E466" s="6" t="s">
        <v>102</v>
      </c>
      <c r="F466" s="18">
        <v>0.15</v>
      </c>
      <c r="G466" s="18" t="str">
        <f t="shared" si="119"/>
        <v>Non</v>
      </c>
      <c r="H466" s="6" t="s">
        <v>104</v>
      </c>
      <c r="I466" s="7" t="s">
        <v>120</v>
      </c>
      <c r="J466" s="8">
        <v>44562</v>
      </c>
      <c r="K466" s="6">
        <f t="shared" ca="1" si="121"/>
        <v>4</v>
      </c>
      <c r="L466" s="6" t="str">
        <f t="shared" ca="1" si="122"/>
        <v>3-5 ans</v>
      </c>
      <c r="M466" s="8">
        <v>44562</v>
      </c>
      <c r="N466" s="6">
        <f t="shared" ca="1" si="123"/>
        <v>4</v>
      </c>
      <c r="O466" s="6" t="str">
        <f t="shared" ca="1" si="124"/>
        <v>3-5 ans</v>
      </c>
      <c r="P466" s="8">
        <v>25569</v>
      </c>
      <c r="Q466" s="6">
        <f t="shared" ca="1" si="125"/>
        <v>56</v>
      </c>
      <c r="R466" s="6" t="str">
        <f t="shared" ca="1" si="126"/>
        <v>55-64</v>
      </c>
      <c r="S466" s="6" t="s">
        <v>136</v>
      </c>
      <c r="T466" s="6"/>
      <c r="U466" s="6">
        <v>1</v>
      </c>
      <c r="V466" s="6">
        <v>1</v>
      </c>
      <c r="W466" s="6">
        <v>1</v>
      </c>
      <c r="X466" s="6">
        <v>1</v>
      </c>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f t="shared" si="127"/>
        <v>4</v>
      </c>
      <c r="BS466" s="6" t="str">
        <f t="shared" si="128"/>
        <v>Non prêté</v>
      </c>
      <c r="BT466" s="6" t="s">
        <v>106</v>
      </c>
      <c r="BU466" s="6" t="s">
        <v>125</v>
      </c>
      <c r="BV466" s="6" t="s">
        <v>126</v>
      </c>
      <c r="BW466" s="8" t="s">
        <v>103</v>
      </c>
      <c r="BX466" s="9" t="str">
        <f t="shared" ca="1" si="129"/>
        <v/>
      </c>
      <c r="BY466" s="10" t="str">
        <f t="shared" ca="1" si="130"/>
        <v/>
      </c>
      <c r="BZ466" s="7">
        <f t="shared" ca="1" si="131"/>
        <v>1971184</v>
      </c>
      <c r="CA466" s="7"/>
      <c r="CB466" s="7">
        <f t="shared" ca="1" si="132"/>
        <v>1971184</v>
      </c>
      <c r="CC466" s="7" t="s">
        <v>109</v>
      </c>
      <c r="CD466" s="7" t="s">
        <v>109</v>
      </c>
      <c r="CE466" s="7" t="str">
        <f t="shared" ca="1" si="133"/>
        <v/>
      </c>
      <c r="CF466" s="7" t="str">
        <f t="shared" ca="1" si="134"/>
        <v/>
      </c>
      <c r="CG466" s="11" t="str">
        <f t="shared" ca="1" si="135"/>
        <v/>
      </c>
      <c r="CH466" s="7" t="str">
        <f t="shared" ca="1" si="136"/>
        <v/>
      </c>
      <c r="CI466" s="7" t="s">
        <v>104</v>
      </c>
    </row>
    <row r="467" spans="1:87">
      <c r="A467">
        <v>11574</v>
      </c>
      <c r="B467" t="s">
        <v>123</v>
      </c>
      <c r="C467" s="17">
        <v>0.4</v>
      </c>
      <c r="D467" t="s">
        <v>103</v>
      </c>
      <c r="E467" t="s">
        <v>102</v>
      </c>
      <c r="F467" s="17">
        <v>0.3</v>
      </c>
      <c r="G467" s="17" t="str">
        <f t="shared" si="119"/>
        <v>Non</v>
      </c>
      <c r="H467" t="s">
        <v>104</v>
      </c>
      <c r="I467" s="12" t="s">
        <v>120</v>
      </c>
      <c r="J467" s="13">
        <v>44377</v>
      </c>
      <c r="K467">
        <f t="shared" ca="1" si="121"/>
        <v>4</v>
      </c>
      <c r="L467" t="str">
        <f t="shared" ca="1" si="122"/>
        <v>3-5 ans</v>
      </c>
      <c r="M467" s="13">
        <v>44377</v>
      </c>
      <c r="N467">
        <f t="shared" ca="1" si="123"/>
        <v>4</v>
      </c>
      <c r="O467" t="str">
        <f t="shared" ca="1" si="124"/>
        <v>3-5 ans</v>
      </c>
      <c r="P467" s="13">
        <v>23743</v>
      </c>
      <c r="Q467">
        <f t="shared" ca="1" si="125"/>
        <v>61</v>
      </c>
      <c r="R467" t="str">
        <f t="shared" ca="1" si="126"/>
        <v>55-64</v>
      </c>
      <c r="S467" t="s">
        <v>129</v>
      </c>
      <c r="V467">
        <v>1</v>
      </c>
      <c r="X467">
        <v>1</v>
      </c>
      <c r="Z467">
        <v>1</v>
      </c>
      <c r="BR467">
        <f t="shared" si="127"/>
        <v>3</v>
      </c>
      <c r="BS467" t="str">
        <f t="shared" si="128"/>
        <v>Non prêté</v>
      </c>
      <c r="BT467" t="s">
        <v>106</v>
      </c>
      <c r="BU467" t="s">
        <v>125</v>
      </c>
      <c r="BV467" t="s">
        <v>126</v>
      </c>
      <c r="BW467" s="13" t="s">
        <v>103</v>
      </c>
      <c r="BX467" s="14" t="str">
        <f t="shared" ca="1" si="129"/>
        <v/>
      </c>
      <c r="BY467" s="15" t="str">
        <f t="shared" ca="1" si="130"/>
        <v/>
      </c>
      <c r="BZ467" s="12">
        <f t="shared" ca="1" si="131"/>
        <v>982507</v>
      </c>
      <c r="CA467" s="12"/>
      <c r="CB467" s="12">
        <f t="shared" ca="1" si="132"/>
        <v>982507</v>
      </c>
      <c r="CC467" s="12" t="s">
        <v>109</v>
      </c>
      <c r="CD467" s="12" t="s">
        <v>109</v>
      </c>
      <c r="CE467" s="12" t="str">
        <f t="shared" ca="1" si="133"/>
        <v/>
      </c>
      <c r="CF467" s="12" t="str">
        <f t="shared" ca="1" si="134"/>
        <v/>
      </c>
      <c r="CG467" s="16" t="str">
        <f t="shared" ca="1" si="135"/>
        <v/>
      </c>
      <c r="CH467" s="12" t="str">
        <f t="shared" ca="1" si="136"/>
        <v/>
      </c>
      <c r="CI467" s="12" t="s">
        <v>104</v>
      </c>
    </row>
    <row r="468" spans="1:87">
      <c r="A468" s="6">
        <v>11575</v>
      </c>
      <c r="B468" s="6" t="s">
        <v>139</v>
      </c>
      <c r="C468" s="18">
        <v>0.5</v>
      </c>
      <c r="D468" s="6" t="s">
        <v>102</v>
      </c>
      <c r="E468" s="6" t="s">
        <v>103</v>
      </c>
      <c r="F468" s="18"/>
      <c r="G468" s="18" t="str">
        <f t="shared" si="119"/>
        <v>Oui</v>
      </c>
      <c r="H468" s="6" t="s">
        <v>104</v>
      </c>
      <c r="I468" s="7" t="s">
        <v>104</v>
      </c>
      <c r="J468" s="8">
        <v>44197</v>
      </c>
      <c r="K468" s="6">
        <f t="shared" ca="1" si="121"/>
        <v>5</v>
      </c>
      <c r="L468" s="6" t="str">
        <f t="shared" ca="1" si="122"/>
        <v>5 à 10 ans</v>
      </c>
      <c r="M468" s="8">
        <v>44197</v>
      </c>
      <c r="N468" s="6">
        <f t="shared" ca="1" si="123"/>
        <v>5</v>
      </c>
      <c r="O468" s="6" t="str">
        <f t="shared" ca="1" si="124"/>
        <v>5 à 10 ans</v>
      </c>
      <c r="P468" s="8">
        <v>36526</v>
      </c>
      <c r="Q468" s="6">
        <f t="shared" ca="1" si="125"/>
        <v>26</v>
      </c>
      <c r="R468" s="6" t="str">
        <f t="shared" ca="1" si="126"/>
        <v>25-34</v>
      </c>
      <c r="S468" s="6" t="s">
        <v>140</v>
      </c>
      <c r="T468" s="6"/>
      <c r="U468" s="6">
        <v>1</v>
      </c>
      <c r="V468" s="6"/>
      <c r="W468" s="6">
        <v>1</v>
      </c>
      <c r="X468" s="6"/>
      <c r="Y468" s="6">
        <v>1</v>
      </c>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f t="shared" si="127"/>
        <v>3</v>
      </c>
      <c r="BS468" s="6" t="str">
        <f t="shared" si="128"/>
        <v>Non prêté</v>
      </c>
      <c r="BT468" s="6" t="s">
        <v>106</v>
      </c>
      <c r="BU468" s="6" t="s">
        <v>125</v>
      </c>
      <c r="BV468" s="6" t="s">
        <v>126</v>
      </c>
      <c r="BW468" s="8" t="s">
        <v>103</v>
      </c>
      <c r="BX468" s="9" t="str">
        <f t="shared" ca="1" si="129"/>
        <v/>
      </c>
      <c r="BY468" s="10" t="str">
        <f t="shared" ca="1" si="130"/>
        <v/>
      </c>
      <c r="BZ468" s="7">
        <f t="shared" ca="1" si="131"/>
        <v>1012005</v>
      </c>
      <c r="CA468" s="7"/>
      <c r="CB468" s="7">
        <f t="shared" ca="1" si="132"/>
        <v>1012005</v>
      </c>
      <c r="CC468" s="7" t="s">
        <v>109</v>
      </c>
      <c r="CD468" s="7" t="s">
        <v>109</v>
      </c>
      <c r="CE468" s="7" t="str">
        <f t="shared" ca="1" si="133"/>
        <v/>
      </c>
      <c r="CF468" s="7" t="str">
        <f t="shared" ca="1" si="134"/>
        <v/>
      </c>
      <c r="CG468" s="11" t="str">
        <f t="shared" ca="1" si="135"/>
        <v/>
      </c>
      <c r="CH468" s="7" t="str">
        <f t="shared" ca="1" si="136"/>
        <v/>
      </c>
      <c r="CI468" s="7" t="s">
        <v>104</v>
      </c>
    </row>
    <row r="469" spans="1:87">
      <c r="A469">
        <v>11576</v>
      </c>
      <c r="B469" t="s">
        <v>101</v>
      </c>
      <c r="C469" s="17">
        <v>0.6</v>
      </c>
      <c r="D469" t="s">
        <v>103</v>
      </c>
      <c r="E469" t="s">
        <v>103</v>
      </c>
      <c r="G469" s="17" t="str">
        <f t="shared" si="119"/>
        <v>Oui</v>
      </c>
      <c r="H469" t="s">
        <v>104</v>
      </c>
      <c r="I469" s="12" t="s">
        <v>104</v>
      </c>
      <c r="J469" s="13">
        <v>44012</v>
      </c>
      <c r="K469">
        <f t="shared" ca="1" si="121"/>
        <v>5</v>
      </c>
      <c r="L469" t="str">
        <f t="shared" ca="1" si="122"/>
        <v>5 à 10 ans</v>
      </c>
      <c r="M469" s="13">
        <v>44012</v>
      </c>
      <c r="N469">
        <f t="shared" ca="1" si="123"/>
        <v>5</v>
      </c>
      <c r="O469" t="str">
        <f t="shared" ca="1" si="124"/>
        <v>5 à 10 ans</v>
      </c>
      <c r="P469" s="13">
        <v>34700</v>
      </c>
      <c r="Q469">
        <f t="shared" ca="1" si="125"/>
        <v>31</v>
      </c>
      <c r="R469" t="str">
        <f t="shared" ca="1" si="126"/>
        <v>25-34</v>
      </c>
      <c r="S469" t="s">
        <v>129</v>
      </c>
      <c r="V469">
        <v>1</v>
      </c>
      <c r="X469">
        <v>1</v>
      </c>
      <c r="Z469">
        <v>1</v>
      </c>
      <c r="BR469">
        <f t="shared" si="127"/>
        <v>3</v>
      </c>
      <c r="BS469" t="str">
        <f t="shared" si="128"/>
        <v>Non prêté</v>
      </c>
      <c r="BT469" t="s">
        <v>106</v>
      </c>
      <c r="BU469" t="s">
        <v>107</v>
      </c>
      <c r="BV469" t="s">
        <v>108</v>
      </c>
      <c r="BW469" s="13" t="s">
        <v>103</v>
      </c>
      <c r="BX469" s="14" t="str">
        <f t="shared" ca="1" si="129"/>
        <v/>
      </c>
      <c r="BY469" s="15" t="str">
        <f t="shared" ca="1" si="130"/>
        <v/>
      </c>
      <c r="BZ469" s="12">
        <f t="shared" ca="1" si="131"/>
        <v>117633</v>
      </c>
      <c r="CA469" s="12"/>
      <c r="CB469" s="12">
        <f t="shared" ca="1" si="132"/>
        <v>117633</v>
      </c>
      <c r="CC469" s="12" t="s">
        <v>109</v>
      </c>
      <c r="CD469" s="12" t="s">
        <v>109</v>
      </c>
      <c r="CE469" s="12" t="str">
        <f t="shared" ca="1" si="133"/>
        <v/>
      </c>
      <c r="CF469" s="12" t="str">
        <f t="shared" ca="1" si="134"/>
        <v/>
      </c>
      <c r="CG469" s="16" t="str">
        <f t="shared" ca="1" si="135"/>
        <v/>
      </c>
      <c r="CH469" s="12" t="str">
        <f t="shared" ca="1" si="136"/>
        <v/>
      </c>
      <c r="CI469" s="12" t="s">
        <v>104</v>
      </c>
    </row>
    <row r="470" spans="1:87">
      <c r="A470" s="6">
        <v>11577</v>
      </c>
      <c r="B470" s="6" t="s">
        <v>145</v>
      </c>
      <c r="C470" s="18">
        <v>0.7</v>
      </c>
      <c r="D470" s="6" t="s">
        <v>102</v>
      </c>
      <c r="E470" s="6" t="s">
        <v>102</v>
      </c>
      <c r="F470" s="18">
        <v>0.4</v>
      </c>
      <c r="G470" s="18" t="str">
        <f t="shared" si="119"/>
        <v>Oui</v>
      </c>
      <c r="H470" s="6" t="s">
        <v>110</v>
      </c>
      <c r="I470" s="7" t="s">
        <v>127</v>
      </c>
      <c r="J470" s="8">
        <v>43831</v>
      </c>
      <c r="K470" s="6">
        <f t="shared" ca="1" si="121"/>
        <v>6</v>
      </c>
      <c r="L470" s="6" t="str">
        <f t="shared" ca="1" si="122"/>
        <v>5 à 10 ans</v>
      </c>
      <c r="M470" s="8">
        <v>43831</v>
      </c>
      <c r="N470" s="6">
        <f t="shared" ca="1" si="123"/>
        <v>6</v>
      </c>
      <c r="O470" s="6" t="str">
        <f t="shared" ca="1" si="124"/>
        <v>5 à 10 ans</v>
      </c>
      <c r="P470" s="8">
        <v>32874</v>
      </c>
      <c r="Q470" s="6">
        <f t="shared" ca="1" si="125"/>
        <v>36</v>
      </c>
      <c r="R470" s="6" t="str">
        <f t="shared" ca="1" si="126"/>
        <v>35-44</v>
      </c>
      <c r="S470" s="6" t="s">
        <v>105</v>
      </c>
      <c r="T470" s="6">
        <v>1</v>
      </c>
      <c r="U470" s="6">
        <v>1</v>
      </c>
      <c r="V470" s="6">
        <v>1</v>
      </c>
      <c r="W470" s="6">
        <v>1</v>
      </c>
      <c r="X470" s="6">
        <v>1</v>
      </c>
      <c r="Y470" s="6">
        <v>1</v>
      </c>
      <c r="Z470" s="6">
        <v>1</v>
      </c>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f t="shared" si="127"/>
        <v>7</v>
      </c>
      <c r="BS470" s="6" t="str">
        <f t="shared" si="128"/>
        <v>Prêt</v>
      </c>
      <c r="BT470" s="6" t="s">
        <v>106</v>
      </c>
      <c r="BU470" s="6" t="s">
        <v>112</v>
      </c>
      <c r="BV470" s="6" t="s">
        <v>108</v>
      </c>
      <c r="BW470" s="8" t="s">
        <v>103</v>
      </c>
      <c r="BX470" s="9">
        <f t="shared" ca="1" si="129"/>
        <v>1463918</v>
      </c>
      <c r="BY470" s="10" t="str">
        <f t="shared" ca="1" si="130"/>
        <v>750k-5 mil</v>
      </c>
      <c r="BZ470" s="7">
        <f t="shared" ca="1" si="131"/>
        <v>490555</v>
      </c>
      <c r="CA470" s="7"/>
      <c r="CB470" s="7">
        <f t="shared" ca="1" si="132"/>
        <v>490555</v>
      </c>
      <c r="CC470" s="7" t="s">
        <v>122</v>
      </c>
      <c r="CD470" s="7" t="s">
        <v>128</v>
      </c>
      <c r="CE470" s="7">
        <f t="shared" ca="1" si="133"/>
        <v>3</v>
      </c>
      <c r="CF470" s="7">
        <f t="shared" ca="1" si="134"/>
        <v>487972.66666666669</v>
      </c>
      <c r="CG470" s="11">
        <f t="shared" ca="1" si="135"/>
        <v>2.9842076831344091</v>
      </c>
      <c r="CH470" s="7" t="str">
        <f t="shared" ca="1" si="136"/>
        <v>1-5x</v>
      </c>
      <c r="CI470" s="7" t="s">
        <v>115</v>
      </c>
    </row>
    <row r="471" spans="1:87">
      <c r="A471">
        <v>11578</v>
      </c>
      <c r="B471" t="s">
        <v>101</v>
      </c>
      <c r="C471" s="17">
        <v>0.8</v>
      </c>
      <c r="D471" t="s">
        <v>103</v>
      </c>
      <c r="E471" t="s">
        <v>102</v>
      </c>
      <c r="F471" s="17">
        <v>0.75</v>
      </c>
      <c r="G471" s="17" t="str">
        <f t="shared" si="119"/>
        <v>Oui</v>
      </c>
      <c r="H471" t="s">
        <v>104</v>
      </c>
      <c r="I471" s="12" t="s">
        <v>104</v>
      </c>
      <c r="J471" s="13">
        <v>43646</v>
      </c>
      <c r="K471">
        <f t="shared" ca="1" si="121"/>
        <v>6</v>
      </c>
      <c r="L471" t="str">
        <f t="shared" ca="1" si="122"/>
        <v>5 à 10 ans</v>
      </c>
      <c r="M471" s="13">
        <v>43646</v>
      </c>
      <c r="N471">
        <f t="shared" ca="1" si="123"/>
        <v>6</v>
      </c>
      <c r="O471" t="str">
        <f t="shared" ca="1" si="124"/>
        <v>5 à 10 ans</v>
      </c>
      <c r="P471" s="13">
        <v>31048</v>
      </c>
      <c r="Q471">
        <f t="shared" ca="1" si="125"/>
        <v>41</v>
      </c>
      <c r="R471" t="str">
        <f t="shared" ca="1" si="126"/>
        <v>35-44</v>
      </c>
      <c r="S471" t="s">
        <v>105</v>
      </c>
      <c r="V471">
        <v>1</v>
      </c>
      <c r="X471">
        <v>1</v>
      </c>
      <c r="Z471">
        <v>1</v>
      </c>
      <c r="BR471">
        <f t="shared" si="127"/>
        <v>3</v>
      </c>
      <c r="BS471" t="str">
        <f t="shared" si="128"/>
        <v>Non prêté</v>
      </c>
      <c r="BT471" t="s">
        <v>106</v>
      </c>
      <c r="BU471" t="s">
        <v>112</v>
      </c>
      <c r="BV471" t="s">
        <v>108</v>
      </c>
      <c r="BW471" s="13" t="s">
        <v>103</v>
      </c>
      <c r="BX471" s="14" t="str">
        <f t="shared" ca="1" si="129"/>
        <v/>
      </c>
      <c r="BY471" s="15" t="str">
        <f t="shared" ca="1" si="130"/>
        <v/>
      </c>
      <c r="BZ471" s="12">
        <f t="shared" ca="1" si="131"/>
        <v>1642374</v>
      </c>
      <c r="CA471" s="12"/>
      <c r="CB471" s="12">
        <f t="shared" ca="1" si="132"/>
        <v>1642374</v>
      </c>
      <c r="CC471" s="12" t="s">
        <v>109</v>
      </c>
      <c r="CD471" s="12" t="s">
        <v>109</v>
      </c>
      <c r="CE471" s="12" t="str">
        <f t="shared" ca="1" si="133"/>
        <v/>
      </c>
      <c r="CF471" s="12" t="str">
        <f t="shared" ca="1" si="134"/>
        <v/>
      </c>
      <c r="CG471" s="16" t="str">
        <f t="shared" ca="1" si="135"/>
        <v/>
      </c>
      <c r="CH471" s="12" t="str">
        <f t="shared" ca="1" si="136"/>
        <v/>
      </c>
      <c r="CI471" s="12" t="s">
        <v>104</v>
      </c>
    </row>
    <row r="472" spans="1:87">
      <c r="A472" s="6">
        <v>11579</v>
      </c>
      <c r="B472" s="6" t="s">
        <v>101</v>
      </c>
      <c r="C472" s="18">
        <v>0.75</v>
      </c>
      <c r="D472" s="6" t="s">
        <v>102</v>
      </c>
      <c r="E472" s="6" t="s">
        <v>103</v>
      </c>
      <c r="F472" s="18"/>
      <c r="G472" s="18" t="str">
        <f t="shared" si="119"/>
        <v>Oui</v>
      </c>
      <c r="H472" s="6" t="s">
        <v>119</v>
      </c>
      <c r="I472" s="7" t="s">
        <v>120</v>
      </c>
      <c r="J472" s="8">
        <v>43466</v>
      </c>
      <c r="K472" s="6">
        <f t="shared" ca="1" si="121"/>
        <v>7</v>
      </c>
      <c r="L472" s="6" t="str">
        <f t="shared" ca="1" si="122"/>
        <v>5 à 10 ans</v>
      </c>
      <c r="M472" s="8">
        <v>43466</v>
      </c>
      <c r="N472" s="6">
        <f t="shared" ca="1" si="123"/>
        <v>7</v>
      </c>
      <c r="O472" s="6" t="str">
        <f t="shared" ca="1" si="124"/>
        <v>5 à 10 ans</v>
      </c>
      <c r="P472" s="8">
        <v>29221</v>
      </c>
      <c r="Q472" s="6">
        <f t="shared" ca="1" si="125"/>
        <v>46</v>
      </c>
      <c r="R472" s="6" t="str">
        <f t="shared" ca="1" si="126"/>
        <v>45-54</v>
      </c>
      <c r="S472" s="6" t="s">
        <v>129</v>
      </c>
      <c r="T472" s="6">
        <v>1</v>
      </c>
      <c r="U472" s="6">
        <v>1</v>
      </c>
      <c r="V472" s="6">
        <v>1</v>
      </c>
      <c r="W472" s="6">
        <v>1</v>
      </c>
      <c r="X472" s="6">
        <v>1</v>
      </c>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f t="shared" si="127"/>
        <v>5</v>
      </c>
      <c r="BS472" s="6" t="str">
        <f t="shared" si="128"/>
        <v>Prêt</v>
      </c>
      <c r="BT472" s="6" t="s">
        <v>106</v>
      </c>
      <c r="BU472" s="6" t="s">
        <v>125</v>
      </c>
      <c r="BV472" s="6" t="s">
        <v>126</v>
      </c>
      <c r="BW472" s="8" t="s">
        <v>103</v>
      </c>
      <c r="BX472" s="9">
        <f t="shared" ca="1" si="129"/>
        <v>2605683</v>
      </c>
      <c r="BY472" s="10" t="str">
        <f t="shared" ca="1" si="130"/>
        <v>750k-5 mil</v>
      </c>
      <c r="BZ472" s="7">
        <f t="shared" ca="1" si="131"/>
        <v>1055920</v>
      </c>
      <c r="CA472" s="7"/>
      <c r="CB472" s="7">
        <f t="shared" ca="1" si="132"/>
        <v>1055920</v>
      </c>
      <c r="CC472" s="7" t="s">
        <v>113</v>
      </c>
      <c r="CD472" s="7" t="s">
        <v>128</v>
      </c>
      <c r="CE472" s="7">
        <f t="shared" ca="1" si="133"/>
        <v>4</v>
      </c>
      <c r="CF472" s="7">
        <f t="shared" ca="1" si="134"/>
        <v>651420.75</v>
      </c>
      <c r="CG472" s="11">
        <f t="shared" ca="1" si="135"/>
        <v>2.4676897871050838</v>
      </c>
      <c r="CH472" s="7" t="str">
        <f t="shared" ca="1" si="136"/>
        <v>1-5x</v>
      </c>
      <c r="CI472" s="7" t="s">
        <v>115</v>
      </c>
    </row>
    <row r="473" spans="1:87">
      <c r="A473">
        <v>11580</v>
      </c>
      <c r="B473" t="s">
        <v>123</v>
      </c>
      <c r="C473" s="17">
        <v>1</v>
      </c>
      <c r="D473" t="s">
        <v>103</v>
      </c>
      <c r="E473" t="s">
        <v>103</v>
      </c>
      <c r="G473" s="17" t="str">
        <f t="shared" si="119"/>
        <v>Oui</v>
      </c>
      <c r="H473" t="s">
        <v>104</v>
      </c>
      <c r="I473" s="12" t="s">
        <v>104</v>
      </c>
      <c r="J473" s="13">
        <v>43281</v>
      </c>
      <c r="K473">
        <f t="shared" ca="1" si="121"/>
        <v>7</v>
      </c>
      <c r="L473" t="str">
        <f t="shared" ca="1" si="122"/>
        <v>5 à 10 ans</v>
      </c>
      <c r="M473" s="13">
        <v>43281</v>
      </c>
      <c r="N473">
        <f t="shared" ca="1" si="123"/>
        <v>7</v>
      </c>
      <c r="O473" t="str">
        <f t="shared" ca="1" si="124"/>
        <v>5 à 10 ans</v>
      </c>
      <c r="P473" s="13">
        <v>27395</v>
      </c>
      <c r="Q473">
        <f t="shared" ca="1" si="125"/>
        <v>51</v>
      </c>
      <c r="R473" t="str">
        <f t="shared" ca="1" si="126"/>
        <v>45-54</v>
      </c>
      <c r="S473" t="s">
        <v>129</v>
      </c>
      <c r="V473">
        <v>1</v>
      </c>
      <c r="X473">
        <v>1</v>
      </c>
      <c r="Z473">
        <v>1</v>
      </c>
      <c r="BR473">
        <f t="shared" si="127"/>
        <v>3</v>
      </c>
      <c r="BS473" t="str">
        <f t="shared" si="128"/>
        <v>Non prêté</v>
      </c>
      <c r="BT473" t="s">
        <v>106</v>
      </c>
      <c r="BU473" t="s">
        <v>112</v>
      </c>
      <c r="BV473" t="s">
        <v>108</v>
      </c>
      <c r="BW473" s="13" t="s">
        <v>103</v>
      </c>
      <c r="BX473" s="14" t="str">
        <f t="shared" ca="1" si="129"/>
        <v/>
      </c>
      <c r="BY473" s="15" t="str">
        <f t="shared" ca="1" si="130"/>
        <v/>
      </c>
      <c r="BZ473" s="12">
        <f t="shared" ca="1" si="131"/>
        <v>438830</v>
      </c>
      <c r="CA473" s="12"/>
      <c r="CB473" s="12">
        <f t="shared" ca="1" si="132"/>
        <v>438830</v>
      </c>
      <c r="CC473" s="12" t="s">
        <v>109</v>
      </c>
      <c r="CD473" s="12" t="s">
        <v>109</v>
      </c>
      <c r="CE473" s="12" t="str">
        <f t="shared" ca="1" si="133"/>
        <v/>
      </c>
      <c r="CF473" s="12" t="str">
        <f t="shared" ca="1" si="134"/>
        <v/>
      </c>
      <c r="CG473" s="16" t="str">
        <f t="shared" ca="1" si="135"/>
        <v/>
      </c>
      <c r="CH473" s="12" t="str">
        <f t="shared" ca="1" si="136"/>
        <v/>
      </c>
      <c r="CI473" s="12" t="s">
        <v>104</v>
      </c>
    </row>
    <row r="474" spans="1:87">
      <c r="A474" s="6">
        <v>11581</v>
      </c>
      <c r="B474" s="6" t="s">
        <v>101</v>
      </c>
      <c r="C474" s="18">
        <v>0</v>
      </c>
      <c r="D474" s="6" t="s">
        <v>102</v>
      </c>
      <c r="E474" s="6" t="s">
        <v>102</v>
      </c>
      <c r="F474" s="18">
        <v>0.15</v>
      </c>
      <c r="G474" s="18" t="str">
        <f t="shared" si="119"/>
        <v>Non</v>
      </c>
      <c r="H474" s="6" t="s">
        <v>104</v>
      </c>
      <c r="I474" s="7" t="s">
        <v>120</v>
      </c>
      <c r="J474" s="8">
        <v>43101</v>
      </c>
      <c r="K474" s="6">
        <f t="shared" ca="1" si="121"/>
        <v>8</v>
      </c>
      <c r="L474" s="6" t="str">
        <f t="shared" ca="1" si="122"/>
        <v>5 à 10 ans</v>
      </c>
      <c r="M474" s="8">
        <v>43101</v>
      </c>
      <c r="N474" s="6">
        <f t="shared" ca="1" si="123"/>
        <v>8</v>
      </c>
      <c r="O474" s="6" t="str">
        <f t="shared" ca="1" si="124"/>
        <v>5 à 10 ans</v>
      </c>
      <c r="P474" s="8">
        <v>25569</v>
      </c>
      <c r="Q474" s="6">
        <f t="shared" ca="1" si="125"/>
        <v>56</v>
      </c>
      <c r="R474" s="6" t="str">
        <f t="shared" ca="1" si="126"/>
        <v>55-64</v>
      </c>
      <c r="S474" s="6" t="s">
        <v>129</v>
      </c>
      <c r="T474" s="6">
        <v>1</v>
      </c>
      <c r="U474" s="6">
        <v>1</v>
      </c>
      <c r="V474" s="6"/>
      <c r="W474" s="6">
        <v>1</v>
      </c>
      <c r="X474" s="6"/>
      <c r="Y474" s="6">
        <v>1</v>
      </c>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f t="shared" si="127"/>
        <v>4</v>
      </c>
      <c r="BS474" s="6" t="str">
        <f t="shared" si="128"/>
        <v>Prêt</v>
      </c>
      <c r="BT474" s="6" t="s">
        <v>106</v>
      </c>
      <c r="BU474" s="6" t="s">
        <v>125</v>
      </c>
      <c r="BV474" s="6" t="s">
        <v>126</v>
      </c>
      <c r="BW474" s="8" t="s">
        <v>103</v>
      </c>
      <c r="BX474" s="9">
        <f t="shared" ca="1" si="129"/>
        <v>4380717</v>
      </c>
      <c r="BY474" s="10" t="str">
        <f t="shared" ca="1" si="130"/>
        <v>750k-5 mil</v>
      </c>
      <c r="BZ474" s="7">
        <f t="shared" ca="1" si="131"/>
        <v>541027</v>
      </c>
      <c r="CA474" s="7"/>
      <c r="CB474" s="7">
        <f t="shared" ca="1" si="132"/>
        <v>541027</v>
      </c>
      <c r="CC474" s="7" t="s">
        <v>122</v>
      </c>
      <c r="CD474" s="7" t="s">
        <v>128</v>
      </c>
      <c r="CE474" s="7">
        <f t="shared" ca="1" si="133"/>
        <v>5</v>
      </c>
      <c r="CF474" s="7">
        <f t="shared" ca="1" si="134"/>
        <v>876143.4</v>
      </c>
      <c r="CG474" s="11">
        <f t="shared" ca="1" si="135"/>
        <v>8.0970395192846194</v>
      </c>
      <c r="CH474" s="7" t="str">
        <f t="shared" ca="1" si="136"/>
        <v>5-10x</v>
      </c>
      <c r="CI474" s="7" t="s">
        <v>115</v>
      </c>
    </row>
    <row r="475" spans="1:87">
      <c r="A475">
        <v>11582</v>
      </c>
      <c r="B475" t="s">
        <v>101</v>
      </c>
      <c r="C475" s="17">
        <v>0.4</v>
      </c>
      <c r="D475" t="s">
        <v>103</v>
      </c>
      <c r="E475" t="s">
        <v>102</v>
      </c>
      <c r="F475" s="17">
        <v>0.5</v>
      </c>
      <c r="G475" s="17" t="str">
        <f t="shared" si="119"/>
        <v>Non</v>
      </c>
      <c r="H475" t="s">
        <v>104</v>
      </c>
      <c r="I475" s="12" t="s">
        <v>120</v>
      </c>
      <c r="J475" s="13">
        <v>42916</v>
      </c>
      <c r="K475">
        <f t="shared" ca="1" si="121"/>
        <v>8</v>
      </c>
      <c r="L475" t="str">
        <f t="shared" ca="1" si="122"/>
        <v>5 à 10 ans</v>
      </c>
      <c r="M475" s="13">
        <v>42916</v>
      </c>
      <c r="N475">
        <f t="shared" ca="1" si="123"/>
        <v>8</v>
      </c>
      <c r="O475" t="str">
        <f t="shared" ca="1" si="124"/>
        <v>5 à 10 ans</v>
      </c>
      <c r="P475" s="13">
        <v>23743</v>
      </c>
      <c r="Q475">
        <f t="shared" ca="1" si="125"/>
        <v>61</v>
      </c>
      <c r="R475" t="str">
        <f t="shared" ca="1" si="126"/>
        <v>55-64</v>
      </c>
      <c r="S475" t="s">
        <v>129</v>
      </c>
      <c r="T475">
        <v>1</v>
      </c>
      <c r="V475">
        <v>1</v>
      </c>
      <c r="X475">
        <v>1</v>
      </c>
      <c r="Z475">
        <v>1</v>
      </c>
      <c r="BR475">
        <f t="shared" si="127"/>
        <v>4</v>
      </c>
      <c r="BS475" t="str">
        <f t="shared" si="128"/>
        <v>Prêt</v>
      </c>
      <c r="BT475" t="s">
        <v>106</v>
      </c>
      <c r="BU475" t="s">
        <v>125</v>
      </c>
      <c r="BV475" t="s">
        <v>126</v>
      </c>
      <c r="BW475" s="13" t="s">
        <v>103</v>
      </c>
      <c r="BX475" s="14">
        <f t="shared" ca="1" si="129"/>
        <v>4013029</v>
      </c>
      <c r="BY475" s="15" t="str">
        <f t="shared" ca="1" si="130"/>
        <v>750k-5 mil</v>
      </c>
      <c r="BZ475" s="12">
        <f t="shared" ca="1" si="131"/>
        <v>1260564</v>
      </c>
      <c r="CA475" s="12"/>
      <c r="CB475" s="12">
        <f t="shared" ca="1" si="132"/>
        <v>1260564</v>
      </c>
      <c r="CC475" s="12" t="s">
        <v>122</v>
      </c>
      <c r="CD475" s="12" t="s">
        <v>114</v>
      </c>
      <c r="CE475" s="12">
        <f t="shared" ca="1" si="133"/>
        <v>4</v>
      </c>
      <c r="CF475" s="12">
        <f t="shared" ca="1" si="134"/>
        <v>1003257.25</v>
      </c>
      <c r="CG475" s="16">
        <f t="shared" ca="1" si="135"/>
        <v>3.1835186472087096</v>
      </c>
      <c r="CH475" s="12" t="str">
        <f t="shared" ca="1" si="136"/>
        <v>1-5x</v>
      </c>
      <c r="CI475" s="12" t="s">
        <v>115</v>
      </c>
    </row>
    <row r="476" spans="1:87">
      <c r="A476" s="6">
        <v>11583</v>
      </c>
      <c r="B476" s="6" t="s">
        <v>139</v>
      </c>
      <c r="C476" s="18">
        <v>0.15</v>
      </c>
      <c r="D476" s="6" t="s">
        <v>102</v>
      </c>
      <c r="E476" s="6" t="s">
        <v>103</v>
      </c>
      <c r="F476" s="18"/>
      <c r="G476" s="18" t="str">
        <f t="shared" si="119"/>
        <v>Non</v>
      </c>
      <c r="H476" s="6" t="s">
        <v>104</v>
      </c>
      <c r="I476" s="7" t="s">
        <v>127</v>
      </c>
      <c r="J476" s="8">
        <v>42736</v>
      </c>
      <c r="K476" s="6">
        <f t="shared" ca="1" si="121"/>
        <v>9</v>
      </c>
      <c r="L476" s="6" t="str">
        <f t="shared" ca="1" si="122"/>
        <v>5 à 10 ans</v>
      </c>
      <c r="M476" s="8">
        <v>42736</v>
      </c>
      <c r="N476" s="6">
        <f t="shared" ca="1" si="123"/>
        <v>9</v>
      </c>
      <c r="O476" s="6" t="str">
        <f t="shared" ca="1" si="124"/>
        <v>5 à 10 ans</v>
      </c>
      <c r="P476" s="8">
        <v>36526</v>
      </c>
      <c r="Q476" s="6">
        <f t="shared" ca="1" si="125"/>
        <v>26</v>
      </c>
      <c r="R476" s="6" t="str">
        <f t="shared" ca="1" si="126"/>
        <v>25-34</v>
      </c>
      <c r="S476" s="6" t="s">
        <v>105</v>
      </c>
      <c r="T476" s="6"/>
      <c r="U476" s="6">
        <v>1</v>
      </c>
      <c r="V476" s="6">
        <v>1</v>
      </c>
      <c r="W476" s="6">
        <v>1</v>
      </c>
      <c r="X476" s="6">
        <v>1</v>
      </c>
      <c r="Y476" s="6">
        <v>1</v>
      </c>
      <c r="Z476" s="6">
        <v>1</v>
      </c>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f t="shared" si="127"/>
        <v>6</v>
      </c>
      <c r="BS476" s="6" t="str">
        <f t="shared" si="128"/>
        <v>Non prêté</v>
      </c>
      <c r="BT476" s="6" t="s">
        <v>106</v>
      </c>
      <c r="BU476" s="6" t="s">
        <v>125</v>
      </c>
      <c r="BV476" s="6" t="s">
        <v>126</v>
      </c>
      <c r="BW476" s="8" t="s">
        <v>103</v>
      </c>
      <c r="BX476" s="9" t="str">
        <f t="shared" ca="1" si="129"/>
        <v/>
      </c>
      <c r="BY476" s="10" t="str">
        <f t="shared" ca="1" si="130"/>
        <v/>
      </c>
      <c r="BZ476" s="7">
        <f t="shared" ca="1" si="131"/>
        <v>337310</v>
      </c>
      <c r="CA476" s="7"/>
      <c r="CB476" s="7">
        <f t="shared" ca="1" si="132"/>
        <v>337310</v>
      </c>
      <c r="CC476" s="7" t="s">
        <v>109</v>
      </c>
      <c r="CD476" s="7" t="s">
        <v>109</v>
      </c>
      <c r="CE476" s="7" t="str">
        <f t="shared" ca="1" si="133"/>
        <v/>
      </c>
      <c r="CF476" s="7" t="str">
        <f t="shared" ca="1" si="134"/>
        <v/>
      </c>
      <c r="CG476" s="11" t="str">
        <f t="shared" ca="1" si="135"/>
        <v/>
      </c>
      <c r="CH476" s="7" t="str">
        <f t="shared" ca="1" si="136"/>
        <v/>
      </c>
      <c r="CI476" s="7" t="s">
        <v>104</v>
      </c>
    </row>
    <row r="477" spans="1:87">
      <c r="A477">
        <v>11584</v>
      </c>
      <c r="B477" t="s">
        <v>155</v>
      </c>
      <c r="C477" s="17">
        <v>0.2</v>
      </c>
      <c r="D477" t="s">
        <v>103</v>
      </c>
      <c r="E477" t="s">
        <v>103</v>
      </c>
      <c r="G477" s="17" t="str">
        <f t="shared" si="119"/>
        <v>Non</v>
      </c>
      <c r="H477" t="s">
        <v>104</v>
      </c>
      <c r="I477" s="12" t="s">
        <v>120</v>
      </c>
      <c r="J477" s="13">
        <v>42551</v>
      </c>
      <c r="K477">
        <f t="shared" ca="1" si="121"/>
        <v>9</v>
      </c>
      <c r="L477" t="str">
        <f t="shared" ca="1" si="122"/>
        <v>5 à 10 ans</v>
      </c>
      <c r="M477" s="13">
        <v>42551</v>
      </c>
      <c r="N477">
        <f t="shared" ca="1" si="123"/>
        <v>9</v>
      </c>
      <c r="O477" t="str">
        <f t="shared" ca="1" si="124"/>
        <v>5 à 10 ans</v>
      </c>
      <c r="P477" s="13">
        <v>34700</v>
      </c>
      <c r="Q477">
        <f t="shared" ca="1" si="125"/>
        <v>31</v>
      </c>
      <c r="R477" t="str">
        <f t="shared" ca="1" si="126"/>
        <v>25-34</v>
      </c>
      <c r="S477" t="s">
        <v>144</v>
      </c>
      <c r="V477">
        <v>1</v>
      </c>
      <c r="X477">
        <v>1</v>
      </c>
      <c r="Z477">
        <v>1</v>
      </c>
      <c r="BR477">
        <f t="shared" si="127"/>
        <v>3</v>
      </c>
      <c r="BS477" t="str">
        <f t="shared" si="128"/>
        <v>Non prêté</v>
      </c>
      <c r="BT477" t="s">
        <v>106</v>
      </c>
      <c r="BU477" t="s">
        <v>125</v>
      </c>
      <c r="BV477" t="s">
        <v>126</v>
      </c>
      <c r="BW477" s="13" t="s">
        <v>103</v>
      </c>
      <c r="BX477" s="14" t="str">
        <f t="shared" ca="1" si="129"/>
        <v/>
      </c>
      <c r="BY477" s="15" t="str">
        <f t="shared" ca="1" si="130"/>
        <v/>
      </c>
      <c r="BZ477" s="12">
        <f t="shared" ca="1" si="131"/>
        <v>158453</v>
      </c>
      <c r="CA477" s="12"/>
      <c r="CB477" s="12">
        <f t="shared" ca="1" si="132"/>
        <v>158453</v>
      </c>
      <c r="CC477" s="12" t="s">
        <v>109</v>
      </c>
      <c r="CD477" s="12" t="s">
        <v>109</v>
      </c>
      <c r="CE477" s="12" t="str">
        <f t="shared" ca="1" si="133"/>
        <v/>
      </c>
      <c r="CF477" s="12" t="str">
        <f t="shared" ca="1" si="134"/>
        <v/>
      </c>
      <c r="CG477" s="16" t="str">
        <f t="shared" ca="1" si="135"/>
        <v/>
      </c>
      <c r="CH477" s="12" t="str">
        <f t="shared" ca="1" si="136"/>
        <v/>
      </c>
      <c r="CI477" s="12" t="s">
        <v>104</v>
      </c>
    </row>
    <row r="478" spans="1:87">
      <c r="A478" s="6">
        <v>11585</v>
      </c>
      <c r="B478" s="6" t="s">
        <v>123</v>
      </c>
      <c r="C478" s="18">
        <v>0.3</v>
      </c>
      <c r="D478" s="6" t="s">
        <v>102</v>
      </c>
      <c r="E478" s="6" t="s">
        <v>102</v>
      </c>
      <c r="F478" s="18">
        <v>0.15</v>
      </c>
      <c r="G478" s="18" t="str">
        <f t="shared" si="119"/>
        <v>Non</v>
      </c>
      <c r="H478" s="6" t="s">
        <v>104</v>
      </c>
      <c r="I478" s="7" t="s">
        <v>120</v>
      </c>
      <c r="J478" s="8">
        <v>42370</v>
      </c>
      <c r="K478" s="6">
        <f t="shared" ca="1" si="121"/>
        <v>10</v>
      </c>
      <c r="L478" s="6" t="str">
        <f t="shared" ca="1" si="122"/>
        <v>10-20 ans</v>
      </c>
      <c r="M478" s="8">
        <v>42370</v>
      </c>
      <c r="N478" s="6">
        <f t="shared" ca="1" si="123"/>
        <v>10</v>
      </c>
      <c r="O478" s="6" t="str">
        <f t="shared" ca="1" si="124"/>
        <v>10-20 ans</v>
      </c>
      <c r="P478" s="8">
        <v>32874</v>
      </c>
      <c r="Q478" s="6">
        <f t="shared" ca="1" si="125"/>
        <v>36</v>
      </c>
      <c r="R478" s="6" t="str">
        <f t="shared" ca="1" si="126"/>
        <v>35-44</v>
      </c>
      <c r="S478" s="6" t="s">
        <v>121</v>
      </c>
      <c r="T478" s="6">
        <v>1</v>
      </c>
      <c r="U478" s="6">
        <v>1</v>
      </c>
      <c r="V478" s="6">
        <v>1</v>
      </c>
      <c r="W478" s="6">
        <v>1</v>
      </c>
      <c r="X478" s="6">
        <v>1</v>
      </c>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f t="shared" si="127"/>
        <v>5</v>
      </c>
      <c r="BS478" s="6" t="str">
        <f t="shared" si="128"/>
        <v>Prêt</v>
      </c>
      <c r="BT478" s="6" t="s">
        <v>106</v>
      </c>
      <c r="BU478" s="6" t="s">
        <v>125</v>
      </c>
      <c r="BV478" s="6" t="s">
        <v>126</v>
      </c>
      <c r="BW478" s="8" t="s">
        <v>103</v>
      </c>
      <c r="BX478" s="9">
        <f t="shared" ca="1" si="129"/>
        <v>1723549</v>
      </c>
      <c r="BY478" s="10" t="str">
        <f t="shared" ca="1" si="130"/>
        <v>750k-5 mil</v>
      </c>
      <c r="BZ478" s="7">
        <f t="shared" ca="1" si="131"/>
        <v>747250</v>
      </c>
      <c r="CA478" s="7"/>
      <c r="CB478" s="7">
        <f t="shared" ca="1" si="132"/>
        <v>747250</v>
      </c>
      <c r="CC478" s="7" t="s">
        <v>122</v>
      </c>
      <c r="CD478" s="7" t="s">
        <v>128</v>
      </c>
      <c r="CE478" s="7">
        <f t="shared" ca="1" si="133"/>
        <v>4</v>
      </c>
      <c r="CF478" s="7">
        <f t="shared" ca="1" si="134"/>
        <v>430887.25</v>
      </c>
      <c r="CG478" s="11">
        <f t="shared" ca="1" si="135"/>
        <v>2.3065225828036131</v>
      </c>
      <c r="CH478" s="7" t="str">
        <f t="shared" ca="1" si="136"/>
        <v>1-5x</v>
      </c>
      <c r="CI478" s="7" t="s">
        <v>115</v>
      </c>
    </row>
    <row r="479" spans="1:87">
      <c r="A479">
        <v>11586</v>
      </c>
      <c r="B479" t="s">
        <v>139</v>
      </c>
      <c r="C479" s="17">
        <v>0.4</v>
      </c>
      <c r="D479" t="s">
        <v>103</v>
      </c>
      <c r="E479" t="s">
        <v>102</v>
      </c>
      <c r="F479" s="17">
        <v>0.3</v>
      </c>
      <c r="G479" s="17" t="str">
        <f t="shared" si="119"/>
        <v>Non</v>
      </c>
      <c r="H479" t="s">
        <v>104</v>
      </c>
      <c r="I479" s="12" t="s">
        <v>120</v>
      </c>
      <c r="J479" s="13">
        <v>42185</v>
      </c>
      <c r="K479">
        <f t="shared" ca="1" si="121"/>
        <v>10</v>
      </c>
      <c r="L479" t="str">
        <f t="shared" ca="1" si="122"/>
        <v>10-20 ans</v>
      </c>
      <c r="M479" s="13">
        <v>42185</v>
      </c>
      <c r="N479">
        <f t="shared" ca="1" si="123"/>
        <v>10</v>
      </c>
      <c r="O479" t="str">
        <f t="shared" ca="1" si="124"/>
        <v>10-20 ans</v>
      </c>
      <c r="P479" s="13">
        <v>31048</v>
      </c>
      <c r="Q479">
        <f t="shared" ca="1" si="125"/>
        <v>41</v>
      </c>
      <c r="R479" t="str">
        <f t="shared" ca="1" si="126"/>
        <v>35-44</v>
      </c>
      <c r="S479" t="s">
        <v>129</v>
      </c>
      <c r="V479">
        <v>1</v>
      </c>
      <c r="X479">
        <v>1</v>
      </c>
      <c r="Z479">
        <v>1</v>
      </c>
      <c r="BR479">
        <f t="shared" si="127"/>
        <v>3</v>
      </c>
      <c r="BS479" t="str">
        <f t="shared" si="128"/>
        <v>Non prêté</v>
      </c>
      <c r="BT479" t="s">
        <v>106</v>
      </c>
      <c r="BU479" t="s">
        <v>125</v>
      </c>
      <c r="BV479" t="s">
        <v>126</v>
      </c>
      <c r="BW479" s="13" t="s">
        <v>103</v>
      </c>
      <c r="BX479" s="14" t="str">
        <f t="shared" ca="1" si="129"/>
        <v/>
      </c>
      <c r="BY479" s="15" t="str">
        <f t="shared" ca="1" si="130"/>
        <v/>
      </c>
      <c r="BZ479" s="12">
        <f t="shared" ca="1" si="131"/>
        <v>804191</v>
      </c>
      <c r="CA479" s="12"/>
      <c r="CB479" s="12">
        <f t="shared" ca="1" si="132"/>
        <v>804191</v>
      </c>
      <c r="CC479" s="12" t="s">
        <v>109</v>
      </c>
      <c r="CD479" s="12" t="s">
        <v>109</v>
      </c>
      <c r="CE479" s="12" t="str">
        <f t="shared" ca="1" si="133"/>
        <v/>
      </c>
      <c r="CF479" s="12" t="str">
        <f t="shared" ca="1" si="134"/>
        <v/>
      </c>
      <c r="CG479" s="16" t="str">
        <f t="shared" ca="1" si="135"/>
        <v/>
      </c>
      <c r="CH479" s="12" t="str">
        <f t="shared" ca="1" si="136"/>
        <v/>
      </c>
      <c r="CI479" s="12" t="s">
        <v>104</v>
      </c>
    </row>
    <row r="480" spans="1:87">
      <c r="A480" s="6">
        <v>11587</v>
      </c>
      <c r="B480" s="6" t="s">
        <v>101</v>
      </c>
      <c r="C480" s="18">
        <v>0.5</v>
      </c>
      <c r="D480" s="6" t="s">
        <v>102</v>
      </c>
      <c r="E480" s="6" t="s">
        <v>103</v>
      </c>
      <c r="F480" s="18"/>
      <c r="G480" s="18" t="str">
        <f t="shared" si="119"/>
        <v>Oui</v>
      </c>
      <c r="H480" s="6" t="s">
        <v>104</v>
      </c>
      <c r="I480" s="7" t="s">
        <v>120</v>
      </c>
      <c r="J480" s="8">
        <v>42005</v>
      </c>
      <c r="K480" s="6">
        <f t="shared" ca="1" si="121"/>
        <v>11</v>
      </c>
      <c r="L480" s="6" t="str">
        <f t="shared" ca="1" si="122"/>
        <v>10-20 ans</v>
      </c>
      <c r="M480" s="8">
        <v>42005</v>
      </c>
      <c r="N480" s="6">
        <f t="shared" ca="1" si="123"/>
        <v>11</v>
      </c>
      <c r="O480" s="6" t="str">
        <f t="shared" ca="1" si="124"/>
        <v>10-20 ans</v>
      </c>
      <c r="P480" s="8">
        <v>29221</v>
      </c>
      <c r="Q480" s="6">
        <f t="shared" ca="1" si="125"/>
        <v>46</v>
      </c>
      <c r="R480" s="6" t="str">
        <f t="shared" ca="1" si="126"/>
        <v>45-54</v>
      </c>
      <c r="S480" s="6" t="s">
        <v>124</v>
      </c>
      <c r="T480" s="6">
        <v>1</v>
      </c>
      <c r="U480" s="6">
        <v>1</v>
      </c>
      <c r="V480" s="6"/>
      <c r="W480" s="6">
        <v>1</v>
      </c>
      <c r="X480" s="6"/>
      <c r="Y480" s="6">
        <v>1</v>
      </c>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f t="shared" si="127"/>
        <v>4</v>
      </c>
      <c r="BS480" s="6" t="str">
        <f t="shared" si="128"/>
        <v>Prêt</v>
      </c>
      <c r="BT480" s="6" t="s">
        <v>106</v>
      </c>
      <c r="BU480" s="6" t="s">
        <v>125</v>
      </c>
      <c r="BV480" s="6" t="s">
        <v>126</v>
      </c>
      <c r="BW480" s="8" t="s">
        <v>103</v>
      </c>
      <c r="BX480" s="9">
        <f t="shared" ca="1" si="129"/>
        <v>828372</v>
      </c>
      <c r="BY480" s="10" t="str">
        <f t="shared" ca="1" si="130"/>
        <v>750k-5 mil</v>
      </c>
      <c r="BZ480" s="7">
        <f t="shared" ca="1" si="131"/>
        <v>1738715</v>
      </c>
      <c r="CA480" s="7"/>
      <c r="CB480" s="7">
        <f t="shared" ca="1" si="132"/>
        <v>1738715</v>
      </c>
      <c r="CC480" s="7" t="s">
        <v>113</v>
      </c>
      <c r="CD480" s="7" t="s">
        <v>128</v>
      </c>
      <c r="CE480" s="7">
        <f t="shared" ca="1" si="133"/>
        <v>10</v>
      </c>
      <c r="CF480" s="7">
        <f t="shared" ca="1" si="134"/>
        <v>82837.2</v>
      </c>
      <c r="CG480" s="11">
        <f t="shared" ca="1" si="135"/>
        <v>0.47642770666843043</v>
      </c>
      <c r="CH480" s="7" t="str">
        <f t="shared" ca="1" si="136"/>
        <v>1x</v>
      </c>
      <c r="CI480" s="7" t="s">
        <v>115</v>
      </c>
    </row>
    <row r="481" spans="1:87">
      <c r="A481">
        <v>11588</v>
      </c>
      <c r="B481" t="s">
        <v>139</v>
      </c>
      <c r="C481" s="17">
        <v>0.6</v>
      </c>
      <c r="D481" t="s">
        <v>103</v>
      </c>
      <c r="E481" t="s">
        <v>103</v>
      </c>
      <c r="G481" s="17" t="str">
        <f t="shared" si="119"/>
        <v>Oui</v>
      </c>
      <c r="H481" t="s">
        <v>104</v>
      </c>
      <c r="I481" s="12" t="s">
        <v>120</v>
      </c>
      <c r="J481" s="13">
        <v>41640</v>
      </c>
      <c r="K481">
        <f t="shared" ca="1" si="121"/>
        <v>12</v>
      </c>
      <c r="L481" t="str">
        <f t="shared" ca="1" si="122"/>
        <v>10-20 ans</v>
      </c>
      <c r="M481" s="13">
        <v>41640</v>
      </c>
      <c r="N481">
        <f t="shared" ca="1" si="123"/>
        <v>12</v>
      </c>
      <c r="O481" t="str">
        <f t="shared" ca="1" si="124"/>
        <v>10-20 ans</v>
      </c>
      <c r="P481" s="13">
        <v>27395</v>
      </c>
      <c r="Q481">
        <f t="shared" ca="1" si="125"/>
        <v>51</v>
      </c>
      <c r="R481" t="str">
        <f t="shared" ca="1" si="126"/>
        <v>45-54</v>
      </c>
      <c r="S481" t="s">
        <v>105</v>
      </c>
      <c r="V481">
        <v>1</v>
      </c>
      <c r="X481">
        <v>1</v>
      </c>
      <c r="Z481">
        <v>1</v>
      </c>
      <c r="BR481">
        <f t="shared" si="127"/>
        <v>3</v>
      </c>
      <c r="BS481" t="str">
        <f t="shared" si="128"/>
        <v>Non prêté</v>
      </c>
      <c r="BT481" t="s">
        <v>106</v>
      </c>
      <c r="BU481" t="s">
        <v>125</v>
      </c>
      <c r="BV481" t="s">
        <v>126</v>
      </c>
      <c r="BW481" s="13" t="s">
        <v>103</v>
      </c>
      <c r="BX481" s="14" t="str">
        <f t="shared" ca="1" si="129"/>
        <v/>
      </c>
      <c r="BY481" s="15" t="str">
        <f t="shared" ca="1" si="130"/>
        <v/>
      </c>
      <c r="BZ481" s="12">
        <f t="shared" ca="1" si="131"/>
        <v>1960360</v>
      </c>
      <c r="CA481" s="12"/>
      <c r="CB481" s="12">
        <f t="shared" ca="1" si="132"/>
        <v>1960360</v>
      </c>
      <c r="CC481" s="12" t="s">
        <v>109</v>
      </c>
      <c r="CD481" s="12" t="s">
        <v>109</v>
      </c>
      <c r="CE481" s="12" t="str">
        <f t="shared" ca="1" si="133"/>
        <v/>
      </c>
      <c r="CF481" s="12" t="str">
        <f t="shared" ca="1" si="134"/>
        <v/>
      </c>
      <c r="CG481" s="16" t="str">
        <f t="shared" ca="1" si="135"/>
        <v/>
      </c>
      <c r="CH481" s="12" t="str">
        <f t="shared" ca="1" si="136"/>
        <v/>
      </c>
      <c r="CI481" s="12" t="s">
        <v>104</v>
      </c>
    </row>
    <row r="482" spans="1:87">
      <c r="A482" s="6">
        <v>11589</v>
      </c>
      <c r="B482" s="6" t="s">
        <v>101</v>
      </c>
      <c r="C482" s="18">
        <v>0.7</v>
      </c>
      <c r="D482" s="6" t="s">
        <v>102</v>
      </c>
      <c r="E482" s="6" t="s">
        <v>102</v>
      </c>
      <c r="F482" s="18">
        <v>0.4</v>
      </c>
      <c r="G482" s="18" t="str">
        <f t="shared" si="119"/>
        <v>Oui</v>
      </c>
      <c r="H482" s="6" t="s">
        <v>104</v>
      </c>
      <c r="I482" s="7" t="s">
        <v>120</v>
      </c>
      <c r="J482" s="8">
        <v>41275</v>
      </c>
      <c r="K482" s="6">
        <f t="shared" ca="1" si="121"/>
        <v>13</v>
      </c>
      <c r="L482" s="6" t="str">
        <f t="shared" ca="1" si="122"/>
        <v>10-20 ans</v>
      </c>
      <c r="M482" s="8">
        <v>41275</v>
      </c>
      <c r="N482" s="6">
        <f t="shared" ca="1" si="123"/>
        <v>13</v>
      </c>
      <c r="O482" s="6" t="str">
        <f t="shared" ca="1" si="124"/>
        <v>10-20 ans</v>
      </c>
      <c r="P482" s="8">
        <v>25569</v>
      </c>
      <c r="Q482" s="6">
        <f t="shared" ca="1" si="125"/>
        <v>56</v>
      </c>
      <c r="R482" s="6" t="str">
        <f t="shared" ca="1" si="126"/>
        <v>55-64</v>
      </c>
      <c r="S482" s="6" t="s">
        <v>144</v>
      </c>
      <c r="T482" s="6"/>
      <c r="U482" s="6">
        <v>1</v>
      </c>
      <c r="V482" s="6">
        <v>1</v>
      </c>
      <c r="W482" s="6">
        <v>1</v>
      </c>
      <c r="X482" s="6">
        <v>1</v>
      </c>
      <c r="Y482" s="6">
        <v>1</v>
      </c>
      <c r="Z482" s="6">
        <v>1</v>
      </c>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f t="shared" si="127"/>
        <v>6</v>
      </c>
      <c r="BS482" s="6" t="str">
        <f t="shared" si="128"/>
        <v>Non prêté</v>
      </c>
      <c r="BT482" s="6" t="s">
        <v>106</v>
      </c>
      <c r="BU482" s="6" t="s">
        <v>125</v>
      </c>
      <c r="BV482" s="6" t="s">
        <v>137</v>
      </c>
      <c r="BW482" s="8" t="s">
        <v>103</v>
      </c>
      <c r="BX482" s="9" t="str">
        <f t="shared" ca="1" si="129"/>
        <v/>
      </c>
      <c r="BY482" s="10" t="str">
        <f t="shared" ca="1" si="130"/>
        <v/>
      </c>
      <c r="BZ482" s="7">
        <f t="shared" ca="1" si="131"/>
        <v>1037744</v>
      </c>
      <c r="CA482" s="7"/>
      <c r="CB482" s="7">
        <f t="shared" ca="1" si="132"/>
        <v>1037744</v>
      </c>
      <c r="CC482" s="7" t="s">
        <v>109</v>
      </c>
      <c r="CD482" s="7" t="s">
        <v>109</v>
      </c>
      <c r="CE482" s="7" t="str">
        <f t="shared" ca="1" si="133"/>
        <v/>
      </c>
      <c r="CF482" s="7" t="str">
        <f t="shared" ca="1" si="134"/>
        <v/>
      </c>
      <c r="CG482" s="11" t="str">
        <f t="shared" ca="1" si="135"/>
        <v/>
      </c>
      <c r="CH482" s="7" t="str">
        <f t="shared" ca="1" si="136"/>
        <v/>
      </c>
      <c r="CI482" s="7" t="s">
        <v>104</v>
      </c>
    </row>
    <row r="483" spans="1:87">
      <c r="A483">
        <v>11590</v>
      </c>
      <c r="B483" t="s">
        <v>101</v>
      </c>
      <c r="C483" s="17">
        <v>0.8</v>
      </c>
      <c r="D483" t="s">
        <v>103</v>
      </c>
      <c r="E483" t="s">
        <v>102</v>
      </c>
      <c r="F483" s="17">
        <v>0.75</v>
      </c>
      <c r="G483" s="17" t="str">
        <f t="shared" si="119"/>
        <v>Oui</v>
      </c>
      <c r="H483" t="s">
        <v>104</v>
      </c>
      <c r="I483" s="12" t="s">
        <v>120</v>
      </c>
      <c r="J483" s="13">
        <v>40909</v>
      </c>
      <c r="K483">
        <f t="shared" ca="1" si="121"/>
        <v>14</v>
      </c>
      <c r="L483" t="str">
        <f t="shared" ca="1" si="122"/>
        <v>10-20 ans</v>
      </c>
      <c r="M483" s="13">
        <v>40909</v>
      </c>
      <c r="N483">
        <f t="shared" ca="1" si="123"/>
        <v>14</v>
      </c>
      <c r="O483" t="str">
        <f t="shared" ca="1" si="124"/>
        <v>10-20 ans</v>
      </c>
      <c r="P483" s="13">
        <v>23743</v>
      </c>
      <c r="Q483">
        <f t="shared" ca="1" si="125"/>
        <v>61</v>
      </c>
      <c r="R483" t="str">
        <f t="shared" ca="1" si="126"/>
        <v>55-64</v>
      </c>
      <c r="S483" t="s">
        <v>124</v>
      </c>
      <c r="V483">
        <v>1</v>
      </c>
      <c r="X483">
        <v>1</v>
      </c>
      <c r="Z483">
        <v>1</v>
      </c>
      <c r="BR483">
        <f t="shared" si="127"/>
        <v>3</v>
      </c>
      <c r="BS483" t="str">
        <f t="shared" si="128"/>
        <v>Non prêté</v>
      </c>
      <c r="BT483" t="s">
        <v>106</v>
      </c>
      <c r="BU483" t="s">
        <v>125</v>
      </c>
      <c r="BV483" t="s">
        <v>126</v>
      </c>
      <c r="BW483" s="13" t="s">
        <v>103</v>
      </c>
      <c r="BX483" s="14" t="str">
        <f t="shared" ca="1" si="129"/>
        <v/>
      </c>
      <c r="BY483" s="15" t="str">
        <f t="shared" ca="1" si="130"/>
        <v/>
      </c>
      <c r="BZ483" s="12">
        <f t="shared" ca="1" si="131"/>
        <v>480756</v>
      </c>
      <c r="CA483" s="12"/>
      <c r="CB483" s="12">
        <f t="shared" ca="1" si="132"/>
        <v>480756</v>
      </c>
      <c r="CC483" s="12" t="s">
        <v>109</v>
      </c>
      <c r="CD483" s="12" t="s">
        <v>109</v>
      </c>
      <c r="CE483" s="12" t="str">
        <f t="shared" ca="1" si="133"/>
        <v/>
      </c>
      <c r="CF483" s="12" t="str">
        <f t="shared" ca="1" si="134"/>
        <v/>
      </c>
      <c r="CG483" s="16" t="str">
        <f t="shared" ca="1" si="135"/>
        <v/>
      </c>
      <c r="CH483" s="12" t="str">
        <f t="shared" ca="1" si="136"/>
        <v/>
      </c>
      <c r="CI483" s="12" t="s">
        <v>104</v>
      </c>
    </row>
    <row r="484" spans="1:87">
      <c r="A484" s="6">
        <v>11591</v>
      </c>
      <c r="B484" s="6" t="s">
        <v>101</v>
      </c>
      <c r="C484" s="18">
        <v>0.75</v>
      </c>
      <c r="D484" s="6" t="s">
        <v>102</v>
      </c>
      <c r="E484" s="6" t="s">
        <v>103</v>
      </c>
      <c r="F484" s="18"/>
      <c r="G484" s="18" t="str">
        <f t="shared" si="119"/>
        <v>Oui</v>
      </c>
      <c r="H484" s="6" t="s">
        <v>104</v>
      </c>
      <c r="I484" s="7" t="s">
        <v>120</v>
      </c>
      <c r="J484" s="8">
        <v>40544</v>
      </c>
      <c r="K484" s="6">
        <f t="shared" ca="1" si="121"/>
        <v>15</v>
      </c>
      <c r="L484" s="6" t="str">
        <f t="shared" ca="1" si="122"/>
        <v>10-20 ans</v>
      </c>
      <c r="M484" s="8">
        <v>40544</v>
      </c>
      <c r="N484" s="6">
        <f t="shared" ca="1" si="123"/>
        <v>15</v>
      </c>
      <c r="O484" s="6" t="str">
        <f t="shared" ca="1" si="124"/>
        <v>10-20 ans</v>
      </c>
      <c r="P484" s="8">
        <v>36526</v>
      </c>
      <c r="Q484" s="6">
        <f t="shared" ca="1" si="125"/>
        <v>26</v>
      </c>
      <c r="R484" s="6" t="str">
        <f t="shared" ca="1" si="126"/>
        <v>25-34</v>
      </c>
      <c r="S484" s="6" t="s">
        <v>124</v>
      </c>
      <c r="T484" s="6"/>
      <c r="U484" s="6">
        <v>1</v>
      </c>
      <c r="V484" s="6">
        <v>1</v>
      </c>
      <c r="W484" s="6">
        <v>1</v>
      </c>
      <c r="X484" s="6">
        <v>1</v>
      </c>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f t="shared" si="127"/>
        <v>4</v>
      </c>
      <c r="BS484" s="6" t="str">
        <f t="shared" si="128"/>
        <v>Non prêté</v>
      </c>
      <c r="BT484" s="6" t="s">
        <v>106</v>
      </c>
      <c r="BU484" s="6" t="s">
        <v>125</v>
      </c>
      <c r="BV484" s="6" t="s">
        <v>126</v>
      </c>
      <c r="BW484" s="8" t="s">
        <v>103</v>
      </c>
      <c r="BX484" s="9" t="str">
        <f t="shared" ca="1" si="129"/>
        <v/>
      </c>
      <c r="BY484" s="10" t="str">
        <f t="shared" ca="1" si="130"/>
        <v/>
      </c>
      <c r="BZ484" s="7">
        <f t="shared" ca="1" si="131"/>
        <v>1588602</v>
      </c>
      <c r="CA484" s="7"/>
      <c r="CB484" s="7">
        <f t="shared" ca="1" si="132"/>
        <v>1588602</v>
      </c>
      <c r="CC484" s="7" t="s">
        <v>109</v>
      </c>
      <c r="CD484" s="7" t="s">
        <v>109</v>
      </c>
      <c r="CE484" s="7" t="str">
        <f t="shared" ca="1" si="133"/>
        <v/>
      </c>
      <c r="CF484" s="7" t="str">
        <f t="shared" ca="1" si="134"/>
        <v/>
      </c>
      <c r="CG484" s="11" t="str">
        <f t="shared" ca="1" si="135"/>
        <v/>
      </c>
      <c r="CH484" s="7" t="str">
        <f t="shared" ca="1" si="136"/>
        <v/>
      </c>
      <c r="CI484" s="7" t="s">
        <v>104</v>
      </c>
    </row>
    <row r="485" spans="1:87">
      <c r="A485">
        <v>11592</v>
      </c>
      <c r="B485" t="s">
        <v>139</v>
      </c>
      <c r="C485" s="17">
        <v>1</v>
      </c>
      <c r="D485" t="s">
        <v>103</v>
      </c>
      <c r="E485" t="s">
        <v>103</v>
      </c>
      <c r="G485" s="17" t="str">
        <f t="shared" si="119"/>
        <v>Oui</v>
      </c>
      <c r="H485" t="s">
        <v>104</v>
      </c>
      <c r="I485" s="12" t="s">
        <v>104</v>
      </c>
      <c r="J485" s="13">
        <v>40179</v>
      </c>
      <c r="K485">
        <f t="shared" ca="1" si="121"/>
        <v>16</v>
      </c>
      <c r="L485" t="str">
        <f t="shared" ca="1" si="122"/>
        <v>10-20 ans</v>
      </c>
      <c r="M485" s="13">
        <v>40179</v>
      </c>
      <c r="N485">
        <f t="shared" ca="1" si="123"/>
        <v>16</v>
      </c>
      <c r="O485" t="str">
        <f t="shared" ca="1" si="124"/>
        <v>10-20 ans</v>
      </c>
      <c r="P485" s="13">
        <v>34700</v>
      </c>
      <c r="Q485">
        <f t="shared" ca="1" si="125"/>
        <v>31</v>
      </c>
      <c r="R485" t="str">
        <f t="shared" ca="1" si="126"/>
        <v>25-34</v>
      </c>
      <c r="S485" t="s">
        <v>136</v>
      </c>
      <c r="V485">
        <v>1</v>
      </c>
      <c r="X485">
        <v>1</v>
      </c>
      <c r="Z485">
        <v>1</v>
      </c>
      <c r="BR485">
        <f t="shared" si="127"/>
        <v>3</v>
      </c>
      <c r="BS485" t="str">
        <f t="shared" si="128"/>
        <v>Non prêté</v>
      </c>
      <c r="BT485" t="s">
        <v>106</v>
      </c>
      <c r="BU485" t="s">
        <v>107</v>
      </c>
      <c r="BV485" t="s">
        <v>108</v>
      </c>
      <c r="BW485" s="13" t="s">
        <v>103</v>
      </c>
      <c r="BX485" s="14" t="str">
        <f t="shared" ca="1" si="129"/>
        <v/>
      </c>
      <c r="BY485" s="15" t="str">
        <f t="shared" ca="1" si="130"/>
        <v/>
      </c>
      <c r="BZ485" s="12">
        <f t="shared" ca="1" si="131"/>
        <v>191565</v>
      </c>
      <c r="CA485" s="12"/>
      <c r="CB485" s="12">
        <f t="shared" ca="1" si="132"/>
        <v>191565</v>
      </c>
      <c r="CC485" s="12" t="s">
        <v>109</v>
      </c>
      <c r="CD485" s="12" t="s">
        <v>109</v>
      </c>
      <c r="CE485" s="12" t="str">
        <f t="shared" ca="1" si="133"/>
        <v/>
      </c>
      <c r="CF485" s="12" t="str">
        <f t="shared" ca="1" si="134"/>
        <v/>
      </c>
      <c r="CG485" s="16" t="str">
        <f t="shared" ca="1" si="135"/>
        <v/>
      </c>
      <c r="CH485" s="12" t="str">
        <f t="shared" ca="1" si="136"/>
        <v/>
      </c>
      <c r="CI485" s="12" t="s">
        <v>104</v>
      </c>
    </row>
    <row r="486" spans="1:87">
      <c r="A486" s="6">
        <v>11593</v>
      </c>
      <c r="B486" s="6" t="s">
        <v>101</v>
      </c>
      <c r="C486" s="18">
        <v>0</v>
      </c>
      <c r="D486" s="6" t="s">
        <v>102</v>
      </c>
      <c r="E486" s="6" t="s">
        <v>102</v>
      </c>
      <c r="F486" s="18">
        <v>0.15</v>
      </c>
      <c r="G486" s="18" t="str">
        <f t="shared" si="119"/>
        <v>Non</v>
      </c>
      <c r="H486" s="6" t="s">
        <v>104</v>
      </c>
      <c r="I486" s="7" t="s">
        <v>104</v>
      </c>
      <c r="J486" s="8">
        <v>39814</v>
      </c>
      <c r="K486" s="6">
        <f t="shared" ca="1" si="121"/>
        <v>17</v>
      </c>
      <c r="L486" s="6" t="str">
        <f t="shared" ca="1" si="122"/>
        <v>10-20 ans</v>
      </c>
      <c r="M486" s="8">
        <v>39814</v>
      </c>
      <c r="N486" s="6">
        <f t="shared" ca="1" si="123"/>
        <v>17</v>
      </c>
      <c r="O486" s="6" t="str">
        <f t="shared" ca="1" si="124"/>
        <v>10-20 ans</v>
      </c>
      <c r="P486" s="8">
        <v>32874</v>
      </c>
      <c r="Q486" s="6">
        <f t="shared" ca="1" si="125"/>
        <v>36</v>
      </c>
      <c r="R486" s="6" t="str">
        <f t="shared" ca="1" si="126"/>
        <v>35-44</v>
      </c>
      <c r="S486" s="6" t="s">
        <v>129</v>
      </c>
      <c r="T486" s="6"/>
      <c r="U486" s="6">
        <v>1</v>
      </c>
      <c r="V486" s="6"/>
      <c r="W486" s="6">
        <v>1</v>
      </c>
      <c r="X486" s="6"/>
      <c r="Y486" s="6">
        <v>1</v>
      </c>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f t="shared" si="127"/>
        <v>3</v>
      </c>
      <c r="BS486" s="6" t="str">
        <f t="shared" si="128"/>
        <v>Non prêté</v>
      </c>
      <c r="BT486" s="6" t="s">
        <v>106</v>
      </c>
      <c r="BU486" s="6" t="s">
        <v>112</v>
      </c>
      <c r="BV486" s="6" t="s">
        <v>108</v>
      </c>
      <c r="BW486" s="8" t="s">
        <v>103</v>
      </c>
      <c r="BX486" s="9" t="str">
        <f t="shared" ca="1" si="129"/>
        <v/>
      </c>
      <c r="BY486" s="10" t="str">
        <f t="shared" ca="1" si="130"/>
        <v/>
      </c>
      <c r="BZ486" s="7">
        <f t="shared" ca="1" si="131"/>
        <v>1930812</v>
      </c>
      <c r="CA486" s="7"/>
      <c r="CB486" s="7">
        <f t="shared" ca="1" si="132"/>
        <v>1930812</v>
      </c>
      <c r="CC486" s="7" t="s">
        <v>109</v>
      </c>
      <c r="CD486" s="7" t="s">
        <v>109</v>
      </c>
      <c r="CE486" s="7" t="str">
        <f t="shared" ca="1" si="133"/>
        <v/>
      </c>
      <c r="CF486" s="7" t="str">
        <f t="shared" ca="1" si="134"/>
        <v/>
      </c>
      <c r="CG486" s="11" t="str">
        <f t="shared" ca="1" si="135"/>
        <v/>
      </c>
      <c r="CH486" s="7" t="str">
        <f t="shared" ca="1" si="136"/>
        <v/>
      </c>
      <c r="CI486" s="7" t="s">
        <v>104</v>
      </c>
    </row>
    <row r="487" spans="1:87">
      <c r="A487">
        <v>11594</v>
      </c>
      <c r="B487" t="s">
        <v>139</v>
      </c>
      <c r="C487" s="17">
        <v>0.4</v>
      </c>
      <c r="D487" t="s">
        <v>103</v>
      </c>
      <c r="E487" t="s">
        <v>102</v>
      </c>
      <c r="F487" s="17">
        <v>0.5</v>
      </c>
      <c r="G487" s="17" t="str">
        <f t="shared" si="119"/>
        <v>Non</v>
      </c>
      <c r="H487" t="s">
        <v>104</v>
      </c>
      <c r="I487" s="12" t="s">
        <v>120</v>
      </c>
      <c r="J487" s="13">
        <v>39448</v>
      </c>
      <c r="K487">
        <f t="shared" ca="1" si="121"/>
        <v>18</v>
      </c>
      <c r="L487" t="str">
        <f t="shared" ca="1" si="122"/>
        <v>10-20 ans</v>
      </c>
      <c r="M487" s="13">
        <v>39448</v>
      </c>
      <c r="N487">
        <f t="shared" ca="1" si="123"/>
        <v>18</v>
      </c>
      <c r="O487" t="str">
        <f t="shared" ca="1" si="124"/>
        <v>10-20 ans</v>
      </c>
      <c r="P487" s="13">
        <v>31048</v>
      </c>
      <c r="Q487">
        <f t="shared" ca="1" si="125"/>
        <v>41</v>
      </c>
      <c r="R487" t="str">
        <f t="shared" ca="1" si="126"/>
        <v>35-44</v>
      </c>
      <c r="S487" t="s">
        <v>136</v>
      </c>
      <c r="T487">
        <v>1</v>
      </c>
      <c r="V487">
        <v>1</v>
      </c>
      <c r="X487">
        <v>1</v>
      </c>
      <c r="Z487">
        <v>1</v>
      </c>
      <c r="BR487">
        <f t="shared" si="127"/>
        <v>4</v>
      </c>
      <c r="BS487" t="str">
        <f t="shared" si="128"/>
        <v>Prêt</v>
      </c>
      <c r="BT487" t="s">
        <v>106</v>
      </c>
      <c r="BU487" t="s">
        <v>125</v>
      </c>
      <c r="BV487" t="s">
        <v>126</v>
      </c>
      <c r="BW487" s="13" t="s">
        <v>103</v>
      </c>
      <c r="BX487" s="14">
        <f t="shared" ca="1" si="129"/>
        <v>4346553</v>
      </c>
      <c r="BY487" s="15" t="str">
        <f t="shared" ca="1" si="130"/>
        <v>750k-5 mil</v>
      </c>
      <c r="BZ487" s="12">
        <f t="shared" ca="1" si="131"/>
        <v>1680214</v>
      </c>
      <c r="CA487" s="12"/>
      <c r="CB487" s="12">
        <f t="shared" ca="1" si="132"/>
        <v>1680214</v>
      </c>
      <c r="CC487" s="12" t="s">
        <v>122</v>
      </c>
      <c r="CD487" s="12" t="s">
        <v>114</v>
      </c>
      <c r="CE487" s="12">
        <f t="shared" ca="1" si="133"/>
        <v>4</v>
      </c>
      <c r="CF487" s="12">
        <f t="shared" ca="1" si="134"/>
        <v>1086638.25</v>
      </c>
      <c r="CG487" s="16">
        <f t="shared" ca="1" si="135"/>
        <v>2.5869044062244453</v>
      </c>
      <c r="CH487" s="12" t="str">
        <f t="shared" ca="1" si="136"/>
        <v>1-5x</v>
      </c>
      <c r="CI487" s="12" t="s">
        <v>115</v>
      </c>
    </row>
    <row r="488" spans="1:87">
      <c r="A488" s="6">
        <v>11595</v>
      </c>
      <c r="B488" s="6" t="s">
        <v>101</v>
      </c>
      <c r="C488" s="18">
        <v>0.15</v>
      </c>
      <c r="D488" s="6" t="s">
        <v>102</v>
      </c>
      <c r="E488" s="6" t="s">
        <v>103</v>
      </c>
      <c r="F488" s="18"/>
      <c r="G488" s="18" t="str">
        <f t="shared" si="119"/>
        <v>Non</v>
      </c>
      <c r="H488" s="6" t="s">
        <v>110</v>
      </c>
      <c r="I488" s="7" t="s">
        <v>127</v>
      </c>
      <c r="J488" s="8">
        <v>39083</v>
      </c>
      <c r="K488" s="6">
        <f t="shared" ca="1" si="121"/>
        <v>19</v>
      </c>
      <c r="L488" s="6" t="str">
        <f t="shared" ca="1" si="122"/>
        <v>10-20 ans</v>
      </c>
      <c r="M488" s="8">
        <v>39083</v>
      </c>
      <c r="N488" s="6">
        <f t="shared" ca="1" si="123"/>
        <v>19</v>
      </c>
      <c r="O488" s="6" t="str">
        <f t="shared" ca="1" si="124"/>
        <v>10-20 ans</v>
      </c>
      <c r="P488" s="8">
        <v>29221</v>
      </c>
      <c r="Q488" s="6">
        <f t="shared" ca="1" si="125"/>
        <v>46</v>
      </c>
      <c r="R488" s="6" t="str">
        <f t="shared" ca="1" si="126"/>
        <v>45-54</v>
      </c>
      <c r="S488" s="6" t="s">
        <v>134</v>
      </c>
      <c r="T488" s="6"/>
      <c r="U488" s="6">
        <v>1</v>
      </c>
      <c r="V488" s="6">
        <v>1</v>
      </c>
      <c r="W488" s="6">
        <v>1</v>
      </c>
      <c r="X488" s="6">
        <v>1</v>
      </c>
      <c r="Y488" s="6">
        <v>1</v>
      </c>
      <c r="Z488" s="6">
        <v>1</v>
      </c>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f t="shared" si="127"/>
        <v>6</v>
      </c>
      <c r="BS488" s="6" t="str">
        <f t="shared" si="128"/>
        <v>Non prêté</v>
      </c>
      <c r="BT488" s="6" t="s">
        <v>106</v>
      </c>
      <c r="BU488" s="6" t="s">
        <v>112</v>
      </c>
      <c r="BV488" s="6" t="s">
        <v>108</v>
      </c>
      <c r="BW488" s="8" t="s">
        <v>103</v>
      </c>
      <c r="BX488" s="9" t="str">
        <f t="shared" ca="1" si="129"/>
        <v/>
      </c>
      <c r="BY488" s="10" t="str">
        <f t="shared" ca="1" si="130"/>
        <v/>
      </c>
      <c r="BZ488" s="7">
        <f t="shared" ca="1" si="131"/>
        <v>535728</v>
      </c>
      <c r="CA488" s="7"/>
      <c r="CB488" s="7">
        <f t="shared" ca="1" si="132"/>
        <v>535728</v>
      </c>
      <c r="CC488" s="7" t="s">
        <v>109</v>
      </c>
      <c r="CD488" s="7" t="s">
        <v>109</v>
      </c>
      <c r="CE488" s="7" t="str">
        <f t="shared" ca="1" si="133"/>
        <v/>
      </c>
      <c r="CF488" s="7" t="str">
        <f t="shared" ca="1" si="134"/>
        <v/>
      </c>
      <c r="CG488" s="11" t="str">
        <f t="shared" ca="1" si="135"/>
        <v/>
      </c>
      <c r="CH488" s="7" t="str">
        <f t="shared" ca="1" si="136"/>
        <v/>
      </c>
      <c r="CI488" s="7" t="s">
        <v>104</v>
      </c>
    </row>
    <row r="489" spans="1:87">
      <c r="A489">
        <v>11596</v>
      </c>
      <c r="B489" t="s">
        <v>101</v>
      </c>
      <c r="C489" s="17">
        <v>0.2</v>
      </c>
      <c r="D489" t="s">
        <v>103</v>
      </c>
      <c r="E489" t="s">
        <v>103</v>
      </c>
      <c r="G489" s="17" t="str">
        <f t="shared" si="119"/>
        <v>Non</v>
      </c>
      <c r="H489" t="s">
        <v>104</v>
      </c>
      <c r="I489" s="12" t="s">
        <v>120</v>
      </c>
      <c r="J489" s="13">
        <v>38718</v>
      </c>
      <c r="K489">
        <f t="shared" ca="1" si="121"/>
        <v>20</v>
      </c>
      <c r="L489" t="str">
        <f t="shared" ca="1" si="122"/>
        <v>&gt;20 ans</v>
      </c>
      <c r="M489" s="13">
        <v>38718</v>
      </c>
      <c r="N489">
        <f t="shared" ca="1" si="123"/>
        <v>20</v>
      </c>
      <c r="O489" t="str">
        <f t="shared" ca="1" si="124"/>
        <v>&gt;20 ans</v>
      </c>
      <c r="P489" s="13">
        <v>27395</v>
      </c>
      <c r="Q489">
        <f t="shared" ca="1" si="125"/>
        <v>51</v>
      </c>
      <c r="R489" t="str">
        <f t="shared" ca="1" si="126"/>
        <v>45-54</v>
      </c>
      <c r="S489" t="s">
        <v>121</v>
      </c>
      <c r="V489">
        <v>1</v>
      </c>
      <c r="X489">
        <v>1</v>
      </c>
      <c r="Z489">
        <v>1</v>
      </c>
      <c r="BR489">
        <f t="shared" si="127"/>
        <v>3</v>
      </c>
      <c r="BS489" t="str">
        <f t="shared" si="128"/>
        <v>Non prêté</v>
      </c>
      <c r="BT489" t="s">
        <v>106</v>
      </c>
      <c r="BU489" t="s">
        <v>125</v>
      </c>
      <c r="BV489" t="s">
        <v>126</v>
      </c>
      <c r="BW489" s="13" t="s">
        <v>103</v>
      </c>
      <c r="BX489" s="14" t="str">
        <f t="shared" ca="1" si="129"/>
        <v/>
      </c>
      <c r="BY489" s="15" t="str">
        <f t="shared" ca="1" si="130"/>
        <v/>
      </c>
      <c r="BZ489" s="12">
        <f t="shared" ca="1" si="131"/>
        <v>1067561</v>
      </c>
      <c r="CA489" s="12"/>
      <c r="CB489" s="12">
        <f t="shared" ca="1" si="132"/>
        <v>1067561</v>
      </c>
      <c r="CC489" s="12" t="s">
        <v>109</v>
      </c>
      <c r="CD489" s="12" t="s">
        <v>109</v>
      </c>
      <c r="CE489" s="12" t="str">
        <f t="shared" ca="1" si="133"/>
        <v/>
      </c>
      <c r="CF489" s="12" t="str">
        <f t="shared" ca="1" si="134"/>
        <v/>
      </c>
      <c r="CG489" s="16" t="str">
        <f t="shared" ca="1" si="135"/>
        <v/>
      </c>
      <c r="CH489" s="12" t="str">
        <f t="shared" ca="1" si="136"/>
        <v/>
      </c>
      <c r="CI489" s="12" t="s">
        <v>104</v>
      </c>
    </row>
    <row r="490" spans="1:87">
      <c r="A490" s="6">
        <v>11597</v>
      </c>
      <c r="B490" s="6" t="s">
        <v>101</v>
      </c>
      <c r="C490" s="18">
        <v>0.3</v>
      </c>
      <c r="D490" s="6" t="s">
        <v>102</v>
      </c>
      <c r="E490" s="6" t="s">
        <v>102</v>
      </c>
      <c r="F490" s="18">
        <v>0.15</v>
      </c>
      <c r="G490" s="18" t="str">
        <f t="shared" si="119"/>
        <v>Non</v>
      </c>
      <c r="H490" s="6" t="s">
        <v>104</v>
      </c>
      <c r="I490" s="7" t="s">
        <v>104</v>
      </c>
      <c r="J490" s="8">
        <v>38353</v>
      </c>
      <c r="K490" s="6">
        <f t="shared" ca="1" si="121"/>
        <v>21</v>
      </c>
      <c r="L490" s="6" t="str">
        <f t="shared" ca="1" si="122"/>
        <v>&gt;20 ans</v>
      </c>
      <c r="M490" s="8">
        <v>38353</v>
      </c>
      <c r="N490" s="6">
        <f t="shared" ca="1" si="123"/>
        <v>21</v>
      </c>
      <c r="O490" s="6" t="str">
        <f t="shared" ca="1" si="124"/>
        <v>&gt;20 ans</v>
      </c>
      <c r="P490" s="8">
        <v>25569</v>
      </c>
      <c r="Q490" s="6">
        <f t="shared" ca="1" si="125"/>
        <v>56</v>
      </c>
      <c r="R490" s="6" t="str">
        <f t="shared" ca="1" si="126"/>
        <v>55-64</v>
      </c>
      <c r="S490" s="6" t="s">
        <v>105</v>
      </c>
      <c r="T490" s="6"/>
      <c r="U490" s="6">
        <v>1</v>
      </c>
      <c r="V490" s="6">
        <v>1</v>
      </c>
      <c r="W490" s="6">
        <v>1</v>
      </c>
      <c r="X490" s="6">
        <v>1</v>
      </c>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f t="shared" si="127"/>
        <v>4</v>
      </c>
      <c r="BS490" s="6" t="str">
        <f t="shared" si="128"/>
        <v>Non prêté</v>
      </c>
      <c r="BT490" s="6" t="s">
        <v>106</v>
      </c>
      <c r="BU490" s="6" t="s">
        <v>112</v>
      </c>
      <c r="BV490" s="6" t="s">
        <v>108</v>
      </c>
      <c r="BW490" s="8" t="s">
        <v>103</v>
      </c>
      <c r="BX490" s="9" t="str">
        <f t="shared" ca="1" si="129"/>
        <v/>
      </c>
      <c r="BY490" s="10" t="str">
        <f t="shared" ca="1" si="130"/>
        <v/>
      </c>
      <c r="BZ490" s="7">
        <f t="shared" ca="1" si="131"/>
        <v>1550051</v>
      </c>
      <c r="CA490" s="7"/>
      <c r="CB490" s="7">
        <f t="shared" ca="1" si="132"/>
        <v>1550051</v>
      </c>
      <c r="CC490" s="7" t="s">
        <v>109</v>
      </c>
      <c r="CD490" s="7" t="s">
        <v>109</v>
      </c>
      <c r="CE490" s="7" t="str">
        <f t="shared" ca="1" si="133"/>
        <v/>
      </c>
      <c r="CF490" s="7" t="str">
        <f t="shared" ca="1" si="134"/>
        <v/>
      </c>
      <c r="CG490" s="11" t="str">
        <f t="shared" ca="1" si="135"/>
        <v/>
      </c>
      <c r="CH490" s="7" t="str">
        <f t="shared" ca="1" si="136"/>
        <v/>
      </c>
      <c r="CI490" s="7" t="s">
        <v>104</v>
      </c>
    </row>
    <row r="491" spans="1:87">
      <c r="A491">
        <v>11598</v>
      </c>
      <c r="B491" t="s">
        <v>101</v>
      </c>
      <c r="C491" s="17">
        <v>0.4</v>
      </c>
      <c r="D491" t="s">
        <v>103</v>
      </c>
      <c r="E491" t="s">
        <v>102</v>
      </c>
      <c r="F491" s="17">
        <v>0.3</v>
      </c>
      <c r="G491" s="17" t="str">
        <f t="shared" si="119"/>
        <v>Non</v>
      </c>
      <c r="H491" t="s">
        <v>104</v>
      </c>
      <c r="I491" s="12" t="s">
        <v>104</v>
      </c>
      <c r="J491" s="13">
        <v>37987</v>
      </c>
      <c r="K491">
        <f t="shared" ca="1" si="121"/>
        <v>22</v>
      </c>
      <c r="L491" t="str">
        <f t="shared" ca="1" si="122"/>
        <v>&gt;20 ans</v>
      </c>
      <c r="M491" s="13">
        <v>37987</v>
      </c>
      <c r="N491">
        <f t="shared" ca="1" si="123"/>
        <v>22</v>
      </c>
      <c r="O491" t="str">
        <f t="shared" ca="1" si="124"/>
        <v>&gt;20 ans</v>
      </c>
      <c r="P491" s="13">
        <v>23743</v>
      </c>
      <c r="Q491">
        <f t="shared" ca="1" si="125"/>
        <v>61</v>
      </c>
      <c r="R491" t="str">
        <f t="shared" ca="1" si="126"/>
        <v>55-64</v>
      </c>
      <c r="S491" t="s">
        <v>105</v>
      </c>
      <c r="V491">
        <v>1</v>
      </c>
      <c r="X491">
        <v>1</v>
      </c>
      <c r="Z491">
        <v>1</v>
      </c>
      <c r="BR491">
        <f t="shared" si="127"/>
        <v>3</v>
      </c>
      <c r="BS491" t="str">
        <f t="shared" si="128"/>
        <v>Non prêté</v>
      </c>
      <c r="BT491" t="s">
        <v>106</v>
      </c>
      <c r="BU491" t="s">
        <v>107</v>
      </c>
      <c r="BV491" t="s">
        <v>108</v>
      </c>
      <c r="BW491" s="13" t="s">
        <v>103</v>
      </c>
      <c r="BX491" s="14" t="str">
        <f t="shared" ca="1" si="129"/>
        <v/>
      </c>
      <c r="BY491" s="15" t="str">
        <f t="shared" ca="1" si="130"/>
        <v/>
      </c>
      <c r="BZ491" s="12">
        <f t="shared" ca="1" si="131"/>
        <v>257797</v>
      </c>
      <c r="CA491" s="12"/>
      <c r="CB491" s="12">
        <f t="shared" ca="1" si="132"/>
        <v>257797</v>
      </c>
      <c r="CC491" s="12" t="s">
        <v>109</v>
      </c>
      <c r="CD491" s="12" t="s">
        <v>109</v>
      </c>
      <c r="CE491" s="12" t="str">
        <f t="shared" ca="1" si="133"/>
        <v/>
      </c>
      <c r="CF491" s="12" t="str">
        <f t="shared" ca="1" si="134"/>
        <v/>
      </c>
      <c r="CG491" s="16" t="str">
        <f t="shared" ca="1" si="135"/>
        <v/>
      </c>
      <c r="CH491" s="12" t="str">
        <f t="shared" ca="1" si="136"/>
        <v/>
      </c>
      <c r="CI491" s="12" t="s">
        <v>104</v>
      </c>
    </row>
    <row r="492" spans="1:87">
      <c r="A492" s="6">
        <v>11599</v>
      </c>
      <c r="B492" s="6" t="s">
        <v>170</v>
      </c>
      <c r="C492" s="18">
        <v>0.5</v>
      </c>
      <c r="D492" s="6" t="s">
        <v>102</v>
      </c>
      <c r="E492" s="6" t="s">
        <v>103</v>
      </c>
      <c r="F492" s="18"/>
      <c r="G492" s="18" t="str">
        <f t="shared" si="119"/>
        <v>Oui</v>
      </c>
      <c r="H492" s="6" t="s">
        <v>119</v>
      </c>
      <c r="I492" s="7" t="s">
        <v>111</v>
      </c>
      <c r="J492" s="8">
        <v>37622</v>
      </c>
      <c r="K492" s="6">
        <f t="shared" ca="1" si="121"/>
        <v>23</v>
      </c>
      <c r="L492" s="6" t="str">
        <f t="shared" ca="1" si="122"/>
        <v>&gt;20 ans</v>
      </c>
      <c r="M492" s="8">
        <v>37622</v>
      </c>
      <c r="N492" s="6">
        <f t="shared" ca="1" si="123"/>
        <v>23</v>
      </c>
      <c r="O492" s="6" t="str">
        <f t="shared" ca="1" si="124"/>
        <v>&gt;20 ans</v>
      </c>
      <c r="P492" s="8">
        <v>36526</v>
      </c>
      <c r="Q492" s="6">
        <f t="shared" ca="1" si="125"/>
        <v>26</v>
      </c>
      <c r="R492" s="6" t="str">
        <f t="shared" ca="1" si="126"/>
        <v>25-34</v>
      </c>
      <c r="S492" s="6" t="s">
        <v>105</v>
      </c>
      <c r="T492" s="6">
        <v>1</v>
      </c>
      <c r="U492" s="6">
        <v>1</v>
      </c>
      <c r="V492" s="6"/>
      <c r="W492" s="6">
        <v>1</v>
      </c>
      <c r="X492" s="6"/>
      <c r="Y492" s="6">
        <v>1</v>
      </c>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f t="shared" si="127"/>
        <v>4</v>
      </c>
      <c r="BS492" s="6" t="str">
        <f t="shared" si="128"/>
        <v>Prêt</v>
      </c>
      <c r="BT492" s="6" t="s">
        <v>106</v>
      </c>
      <c r="BU492" s="6" t="s">
        <v>107</v>
      </c>
      <c r="BV492" s="6" t="s">
        <v>108</v>
      </c>
      <c r="BW492" s="8" t="s">
        <v>103</v>
      </c>
      <c r="BX492" s="9">
        <f t="shared" ca="1" si="129"/>
        <v>1115647</v>
      </c>
      <c r="BY492" s="10" t="str">
        <f t="shared" ca="1" si="130"/>
        <v>750k-5 mil</v>
      </c>
      <c r="BZ492" s="7">
        <f t="shared" ca="1" si="131"/>
        <v>1012730</v>
      </c>
      <c r="CA492" s="7"/>
      <c r="CB492" s="7">
        <f t="shared" ca="1" si="132"/>
        <v>1012730</v>
      </c>
      <c r="CC492" s="7" t="s">
        <v>113</v>
      </c>
      <c r="CD492" s="7" t="s">
        <v>128</v>
      </c>
      <c r="CE492" s="7">
        <f t="shared" ca="1" si="133"/>
        <v>10</v>
      </c>
      <c r="CF492" s="7">
        <f t="shared" ca="1" si="134"/>
        <v>111564.7</v>
      </c>
      <c r="CG492" s="11">
        <f t="shared" ca="1" si="135"/>
        <v>1.1016233349461357</v>
      </c>
      <c r="CH492" s="7" t="str">
        <f t="shared" ca="1" si="136"/>
        <v>1-5x</v>
      </c>
      <c r="CI492" s="7" t="s">
        <v>115</v>
      </c>
    </row>
    <row r="493" spans="1:87">
      <c r="A493">
        <v>11600</v>
      </c>
      <c r="B493" t="s">
        <v>132</v>
      </c>
      <c r="C493" s="17">
        <v>0.6</v>
      </c>
      <c r="D493" t="s">
        <v>103</v>
      </c>
      <c r="E493" t="s">
        <v>103</v>
      </c>
      <c r="G493" s="17" t="str">
        <f t="shared" si="119"/>
        <v>Oui</v>
      </c>
      <c r="H493" t="s">
        <v>119</v>
      </c>
      <c r="I493" s="12" t="s">
        <v>127</v>
      </c>
      <c r="J493" s="13">
        <v>37257</v>
      </c>
      <c r="K493">
        <f t="shared" ca="1" si="121"/>
        <v>24</v>
      </c>
      <c r="L493" t="str">
        <f t="shared" ca="1" si="122"/>
        <v>&gt;20 ans</v>
      </c>
      <c r="M493" s="13">
        <v>37257</v>
      </c>
      <c r="N493">
        <f t="shared" ca="1" si="123"/>
        <v>24</v>
      </c>
      <c r="O493" t="str">
        <f t="shared" ca="1" si="124"/>
        <v>&gt;20 ans</v>
      </c>
      <c r="P493" s="13">
        <v>34700</v>
      </c>
      <c r="Q493">
        <f t="shared" ca="1" si="125"/>
        <v>31</v>
      </c>
      <c r="R493" t="str">
        <f t="shared" ca="1" si="126"/>
        <v>25-34</v>
      </c>
      <c r="S493" t="s">
        <v>105</v>
      </c>
      <c r="T493">
        <v>1</v>
      </c>
      <c r="V493">
        <v>1</v>
      </c>
      <c r="X493">
        <v>1</v>
      </c>
      <c r="Z493">
        <v>1</v>
      </c>
      <c r="BR493">
        <f t="shared" si="127"/>
        <v>4</v>
      </c>
      <c r="BS493" t="str">
        <f t="shared" si="128"/>
        <v>Prêt</v>
      </c>
      <c r="BT493" t="s">
        <v>106</v>
      </c>
      <c r="BU493" t="s">
        <v>107</v>
      </c>
      <c r="BV493" t="s">
        <v>138</v>
      </c>
      <c r="BW493" s="13" t="s">
        <v>103</v>
      </c>
      <c r="BX493" s="14">
        <f t="shared" ca="1" si="129"/>
        <v>4164110</v>
      </c>
      <c r="BY493" s="15" t="str">
        <f t="shared" ca="1" si="130"/>
        <v>750k-5 mil</v>
      </c>
      <c r="BZ493" s="12">
        <f t="shared" ca="1" si="131"/>
        <v>1171136</v>
      </c>
      <c r="CA493" s="12"/>
      <c r="CB493" s="12">
        <f t="shared" ca="1" si="132"/>
        <v>1171136</v>
      </c>
      <c r="CC493" s="12" t="s">
        <v>113</v>
      </c>
      <c r="CD493" s="12" t="s">
        <v>114</v>
      </c>
      <c r="CE493" s="12">
        <f t="shared" ca="1" si="133"/>
        <v>1</v>
      </c>
      <c r="CF493" s="12">
        <f t="shared" ca="1" si="134"/>
        <v>4164110</v>
      </c>
      <c r="CG493" s="16">
        <f t="shared" ca="1" si="135"/>
        <v>3.5556160855784471</v>
      </c>
      <c r="CH493" s="12" t="str">
        <f t="shared" ca="1" si="136"/>
        <v>1-5x</v>
      </c>
      <c r="CI493" s="12" t="s">
        <v>161</v>
      </c>
    </row>
    <row r="494" spans="1:87">
      <c r="A494" s="6">
        <v>11601</v>
      </c>
      <c r="B494" s="6" t="s">
        <v>101</v>
      </c>
      <c r="C494" s="18">
        <v>0.7</v>
      </c>
      <c r="D494" s="6" t="s">
        <v>102</v>
      </c>
      <c r="E494" s="6" t="s">
        <v>102</v>
      </c>
      <c r="F494" s="18">
        <v>0.4</v>
      </c>
      <c r="G494" s="18" t="str">
        <f t="shared" si="119"/>
        <v>Oui</v>
      </c>
      <c r="H494" s="6" t="s">
        <v>119</v>
      </c>
      <c r="I494" s="7" t="s">
        <v>120</v>
      </c>
      <c r="J494" s="8">
        <v>36892</v>
      </c>
      <c r="K494" s="6">
        <f t="shared" ca="1" si="121"/>
        <v>25</v>
      </c>
      <c r="L494" s="6" t="str">
        <f t="shared" ca="1" si="122"/>
        <v>&gt;20 ans</v>
      </c>
      <c r="M494" s="8">
        <v>36892</v>
      </c>
      <c r="N494" s="6">
        <f t="shared" ca="1" si="123"/>
        <v>25</v>
      </c>
      <c r="O494" s="6" t="str">
        <f t="shared" ca="1" si="124"/>
        <v>&gt;20 ans</v>
      </c>
      <c r="P494" s="8">
        <v>32874</v>
      </c>
      <c r="Q494" s="6">
        <f t="shared" ca="1" si="125"/>
        <v>36</v>
      </c>
      <c r="R494" s="6" t="str">
        <f t="shared" ca="1" si="126"/>
        <v>35-44</v>
      </c>
      <c r="S494" s="6" t="s">
        <v>105</v>
      </c>
      <c r="T494" s="6">
        <v>1</v>
      </c>
      <c r="U494" s="6">
        <v>1</v>
      </c>
      <c r="V494" s="6">
        <v>1</v>
      </c>
      <c r="W494" s="6">
        <v>1</v>
      </c>
      <c r="X494" s="6">
        <v>1</v>
      </c>
      <c r="Y494" s="6">
        <v>1</v>
      </c>
      <c r="Z494" s="6">
        <v>1</v>
      </c>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f t="shared" si="127"/>
        <v>7</v>
      </c>
      <c r="BS494" s="6" t="str">
        <f t="shared" si="128"/>
        <v>Prêt</v>
      </c>
      <c r="BT494" s="6" t="s">
        <v>106</v>
      </c>
      <c r="BU494" s="6" t="s">
        <v>125</v>
      </c>
      <c r="BV494" s="6" t="s">
        <v>126</v>
      </c>
      <c r="BW494" s="8" t="s">
        <v>103</v>
      </c>
      <c r="BX494" s="9">
        <f t="shared" ca="1" si="129"/>
        <v>3340289</v>
      </c>
      <c r="BY494" s="10" t="str">
        <f t="shared" ca="1" si="130"/>
        <v>750k-5 mil</v>
      </c>
      <c r="BZ494" s="7">
        <f t="shared" ca="1" si="131"/>
        <v>1042154</v>
      </c>
      <c r="CA494" s="7"/>
      <c r="CB494" s="7">
        <f t="shared" ca="1" si="132"/>
        <v>1042154</v>
      </c>
      <c r="CC494" s="7" t="s">
        <v>122</v>
      </c>
      <c r="CD494" s="7" t="s">
        <v>128</v>
      </c>
      <c r="CE494" s="7">
        <f t="shared" ca="1" si="133"/>
        <v>10</v>
      </c>
      <c r="CF494" s="7">
        <f t="shared" ca="1" si="134"/>
        <v>334028.90000000002</v>
      </c>
      <c r="CG494" s="11">
        <f t="shared" ca="1" si="135"/>
        <v>3.2051779295574359</v>
      </c>
      <c r="CH494" s="7" t="str">
        <f t="shared" ca="1" si="136"/>
        <v>1-5x</v>
      </c>
      <c r="CI494" s="7" t="s">
        <v>115</v>
      </c>
    </row>
    <row r="495" spans="1:87">
      <c r="A495">
        <v>11602</v>
      </c>
      <c r="B495" t="s">
        <v>101</v>
      </c>
      <c r="C495" s="17">
        <v>0.8</v>
      </c>
      <c r="D495" t="s">
        <v>103</v>
      </c>
      <c r="E495" t="s">
        <v>102</v>
      </c>
      <c r="F495" s="17">
        <v>0.75</v>
      </c>
      <c r="G495" s="17" t="str">
        <f t="shared" si="119"/>
        <v>Oui</v>
      </c>
      <c r="H495" t="s">
        <v>104</v>
      </c>
      <c r="I495" s="12" t="s">
        <v>104</v>
      </c>
      <c r="J495" s="13">
        <v>36526</v>
      </c>
      <c r="K495">
        <f t="shared" ca="1" si="121"/>
        <v>26</v>
      </c>
      <c r="L495" t="str">
        <f t="shared" ca="1" si="122"/>
        <v>&gt;20 ans</v>
      </c>
      <c r="M495" s="13">
        <v>36526</v>
      </c>
      <c r="N495">
        <f t="shared" ca="1" si="123"/>
        <v>26</v>
      </c>
      <c r="O495" t="str">
        <f t="shared" ca="1" si="124"/>
        <v>&gt;20 ans</v>
      </c>
      <c r="P495" s="13">
        <v>31048</v>
      </c>
      <c r="Q495">
        <f t="shared" ca="1" si="125"/>
        <v>41</v>
      </c>
      <c r="R495" t="str">
        <f t="shared" ca="1" si="126"/>
        <v>35-44</v>
      </c>
      <c r="S495" t="s">
        <v>134</v>
      </c>
      <c r="V495">
        <v>1</v>
      </c>
      <c r="X495">
        <v>1</v>
      </c>
      <c r="Z495">
        <v>1</v>
      </c>
      <c r="BR495">
        <f t="shared" si="127"/>
        <v>3</v>
      </c>
      <c r="BS495" t="str">
        <f t="shared" si="128"/>
        <v>Non prêté</v>
      </c>
      <c r="BT495" t="s">
        <v>106</v>
      </c>
      <c r="BU495" t="s">
        <v>112</v>
      </c>
      <c r="BV495" t="s">
        <v>108</v>
      </c>
      <c r="BW495" s="13" t="s">
        <v>103</v>
      </c>
      <c r="BX495" s="14" t="str">
        <f t="shared" ca="1" si="129"/>
        <v/>
      </c>
      <c r="BY495" s="15" t="str">
        <f t="shared" ca="1" si="130"/>
        <v/>
      </c>
      <c r="BZ495" s="12">
        <f t="shared" ca="1" si="131"/>
        <v>696332</v>
      </c>
      <c r="CA495" s="12"/>
      <c r="CB495" s="12">
        <f t="shared" ca="1" si="132"/>
        <v>696332</v>
      </c>
      <c r="CC495" s="12" t="s">
        <v>109</v>
      </c>
      <c r="CD495" s="12" t="s">
        <v>109</v>
      </c>
      <c r="CE495" s="12" t="str">
        <f t="shared" ca="1" si="133"/>
        <v/>
      </c>
      <c r="CF495" s="12" t="str">
        <f t="shared" ca="1" si="134"/>
        <v/>
      </c>
      <c r="CG495" s="16" t="str">
        <f t="shared" ca="1" si="135"/>
        <v/>
      </c>
      <c r="CH495" s="12" t="str">
        <f t="shared" ca="1" si="136"/>
        <v/>
      </c>
      <c r="CI495" s="12" t="s">
        <v>104</v>
      </c>
    </row>
    <row r="496" spans="1:87">
      <c r="A496" s="6">
        <v>11603</v>
      </c>
      <c r="B496" s="6" t="s">
        <v>101</v>
      </c>
      <c r="C496" s="18">
        <v>0.75</v>
      </c>
      <c r="D496" s="6" t="s">
        <v>102</v>
      </c>
      <c r="E496" s="6" t="s">
        <v>103</v>
      </c>
      <c r="F496" s="18"/>
      <c r="G496" s="18" t="str">
        <f t="shared" si="119"/>
        <v>Oui</v>
      </c>
      <c r="H496" s="6" t="s">
        <v>104</v>
      </c>
      <c r="I496" s="7" t="s">
        <v>104</v>
      </c>
      <c r="J496" s="8">
        <v>36161</v>
      </c>
      <c r="K496" s="6">
        <f t="shared" ca="1" si="121"/>
        <v>27</v>
      </c>
      <c r="L496" s="6" t="str">
        <f t="shared" ca="1" si="122"/>
        <v>&gt;20 ans</v>
      </c>
      <c r="M496" s="8">
        <v>36161</v>
      </c>
      <c r="N496" s="6">
        <f t="shared" ca="1" si="123"/>
        <v>27</v>
      </c>
      <c r="O496" s="6" t="str">
        <f t="shared" ca="1" si="124"/>
        <v>&gt;20 ans</v>
      </c>
      <c r="P496" s="8">
        <v>29221</v>
      </c>
      <c r="Q496" s="6">
        <f t="shared" ca="1" si="125"/>
        <v>46</v>
      </c>
      <c r="R496" s="6" t="str">
        <f t="shared" ca="1" si="126"/>
        <v>45-54</v>
      </c>
      <c r="S496" s="6" t="s">
        <v>129</v>
      </c>
      <c r="T496" s="6"/>
      <c r="U496" s="6">
        <v>1</v>
      </c>
      <c r="V496" s="6">
        <v>1</v>
      </c>
      <c r="W496" s="6">
        <v>1</v>
      </c>
      <c r="X496" s="6">
        <v>1</v>
      </c>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f t="shared" si="127"/>
        <v>4</v>
      </c>
      <c r="BS496" s="6" t="str">
        <f t="shared" si="128"/>
        <v>Non prêté</v>
      </c>
      <c r="BT496" s="6" t="s">
        <v>106</v>
      </c>
      <c r="BU496" s="6" t="s">
        <v>112</v>
      </c>
      <c r="BV496" s="6" t="s">
        <v>108</v>
      </c>
      <c r="BW496" s="8" t="s">
        <v>103</v>
      </c>
      <c r="BX496" s="9" t="str">
        <f t="shared" ca="1" si="129"/>
        <v/>
      </c>
      <c r="BY496" s="10" t="str">
        <f t="shared" ca="1" si="130"/>
        <v/>
      </c>
      <c r="BZ496" s="7">
        <f t="shared" ca="1" si="131"/>
        <v>1864695</v>
      </c>
      <c r="CA496" s="7"/>
      <c r="CB496" s="7">
        <f t="shared" ca="1" si="132"/>
        <v>1864695</v>
      </c>
      <c r="CC496" s="7" t="s">
        <v>109</v>
      </c>
      <c r="CD496" s="7" t="s">
        <v>109</v>
      </c>
      <c r="CE496" s="7" t="str">
        <f t="shared" ca="1" si="133"/>
        <v/>
      </c>
      <c r="CF496" s="7" t="str">
        <f t="shared" ca="1" si="134"/>
        <v/>
      </c>
      <c r="CG496" s="11" t="str">
        <f t="shared" ca="1" si="135"/>
        <v/>
      </c>
      <c r="CH496" s="7" t="str">
        <f t="shared" ca="1" si="136"/>
        <v/>
      </c>
      <c r="CI496" s="7" t="s">
        <v>104</v>
      </c>
    </row>
    <row r="497" spans="1:87">
      <c r="A497">
        <v>11604</v>
      </c>
      <c r="B497" t="s">
        <v>101</v>
      </c>
      <c r="C497" s="17">
        <v>1</v>
      </c>
      <c r="D497" t="s">
        <v>103</v>
      </c>
      <c r="E497" t="s">
        <v>103</v>
      </c>
      <c r="G497" s="17" t="str">
        <f t="shared" si="119"/>
        <v>Oui</v>
      </c>
      <c r="H497" t="s">
        <v>104</v>
      </c>
      <c r="I497" s="12" t="s">
        <v>127</v>
      </c>
      <c r="J497" s="13">
        <v>45658</v>
      </c>
      <c r="K497">
        <f t="shared" ca="1" si="121"/>
        <v>1</v>
      </c>
      <c r="L497" t="str">
        <f t="shared" ca="1" si="122"/>
        <v>1 à 3 ans</v>
      </c>
      <c r="M497" s="13">
        <v>45658</v>
      </c>
      <c r="N497">
        <f t="shared" ca="1" si="123"/>
        <v>1</v>
      </c>
      <c r="O497" t="str">
        <f t="shared" ca="1" si="124"/>
        <v>1 à 3 ans</v>
      </c>
      <c r="P497" s="13">
        <v>27395</v>
      </c>
      <c r="Q497">
        <f t="shared" ca="1" si="125"/>
        <v>51</v>
      </c>
      <c r="R497" t="str">
        <f t="shared" ca="1" si="126"/>
        <v>45-54</v>
      </c>
      <c r="S497" t="s">
        <v>105</v>
      </c>
      <c r="V497">
        <v>1</v>
      </c>
      <c r="X497">
        <v>1</v>
      </c>
      <c r="Z497">
        <v>1</v>
      </c>
      <c r="BR497">
        <f t="shared" si="127"/>
        <v>3</v>
      </c>
      <c r="BS497" t="str">
        <f t="shared" si="128"/>
        <v>Non prêté</v>
      </c>
      <c r="BT497" t="s">
        <v>106</v>
      </c>
      <c r="BU497" t="s">
        <v>125</v>
      </c>
      <c r="BV497" t="s">
        <v>126</v>
      </c>
      <c r="BW497" s="13" t="s">
        <v>103</v>
      </c>
      <c r="BX497" s="14" t="str">
        <f t="shared" ca="1" si="129"/>
        <v/>
      </c>
      <c r="BY497" s="15" t="str">
        <f t="shared" ca="1" si="130"/>
        <v/>
      </c>
      <c r="BZ497" s="12">
        <f t="shared" ca="1" si="131"/>
        <v>1880763</v>
      </c>
      <c r="CA497" s="12"/>
      <c r="CB497" s="12">
        <f t="shared" ca="1" si="132"/>
        <v>1880763</v>
      </c>
      <c r="CC497" s="12" t="s">
        <v>109</v>
      </c>
      <c r="CD497" s="12" t="s">
        <v>109</v>
      </c>
      <c r="CE497" s="12" t="str">
        <f t="shared" ca="1" si="133"/>
        <v/>
      </c>
      <c r="CF497" s="12" t="str">
        <f t="shared" ca="1" si="134"/>
        <v/>
      </c>
      <c r="CG497" s="16" t="str">
        <f t="shared" ca="1" si="135"/>
        <v/>
      </c>
      <c r="CH497" s="12" t="str">
        <f t="shared" ca="1" si="136"/>
        <v/>
      </c>
      <c r="CI497" s="12" t="s">
        <v>104</v>
      </c>
    </row>
    <row r="498" spans="1:87">
      <c r="A498" s="6">
        <v>11605</v>
      </c>
      <c r="B498" s="6" t="s">
        <v>101</v>
      </c>
      <c r="C498" s="18">
        <v>0</v>
      </c>
      <c r="D498" s="6" t="s">
        <v>102</v>
      </c>
      <c r="E498" s="6" t="s">
        <v>102</v>
      </c>
      <c r="F498" s="18">
        <v>0.15</v>
      </c>
      <c r="G498" s="18" t="str">
        <f t="shared" si="119"/>
        <v>Non</v>
      </c>
      <c r="H498" s="6" t="s">
        <v>104</v>
      </c>
      <c r="I498" s="7" t="s">
        <v>120</v>
      </c>
      <c r="J498" s="8">
        <v>45658</v>
      </c>
      <c r="K498" s="6">
        <f t="shared" ca="1" si="121"/>
        <v>1</v>
      </c>
      <c r="L498" s="6" t="str">
        <f t="shared" ca="1" si="122"/>
        <v>1 à 3 ans</v>
      </c>
      <c r="M498" s="8">
        <v>45658</v>
      </c>
      <c r="N498" s="6">
        <f t="shared" ca="1" si="123"/>
        <v>1</v>
      </c>
      <c r="O498" s="6" t="str">
        <f t="shared" ca="1" si="124"/>
        <v>1 à 3 ans</v>
      </c>
      <c r="P498" s="8">
        <v>25569</v>
      </c>
      <c r="Q498" s="6">
        <f t="shared" ca="1" si="125"/>
        <v>56</v>
      </c>
      <c r="R498" s="6" t="str">
        <f t="shared" ca="1" si="126"/>
        <v>55-64</v>
      </c>
      <c r="S498" s="6" t="s">
        <v>105</v>
      </c>
      <c r="T498" s="6"/>
      <c r="U498" s="6">
        <v>1</v>
      </c>
      <c r="V498" s="6"/>
      <c r="W498" s="6">
        <v>1</v>
      </c>
      <c r="X498" s="6"/>
      <c r="Y498" s="6">
        <v>1</v>
      </c>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f t="shared" si="127"/>
        <v>3</v>
      </c>
      <c r="BS498" s="6" t="str">
        <f t="shared" si="128"/>
        <v>Non prêté</v>
      </c>
      <c r="BT498" s="6" t="s">
        <v>106</v>
      </c>
      <c r="BU498" s="6" t="s">
        <v>125</v>
      </c>
      <c r="BV498" s="6" t="s">
        <v>126</v>
      </c>
      <c r="BW498" s="8" t="s">
        <v>103</v>
      </c>
      <c r="BX498" s="9" t="str">
        <f t="shared" ca="1" si="129"/>
        <v/>
      </c>
      <c r="BY498" s="10" t="str">
        <f t="shared" ca="1" si="130"/>
        <v/>
      </c>
      <c r="BZ498" s="7">
        <f t="shared" ca="1" si="131"/>
        <v>26444</v>
      </c>
      <c r="CA498" s="7"/>
      <c r="CB498" s="7">
        <f t="shared" ca="1" si="132"/>
        <v>26444</v>
      </c>
      <c r="CC498" s="7" t="s">
        <v>109</v>
      </c>
      <c r="CD498" s="7" t="s">
        <v>109</v>
      </c>
      <c r="CE498" s="7" t="str">
        <f t="shared" ca="1" si="133"/>
        <v/>
      </c>
      <c r="CF498" s="7" t="str">
        <f t="shared" ca="1" si="134"/>
        <v/>
      </c>
      <c r="CG498" s="11" t="str">
        <f t="shared" ca="1" si="135"/>
        <v/>
      </c>
      <c r="CH498" s="7" t="str">
        <f t="shared" ca="1" si="136"/>
        <v/>
      </c>
      <c r="CI498" s="7" t="s">
        <v>104</v>
      </c>
    </row>
    <row r="499" spans="1:87">
      <c r="A499">
        <v>11606</v>
      </c>
      <c r="B499" t="s">
        <v>101</v>
      </c>
      <c r="C499" s="17">
        <v>0.4</v>
      </c>
      <c r="D499" t="s">
        <v>103</v>
      </c>
      <c r="E499" t="s">
        <v>102</v>
      </c>
      <c r="F499" s="17">
        <v>0.5</v>
      </c>
      <c r="G499" s="17" t="str">
        <f t="shared" si="119"/>
        <v>Non</v>
      </c>
      <c r="H499" t="s">
        <v>104</v>
      </c>
      <c r="I499" s="12" t="s">
        <v>104</v>
      </c>
      <c r="J499" s="13">
        <v>45473</v>
      </c>
      <c r="K499">
        <f t="shared" ca="1" si="121"/>
        <v>1</v>
      </c>
      <c r="L499" t="str">
        <f t="shared" ca="1" si="122"/>
        <v>1 à 3 ans</v>
      </c>
      <c r="M499" s="13">
        <v>45473</v>
      </c>
      <c r="N499">
        <f t="shared" ca="1" si="123"/>
        <v>1</v>
      </c>
      <c r="O499" t="str">
        <f t="shared" ca="1" si="124"/>
        <v>1 à 3 ans</v>
      </c>
      <c r="P499" s="13">
        <v>23743</v>
      </c>
      <c r="Q499">
        <f t="shared" ca="1" si="125"/>
        <v>61</v>
      </c>
      <c r="R499" t="str">
        <f t="shared" ca="1" si="126"/>
        <v>55-64</v>
      </c>
      <c r="S499" t="s">
        <v>140</v>
      </c>
      <c r="T499">
        <v>1</v>
      </c>
      <c r="V499">
        <v>1</v>
      </c>
      <c r="X499">
        <v>1</v>
      </c>
      <c r="Z499">
        <v>1</v>
      </c>
      <c r="BR499">
        <f t="shared" si="127"/>
        <v>4</v>
      </c>
      <c r="BS499" t="str">
        <f t="shared" si="128"/>
        <v>Prêt</v>
      </c>
      <c r="BT499" t="s">
        <v>106</v>
      </c>
      <c r="BU499" t="s">
        <v>125</v>
      </c>
      <c r="BV499" t="s">
        <v>126</v>
      </c>
      <c r="BW499" s="13" t="s">
        <v>103</v>
      </c>
      <c r="BX499" s="14">
        <f t="shared" ca="1" si="129"/>
        <v>537372</v>
      </c>
      <c r="BY499" s="15" t="str">
        <f t="shared" ca="1" si="130"/>
        <v>250k-750k</v>
      </c>
      <c r="BZ499" s="12">
        <f t="shared" ca="1" si="131"/>
        <v>479114</v>
      </c>
      <c r="CA499" s="12"/>
      <c r="CB499" s="12">
        <f t="shared" ca="1" si="132"/>
        <v>479114</v>
      </c>
      <c r="CC499" s="12" t="s">
        <v>122</v>
      </c>
      <c r="CD499" s="12" t="s">
        <v>114</v>
      </c>
      <c r="CE499" s="12">
        <f t="shared" ca="1" si="133"/>
        <v>10</v>
      </c>
      <c r="CF499" s="12">
        <f t="shared" ca="1" si="134"/>
        <v>53737.2</v>
      </c>
      <c r="CG499" s="16">
        <f t="shared" ca="1" si="135"/>
        <v>1.1215952779505505</v>
      </c>
      <c r="CH499" s="12" t="str">
        <f t="shared" ca="1" si="136"/>
        <v>1-5x</v>
      </c>
      <c r="CI499" s="12" t="s">
        <v>115</v>
      </c>
    </row>
    <row r="500" spans="1:87">
      <c r="A500" s="6">
        <v>11607</v>
      </c>
      <c r="B500" s="6" t="s">
        <v>101</v>
      </c>
      <c r="C500" s="18">
        <v>0.15</v>
      </c>
      <c r="D500" s="6" t="s">
        <v>102</v>
      </c>
      <c r="E500" s="6" t="s">
        <v>103</v>
      </c>
      <c r="F500" s="18"/>
      <c r="G500" s="18" t="str">
        <f t="shared" si="119"/>
        <v>Non</v>
      </c>
      <c r="H500" s="6" t="s">
        <v>104</v>
      </c>
      <c r="I500" s="7" t="s">
        <v>104</v>
      </c>
      <c r="J500" s="8">
        <v>45292</v>
      </c>
      <c r="K500" s="6">
        <f t="shared" ca="1" si="121"/>
        <v>2</v>
      </c>
      <c r="L500" s="6" t="str">
        <f t="shared" ca="1" si="122"/>
        <v>1 à 3 ans</v>
      </c>
      <c r="M500" s="8">
        <v>45292</v>
      </c>
      <c r="N500" s="6">
        <f t="shared" ca="1" si="123"/>
        <v>2</v>
      </c>
      <c r="O500" s="6" t="str">
        <f t="shared" ca="1" si="124"/>
        <v>1 à 3 ans</v>
      </c>
      <c r="P500" s="8">
        <v>36526</v>
      </c>
      <c r="Q500" s="6">
        <f t="shared" ca="1" si="125"/>
        <v>26</v>
      </c>
      <c r="R500" s="6" t="str">
        <f t="shared" ca="1" si="126"/>
        <v>25-34</v>
      </c>
      <c r="S500" s="6" t="s">
        <v>162</v>
      </c>
      <c r="T500" s="6"/>
      <c r="U500" s="6">
        <v>1</v>
      </c>
      <c r="V500" s="6">
        <v>1</v>
      </c>
      <c r="W500" s="6">
        <v>1</v>
      </c>
      <c r="X500" s="6">
        <v>1</v>
      </c>
      <c r="Y500" s="6">
        <v>1</v>
      </c>
      <c r="Z500" s="6">
        <v>1</v>
      </c>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f t="shared" si="127"/>
        <v>6</v>
      </c>
      <c r="BS500" s="6" t="str">
        <f t="shared" si="128"/>
        <v>Non prêté</v>
      </c>
      <c r="BT500" s="6" t="s">
        <v>106</v>
      </c>
      <c r="BU500" s="6" t="s">
        <v>107</v>
      </c>
      <c r="BV500" s="6" t="s">
        <v>108</v>
      </c>
      <c r="BW500" s="8" t="s">
        <v>103</v>
      </c>
      <c r="BX500" s="9" t="str">
        <f t="shared" ca="1" si="129"/>
        <v/>
      </c>
      <c r="BY500" s="10" t="str">
        <f t="shared" ca="1" si="130"/>
        <v/>
      </c>
      <c r="BZ500" s="7">
        <f t="shared" ca="1" si="131"/>
        <v>671999</v>
      </c>
      <c r="CA500" s="7"/>
      <c r="CB500" s="7">
        <f t="shared" ca="1" si="132"/>
        <v>671999</v>
      </c>
      <c r="CC500" s="7" t="s">
        <v>109</v>
      </c>
      <c r="CD500" s="7" t="s">
        <v>109</v>
      </c>
      <c r="CE500" s="7" t="str">
        <f t="shared" ca="1" si="133"/>
        <v/>
      </c>
      <c r="CF500" s="7" t="str">
        <f t="shared" ca="1" si="134"/>
        <v/>
      </c>
      <c r="CG500" s="11" t="str">
        <f t="shared" ca="1" si="135"/>
        <v/>
      </c>
      <c r="CH500" s="7" t="str">
        <f t="shared" ca="1" si="136"/>
        <v/>
      </c>
      <c r="CI500" s="7" t="s">
        <v>104</v>
      </c>
    </row>
    <row r="501" spans="1:87">
      <c r="A501">
        <v>11608</v>
      </c>
      <c r="B501" t="s">
        <v>101</v>
      </c>
      <c r="C501" s="17">
        <v>0.2</v>
      </c>
      <c r="D501" t="s">
        <v>103</v>
      </c>
      <c r="E501" t="s">
        <v>103</v>
      </c>
      <c r="G501" s="17" t="str">
        <f t="shared" si="119"/>
        <v>Non</v>
      </c>
      <c r="H501" t="s">
        <v>104</v>
      </c>
      <c r="I501" s="12" t="s">
        <v>104</v>
      </c>
      <c r="J501" s="13">
        <v>45107</v>
      </c>
      <c r="K501">
        <f t="shared" ca="1" si="121"/>
        <v>2</v>
      </c>
      <c r="L501" t="str">
        <f t="shared" ca="1" si="122"/>
        <v>1 à 3 ans</v>
      </c>
      <c r="M501" s="13">
        <v>45107</v>
      </c>
      <c r="N501">
        <f t="shared" ca="1" si="123"/>
        <v>2</v>
      </c>
      <c r="O501" t="str">
        <f t="shared" ca="1" si="124"/>
        <v>1 à 3 ans</v>
      </c>
      <c r="P501" s="13">
        <v>34700</v>
      </c>
      <c r="Q501">
        <f t="shared" ca="1" si="125"/>
        <v>31</v>
      </c>
      <c r="R501" t="str">
        <f t="shared" ca="1" si="126"/>
        <v>25-34</v>
      </c>
      <c r="S501" t="s">
        <v>105</v>
      </c>
      <c r="V501">
        <v>1</v>
      </c>
      <c r="X501">
        <v>1</v>
      </c>
      <c r="Z501">
        <v>1</v>
      </c>
      <c r="BR501">
        <f t="shared" si="127"/>
        <v>3</v>
      </c>
      <c r="BS501" t="str">
        <f t="shared" si="128"/>
        <v>Non prêté</v>
      </c>
      <c r="BT501" t="s">
        <v>106</v>
      </c>
      <c r="BU501" t="s">
        <v>107</v>
      </c>
      <c r="BV501" t="s">
        <v>108</v>
      </c>
      <c r="BW501" s="13" t="s">
        <v>103</v>
      </c>
      <c r="BX501" s="14" t="str">
        <f t="shared" ca="1" si="129"/>
        <v/>
      </c>
      <c r="BY501" s="15" t="str">
        <f t="shared" ca="1" si="130"/>
        <v/>
      </c>
      <c r="BZ501" s="12">
        <f t="shared" ca="1" si="131"/>
        <v>1077211</v>
      </c>
      <c r="CA501" s="12"/>
      <c r="CB501" s="12">
        <f t="shared" ca="1" si="132"/>
        <v>1077211</v>
      </c>
      <c r="CC501" s="12" t="s">
        <v>109</v>
      </c>
      <c r="CD501" s="12" t="s">
        <v>109</v>
      </c>
      <c r="CE501" s="12" t="str">
        <f t="shared" ca="1" si="133"/>
        <v/>
      </c>
      <c r="CF501" s="12" t="str">
        <f t="shared" ca="1" si="134"/>
        <v/>
      </c>
      <c r="CG501" s="16" t="str">
        <f t="shared" ca="1" si="135"/>
        <v/>
      </c>
      <c r="CH501" s="12" t="str">
        <f t="shared" ca="1" si="136"/>
        <v/>
      </c>
      <c r="CI501" s="12" t="s">
        <v>104</v>
      </c>
    </row>
    <row r="502" spans="1:87">
      <c r="A502" s="6">
        <v>11609</v>
      </c>
      <c r="B502" s="6" t="s">
        <v>166</v>
      </c>
      <c r="C502" s="18">
        <v>0.3</v>
      </c>
      <c r="D502" s="6" t="s">
        <v>102</v>
      </c>
      <c r="E502" s="6" t="s">
        <v>102</v>
      </c>
      <c r="F502" s="18">
        <v>0.15</v>
      </c>
      <c r="G502" s="18" t="str">
        <f t="shared" si="119"/>
        <v>Non</v>
      </c>
      <c r="H502" s="6" t="s">
        <v>104</v>
      </c>
      <c r="I502" s="7" t="s">
        <v>104</v>
      </c>
      <c r="J502" s="8">
        <v>44927</v>
      </c>
      <c r="K502" s="6">
        <f t="shared" ca="1" si="121"/>
        <v>3</v>
      </c>
      <c r="L502" s="6" t="str">
        <f t="shared" ca="1" si="122"/>
        <v>3-5 ans</v>
      </c>
      <c r="M502" s="8">
        <v>44927</v>
      </c>
      <c r="N502" s="6">
        <f t="shared" ca="1" si="123"/>
        <v>3</v>
      </c>
      <c r="O502" s="6" t="str">
        <f t="shared" ca="1" si="124"/>
        <v>3-5 ans</v>
      </c>
      <c r="P502" s="8">
        <v>32874</v>
      </c>
      <c r="Q502" s="6">
        <f t="shared" ca="1" si="125"/>
        <v>36</v>
      </c>
      <c r="R502" s="6" t="str">
        <f t="shared" ca="1" si="126"/>
        <v>35-44</v>
      </c>
      <c r="S502" s="6" t="s">
        <v>140</v>
      </c>
      <c r="T502" s="6">
        <v>1</v>
      </c>
      <c r="U502" s="6">
        <v>1</v>
      </c>
      <c r="V502" s="6">
        <v>1</v>
      </c>
      <c r="W502" s="6">
        <v>1</v>
      </c>
      <c r="X502" s="6">
        <v>1</v>
      </c>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f t="shared" si="127"/>
        <v>5</v>
      </c>
      <c r="BS502" s="6" t="str">
        <f t="shared" si="128"/>
        <v>Prêt</v>
      </c>
      <c r="BT502" s="6" t="s">
        <v>106</v>
      </c>
      <c r="BU502" s="6" t="s">
        <v>107</v>
      </c>
      <c r="BV502" s="6" t="s">
        <v>108</v>
      </c>
      <c r="BW502" s="8" t="s">
        <v>103</v>
      </c>
      <c r="BX502" s="9">
        <f t="shared" ca="1" si="129"/>
        <v>1303377</v>
      </c>
      <c r="BY502" s="10" t="str">
        <f t="shared" ca="1" si="130"/>
        <v>750k-5 mil</v>
      </c>
      <c r="BZ502" s="7">
        <f t="shared" ca="1" si="131"/>
        <v>297792</v>
      </c>
      <c r="CA502" s="7"/>
      <c r="CB502" s="7">
        <f t="shared" ca="1" si="132"/>
        <v>297792</v>
      </c>
      <c r="CC502" s="7" t="s">
        <v>122</v>
      </c>
      <c r="CD502" s="7" t="s">
        <v>128</v>
      </c>
      <c r="CE502" s="7">
        <f t="shared" ca="1" si="133"/>
        <v>3</v>
      </c>
      <c r="CF502" s="7">
        <f t="shared" ca="1" si="134"/>
        <v>434459</v>
      </c>
      <c r="CG502" s="11">
        <f t="shared" ca="1" si="135"/>
        <v>4.3768032720825278</v>
      </c>
      <c r="CH502" s="7" t="str">
        <f t="shared" ca="1" si="136"/>
        <v>1-5x</v>
      </c>
      <c r="CI502" s="7" t="s">
        <v>115</v>
      </c>
    </row>
    <row r="503" spans="1:87">
      <c r="A503">
        <v>11610</v>
      </c>
      <c r="B503" t="s">
        <v>130</v>
      </c>
      <c r="C503" s="17">
        <v>0.4</v>
      </c>
      <c r="D503" t="s">
        <v>103</v>
      </c>
      <c r="E503" t="s">
        <v>102</v>
      </c>
      <c r="F503" s="17">
        <v>0.3</v>
      </c>
      <c r="G503" s="17" t="str">
        <f t="shared" si="119"/>
        <v>Non</v>
      </c>
      <c r="H503" t="s">
        <v>119</v>
      </c>
      <c r="I503" s="12" t="s">
        <v>127</v>
      </c>
      <c r="J503" s="13">
        <v>44742</v>
      </c>
      <c r="K503">
        <f t="shared" ca="1" si="121"/>
        <v>3</v>
      </c>
      <c r="L503" t="str">
        <f t="shared" ca="1" si="122"/>
        <v>3-5 ans</v>
      </c>
      <c r="M503" s="13">
        <v>44742</v>
      </c>
      <c r="N503">
        <f t="shared" ca="1" si="123"/>
        <v>3</v>
      </c>
      <c r="O503" t="str">
        <f t="shared" ca="1" si="124"/>
        <v>3-5 ans</v>
      </c>
      <c r="P503" s="13">
        <v>31048</v>
      </c>
      <c r="Q503">
        <f t="shared" ca="1" si="125"/>
        <v>41</v>
      </c>
      <c r="R503" t="str">
        <f t="shared" ca="1" si="126"/>
        <v>35-44</v>
      </c>
      <c r="S503" t="s">
        <v>117</v>
      </c>
      <c r="T503">
        <v>1</v>
      </c>
      <c r="V503">
        <v>1</v>
      </c>
      <c r="X503">
        <v>1</v>
      </c>
      <c r="Z503">
        <v>1</v>
      </c>
      <c r="BR503">
        <f t="shared" si="127"/>
        <v>4</v>
      </c>
      <c r="BS503" t="str">
        <f t="shared" si="128"/>
        <v>Prêt</v>
      </c>
      <c r="BT503" t="s">
        <v>106</v>
      </c>
      <c r="BU503" t="s">
        <v>112</v>
      </c>
      <c r="BV503" t="s">
        <v>108</v>
      </c>
      <c r="BW503" s="13" t="s">
        <v>103</v>
      </c>
      <c r="BX503" s="14">
        <f t="shared" ca="1" si="129"/>
        <v>2070689</v>
      </c>
      <c r="BY503" s="15" t="str">
        <f t="shared" ca="1" si="130"/>
        <v>750k-5 mil</v>
      </c>
      <c r="BZ503" s="12">
        <f t="shared" ca="1" si="131"/>
        <v>362872</v>
      </c>
      <c r="CA503" s="12"/>
      <c r="CB503" s="12">
        <f t="shared" ca="1" si="132"/>
        <v>362872</v>
      </c>
      <c r="CC503" s="12" t="s">
        <v>122</v>
      </c>
      <c r="CD503" s="12" t="s">
        <v>114</v>
      </c>
      <c r="CE503" s="12">
        <f t="shared" ca="1" si="133"/>
        <v>1</v>
      </c>
      <c r="CF503" s="12">
        <f t="shared" ca="1" si="134"/>
        <v>2070689</v>
      </c>
      <c r="CG503" s="16">
        <f t="shared" ca="1" si="135"/>
        <v>5.7063895808990495</v>
      </c>
      <c r="CH503" s="12" t="str">
        <f t="shared" ca="1" si="136"/>
        <v>5-10x</v>
      </c>
      <c r="CI503" s="12" t="s">
        <v>115</v>
      </c>
    </row>
  </sheetData>
  <autoFilter ref="A3:CI503" xr:uid="{00000000-0001-0000-0000-000000000000}"/>
  <pageMargins left="0.7" right="0.7" top="0.75" bottom="0.75" header="0.3" footer="0.3"/>
  <drawing r:id="rId1"/>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6F54E9BD-1B4D-4334-97D4-86AECD29BCEF}">
          <x14:formula1>
            <xm:f>Configuration!$A$3:$A$4</xm:f>
          </x14:formula1>
          <xm:sqref>D4:E1048576 BW4:BW1048576</xm:sqref>
        </x14:dataValidation>
        <x14:dataValidation type="list" allowBlank="1" showInputMessage="1" showErrorMessage="1" xr:uid="{F351B155-3F2E-4452-8594-680C48EC7231}">
          <x14:formula1>
            <xm:f>Configuration!$D$3:$D$6</xm:f>
          </x14:formula1>
          <xm:sqref>I4:I1048576</xm:sqref>
        </x14:dataValidation>
        <x14:dataValidation type="list" allowBlank="1" showInputMessage="1" showErrorMessage="1" xr:uid="{AD36D396-A5BC-47E1-8405-B6FECECC4929}">
          <x14:formula1>
            <xm:f>Configuration!$B$3:$B$4</xm:f>
          </x14:formula1>
          <xm:sqref>T4:BQ1048576</xm:sqref>
        </x14:dataValidation>
        <x14:dataValidation type="list" allowBlank="1" showInputMessage="1" showErrorMessage="1" xr:uid="{BF2E11BB-22DD-466C-A0F7-82D8C3944EC9}">
          <x14:formula1>
            <xm:f>Configuration!$C$3:$C$52</xm:f>
          </x14:formula1>
          <xm:sqref>H1:H1048576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E7061-E79B-4303-A01E-AA7C46C1F551}">
  <sheetPr>
    <tabColor theme="3"/>
  </sheetPr>
  <dimension ref="A1:Y1547"/>
  <sheetViews>
    <sheetView showGridLines="0" tabSelected="1" zoomScale="80" zoomScaleNormal="80" workbookViewId="0"/>
    <sheetView tabSelected="1" topLeftCell="A1112" workbookViewId="1">
      <selection activeCell="A1112" sqref="A1112"/>
    </sheetView>
  </sheetViews>
  <sheetFormatPr defaultColWidth="8.85546875" defaultRowHeight="14.45" outlineLevelRow="2"/>
  <cols>
    <col min="1" max="1" width="52.85546875" style="25" bestFit="1" customWidth="1"/>
    <col min="2" max="2" width="18" style="25" bestFit="1" customWidth="1"/>
    <col min="3" max="3" width="20.28515625" bestFit="1" customWidth="1"/>
    <col min="4" max="4" width="21.85546875" bestFit="1" customWidth="1"/>
    <col min="5" max="5" width="19.7109375" bestFit="1" customWidth="1"/>
    <col min="6" max="6" width="15.85546875" bestFit="1" customWidth="1"/>
    <col min="7" max="7" width="22.85546875" bestFit="1" customWidth="1"/>
    <col min="8" max="8" width="10" bestFit="1" customWidth="1"/>
    <col min="9" max="25" width="21" customWidth="1"/>
    <col min="26" max="26" width="10.28515625" customWidth="1"/>
    <col min="27" max="28" width="10.140625" customWidth="1"/>
    <col min="29" max="29" width="6.28515625" bestFit="1" customWidth="1"/>
    <col min="30" max="30" width="10.140625" bestFit="1" customWidth="1"/>
  </cols>
  <sheetData>
    <row r="1" spans="1:8" s="34" customFormat="1" ht="81.75" customHeight="1">
      <c r="A1" s="91"/>
      <c r="B1" s="91"/>
    </row>
    <row r="2" spans="1:8" s="34" customFormat="1" ht="18">
      <c r="A2" s="105" t="s">
        <v>0</v>
      </c>
    </row>
    <row r="3" spans="1:8" s="37" customFormat="1">
      <c r="A3" s="36" t="str">
        <f>Instructions!A3</f>
        <v xml:space="preserve">Nom de l'institution financiere </v>
      </c>
    </row>
    <row r="4" spans="1:8" s="38" customFormat="1"/>
    <row r="5" spans="1:8" s="64" customFormat="1"/>
    <row r="6" spans="1:8" s="64" customFormat="1" ht="43.15">
      <c r="A6" s="65" t="s">
        <v>171</v>
      </c>
      <c r="B6" s="66" t="str" cm="1">
        <f t="array" aca="1" ref="B6" ca="1">HYPERLINK("#"&amp;CELL("address", 'Analyse du portefeuille'!A16), 'Analyse du portefeuille'!A16)</f>
        <v>TITULARES</v>
      </c>
      <c r="C6" s="68" t="str" cm="1">
        <f t="array" aca="1" ref="C6" ca="1">HYPERLINK("#"&amp;CELL("address", 'Analyse du portefeuille'!A27), 'Analyse du portefeuille'!A27)</f>
        <v>DIVISIONS PAR CATÉGORIE</v>
      </c>
      <c r="D6" s="67" t="str" cm="1">
        <f t="array" aca="1" ref="D6" ca="1">HYPERLINK("#"&amp;CELL("address", 'Analyse du portefeuille'!A411), 'Analyse du portefeuille'!A411)</f>
        <v>RÉPARTITION DES PRÊTS</v>
      </c>
      <c r="E6" s="68" t="str" cm="1">
        <f t="array" aca="1" ref="E6" ca="1">HYPERLINK("#"&amp;CELL("address", 'Analyse du portefeuille'!A525), 'Analyse du portefeuille'!A525)</f>
        <v>CONVERSION DES CLIENTS EN EMPRUNTEURS</v>
      </c>
      <c r="F6" s="68" t="str" cm="1">
        <f t="array" aca="1" ref="F6" ca="1">HYPERLINK("#"&amp;CELL("address", 'Analyse du portefeuille'!A827), 'Analyse du portefeuille'!A827)</f>
        <v>INFORMACIÓN SOBRE PATRONES DE CONCESIÓN DE PRÉSTAMOS</v>
      </c>
      <c r="G6" s="69" t="str" cm="1">
        <f t="array" aca="1" ref="G6" ca="1">HYPERLINK("#"&amp;CELL("address", 'Analyse du portefeuille'!A1201), 'Analyse du portefeuille'!A1201)</f>
        <v>INFORMACIÓN SOBRE RIESGOS</v>
      </c>
    </row>
    <row r="7" spans="1:8" s="64" customFormat="1" ht="28.9">
      <c r="B7" s="70"/>
      <c r="C7" s="117" t="str" cm="1">
        <f t="array" aca="1" ref="C7" ca="1">HYPERLINK("#"&amp;CELL("address", 'Analyse du portefeuille'!A28), 'Analyse du portefeuille'!A28)</f>
        <v>RÉPARTITION PAR SECTEUR</v>
      </c>
      <c r="D7" s="117" t="str" cm="1">
        <f t="array" aca="1" ref="D7" ca="1">HYPERLINK("#"&amp;CELL("address", 'Analyse du portefeuille'!A412), 'Analyse du portefeuille'!A412)</f>
        <v>RÉPARTITION PAR TYPE DE PRÊT</v>
      </c>
      <c r="E7" s="117" t="str" cm="1">
        <f t="array" aca="1" ref="E7" ca="1">HYPERLINK("#"&amp;CELL("address", 'Analyse du portefeuille'!A526), 'Analyse du portefeuille'!A526)</f>
        <v>PAR SECTEUR</v>
      </c>
      <c r="F7" s="117" t="str" cm="1">
        <f t="array" aca="1" ref="F7" ca="1">HYPERLINK("#"&amp;CELL("address", 'Analyse du portefeuille'!A828), 'Analyse du portefeuille'!A828)</f>
        <v>PAR SECTEUR</v>
      </c>
      <c r="G7" s="118" t="str" cm="1">
        <f t="array" aca="1" ref="G7" ca="1">HYPERLINK("#"&amp;CELL("address", 'Analyse du portefeuille'!A1202), 'Analyse du portefeuille'!A1202)</f>
        <v>PAR SECTEUR</v>
      </c>
      <c r="H7" s="71"/>
    </row>
    <row r="8" spans="1:8" s="64" customFormat="1" ht="28.9">
      <c r="B8" s="70"/>
      <c r="C8" s="117" t="str" cm="1">
        <f t="array" aca="1" ref="C8" ca="1">HYPERLINK("#"&amp;CELL("address", 'Analyse du portefeuille'!A100), 'Analyse du portefeuille'!A100)</f>
        <v>RÉPARTI PAR TAILLE (# des employés)</v>
      </c>
      <c r="D8" s="117" t="str" cm="1">
        <f t="array" aca="1" ref="D8" ca="1">HYPERLINK("#"&amp;CELL("address", 'Analyse du portefeuille'!A469), 'Analyse du portefeuille'!A469)</f>
        <v>DIVISÉ PAR TYPE DE GARANTIE</v>
      </c>
      <c r="E8" s="117" t="str" cm="1">
        <f t="array" aca="1" ref="E8" ca="1">HYPERLINK("#"&amp;CELL("address", 'Analyse du portefeuille'!A588), 'Analyse du portefeuille'!A588)</f>
        <v>PAR TAILLE (# des employés)</v>
      </c>
      <c r="F8" s="117" t="str" cm="1">
        <f t="array" aca="1" ref="F8" ca="1">HYPERLINK("#"&amp;CELL("address", 'Analyse du portefeuille'!A912), 'Analyse du portefeuille'!A912)</f>
        <v>PAR TAILLE (# des employés)</v>
      </c>
      <c r="G8" s="118" t="str" cm="1">
        <f t="array" aca="1" ref="G8" ca="1">HYPERLINK("#"&amp;CELL("address", 'Analyse du portefeuille'!A1287), 'Analyse du portefeuille'!A1287)</f>
        <v>PAR TAILLE (# des employés)</v>
      </c>
      <c r="H8" s="71"/>
    </row>
    <row r="9" spans="1:8" s="64" customFormat="1" ht="28.9">
      <c r="B9" s="70"/>
      <c r="C9" s="117" t="str" cm="1">
        <f t="array" aca="1" ref="C9" ca="1">HYPERLINK("#"&amp;CELL("address", 'Analyse du portefeuille'!A159), 'Analyse du portefeuille'!A159)</f>
        <v>RÉPARTITION PAR TAILLE (revenus)</v>
      </c>
      <c r="D9" s="119"/>
      <c r="E9" s="117" t="str" cm="1">
        <f t="array" aca="1" ref="E9" ca="1">HYPERLINK("#"&amp;CELL("address", 'Analyse du portefeuille'!A648), 'Analyse du portefeuille'!A648)</f>
        <v>PAR TAILLE (revenus)</v>
      </c>
      <c r="F9" s="117" t="str" cm="1">
        <f t="array" aca="1" ref="F9" ca="1">HYPERLINK("#"&amp;CELL("address", 'Analyse du portefeuille'!A978), 'Analyse du portefeuille'!A978)</f>
        <v>PAR TAILLE (revenus)</v>
      </c>
      <c r="G9" s="118" t="str" cm="1">
        <f t="array" aca="1" ref="G9" ca="1">HYPERLINK("#"&amp;CELL("address", 'Analyse du portefeuille'!A1354), 'Analyse du portefeuille'!A1354)</f>
        <v>PAR TAILLE (revenus)</v>
      </c>
      <c r="H9" s="71"/>
    </row>
    <row r="10" spans="1:8" s="64" customFormat="1" ht="28.9">
      <c r="B10" s="70"/>
      <c r="C10" s="117" t="str" cm="1">
        <f t="array" aca="1" ref="C10" ca="1">HYPERLINK("#"&amp;CELL("address", 'Analyse du portefeuille'!A217), 'Analyse du portefeuille'!A217)</f>
        <v>RÉPARTITION PAR ÂGE DE LA PERSONNE CLÉ</v>
      </c>
      <c r="D10" s="119"/>
      <c r="E10" s="117" t="str" cm="1">
        <f t="array" aca="1" ref="E10" ca="1">HYPERLINK("#"&amp;CELL("address", 'Analyse du portefeuille'!A708), 'Analyse du portefeuille'!A708)</f>
        <v>PAR ÂGE D’ENTREPRISE</v>
      </c>
      <c r="F10" s="117" t="str" cm="1">
        <f t="array" aca="1" ref="F10" ca="1">HYPERLINK("#"&amp;CELL("address", 'Analyse du portefeuille'!A1043), 'Analyse du portefeuille'!A1043)</f>
        <v>PAR ÂGE D’ENTREPRISE</v>
      </c>
      <c r="G10" s="118" t="str" cm="1">
        <f t="array" aca="1" ref="G10" ca="1">HYPERLINK("#"&amp;CELL("address", 'Analyse du portefeuille'!A1420), 'Analyse du portefeuille'!A1420)</f>
        <v>PAR ÂGE D’ENTREPRISE</v>
      </c>
      <c r="H10" s="71"/>
    </row>
    <row r="11" spans="1:8" s="64" customFormat="1" ht="28.9">
      <c r="B11" s="70"/>
      <c r="C11" s="117" t="str" cm="1">
        <f t="array" aca="1" ref="C11" ca="1">HYPERLINK("#"&amp;CELL("address", 'Analyse du portefeuille'!A275), 'Analyse du portefeuille'!A275)</f>
        <v>RÉPARTITION PAR ÂGE D’ENTREPRISE</v>
      </c>
      <c r="D11" s="119"/>
      <c r="E11" s="117" t="str" cm="1">
        <f t="array" aca="1" ref="E11" ca="1">HYPERLINK("#"&amp;CELL("address", 'Analyse du portefeuille'!A768), 'Analyse du portefeuille'!A768)</f>
        <v>PAR RÉGION</v>
      </c>
      <c r="F11" s="117" t="str" cm="1">
        <f t="array" aca="1" ref="F11" ca="1">HYPERLINK("#"&amp;CELL("address", 'Analyse du portefeuille'!A1112), 'Analyse du portefeuille'!A1112)</f>
        <v>PAR RÉGION</v>
      </c>
      <c r="G11" s="118" t="str" cm="1">
        <f t="array" aca="1" ref="G11" ca="1">HYPERLINK("#"&amp;CELL("address", 'Analyse du portefeuille'!A1457), 'Analyse du portefeuille'!A1457)</f>
        <v>PAR RÉGION</v>
      </c>
      <c r="H11" s="71"/>
    </row>
    <row r="12" spans="1:8" s="64" customFormat="1" ht="28.9">
      <c r="B12" s="72"/>
      <c r="C12" s="120" t="str" cm="1">
        <f t="array" aca="1" ref="C12" ca="1">HYPERLINK("#"&amp;CELL("address", 'Analyse du portefeuille'!A335), 'Analyse du portefeuille'!A335)</f>
        <v>RÉPARTITION PAR RÉGION</v>
      </c>
      <c r="D12" s="121"/>
      <c r="E12" s="121"/>
      <c r="F12" s="121"/>
      <c r="G12" s="122"/>
      <c r="H12" s="71"/>
    </row>
    <row r="13" spans="1:8" s="64" customFormat="1">
      <c r="B13" s="71"/>
      <c r="C13" s="71"/>
    </row>
    <row r="14" spans="1:8" s="64" customFormat="1"/>
    <row r="15" spans="1:8" s="64" customFormat="1"/>
    <row r="16" spans="1:8" s="51" customFormat="1" ht="35.1" customHeight="1">
      <c r="A16" s="50" t="s">
        <v>172</v>
      </c>
    </row>
    <row r="17" spans="1:4" s="37" customFormat="1">
      <c r="A17" s="36"/>
      <c r="B17" s="36" t="s">
        <v>173</v>
      </c>
      <c r="C17" s="36" t="s">
        <v>174</v>
      </c>
      <c r="D17" s="36" t="s">
        <v>175</v>
      </c>
    </row>
    <row r="18" spans="1:4" s="37" customFormat="1">
      <c r="A18" s="36" t="s">
        <v>176</v>
      </c>
      <c r="B18" s="52">
        <f>COUNTA('Saisir les données ici'!A4:A1048576)</f>
        <v>500</v>
      </c>
      <c r="C18" s="53">
        <f>COUNTIF('Saisir les données ici'!G4:G1048576,"Oui")</f>
        <v>248</v>
      </c>
      <c r="D18" s="54">
        <f>COUNTIF('Saisir les données ici'!G4:G1048576,"Non")</f>
        <v>252</v>
      </c>
    </row>
    <row r="19" spans="1:4" s="37" customFormat="1">
      <c r="A19" s="36" t="s">
        <v>177</v>
      </c>
      <c r="B19" s="55">
        <f>COUNTIF('Saisir les données ici'!BS4:BS1048576,"Prêt")</f>
        <v>210</v>
      </c>
      <c r="C19" s="56">
        <f>COUNTIFS('Saisir les données ici'!G4:G1048576,"Oui",'Saisir les données ici'!BS4:BS1048576,"Prêt")</f>
        <v>96</v>
      </c>
      <c r="D19" s="57">
        <f>COUNTIFS('Saisir les données ici'!G4:G1048576,"Non",'Saisir les données ici'!BS4:BS1048576,"Prêt")</f>
        <v>114</v>
      </c>
    </row>
    <row r="20" spans="1:4" s="37" customFormat="1">
      <c r="A20" s="36" t="s">
        <v>178</v>
      </c>
      <c r="B20" s="58">
        <f>B19/B18</f>
        <v>0.42</v>
      </c>
      <c r="C20" s="59">
        <f t="shared" ref="C20:D20" si="0">C19/C18</f>
        <v>0.38709677419354838</v>
      </c>
      <c r="D20" s="60">
        <f t="shared" si="0"/>
        <v>0.45238095238095238</v>
      </c>
    </row>
    <row r="21" spans="1:4" s="37" customFormat="1">
      <c r="A21" s="36" t="s">
        <v>179</v>
      </c>
      <c r="B21" s="58">
        <f ca="1">AVERAGE('Saisir les données ici'!Q4:Q1048576)</f>
        <v>43.42</v>
      </c>
      <c r="C21" s="59">
        <f ca="1">AVERAGEIF('Saisir les données ici'!G4:G1048576,"Oui",'Saisir les données ici'!Q4:Q1048576)</f>
        <v>41.645161290322584</v>
      </c>
      <c r="D21" s="60">
        <f ca="1">AVERAGEIF('Saisir les données ici'!G4:G1048576,"Non",'Saisir les données ici'!Q4:Q1048576)</f>
        <v>45.166666666666664</v>
      </c>
    </row>
    <row r="22" spans="1:4" s="37" customFormat="1">
      <c r="A22" s="36" t="s">
        <v>180</v>
      </c>
      <c r="B22" s="58">
        <f ca="1">AVERAGEIF('Saisir les données ici'!BS4:BS1048576,"Prêt",'Saisir les données ici'!Q4:Q1048576)</f>
        <v>43.047619047619051</v>
      </c>
      <c r="C22" s="59">
        <f ca="1">AVERAGEIFS('Saisir les données ici'!Q4:Q1048576,'Saisir les données ici'!G4:G1048576,"Oui",'Saisir les données ici'!BS4:BS1048576,"Prêt")</f>
        <v>40.375</v>
      </c>
      <c r="D22" s="60">
        <f ca="1">AVERAGEIFS('Saisir les données ici'!Q4:Q1048576,'Saisir les données ici'!G4:G1048576,"Non",'Saisir les données ici'!BS4:BS1048576,"Prêt")</f>
        <v>45.298245614035089</v>
      </c>
    </row>
    <row r="23" spans="1:4" s="37" customFormat="1">
      <c r="A23" s="36" t="s">
        <v>181</v>
      </c>
      <c r="B23" s="58">
        <f>AVERAGE('Saisir les données ici'!BR4:BR1048576)</f>
        <v>4.0860000000000003</v>
      </c>
      <c r="C23" s="59">
        <f>AVERAGEIF('Saisir les données ici'!G4:G1048576,"Oui",'Saisir les données ici'!BR4:BR1048576)</f>
        <v>4.05241935483871</v>
      </c>
      <c r="D23" s="60">
        <f>AVERAGEIF('Saisir les données ici'!G4:G1048576,"Non",'Saisir les données ici'!BR4:BR1048576)</f>
        <v>4.1190476190476186</v>
      </c>
    </row>
    <row r="24" spans="1:4" s="37" customFormat="1">
      <c r="A24" s="36" t="s">
        <v>182</v>
      </c>
      <c r="B24" s="58">
        <f ca="1">AVERAGE('Saisir les données ici'!N4:N1048576)</f>
        <v>11.308</v>
      </c>
      <c r="C24" s="59">
        <f ca="1">AVERAGEIF('Saisir les données ici'!G4:G1048576,"Oui",'Saisir les données ici'!N4:N1048576)</f>
        <v>11.487903225806452</v>
      </c>
      <c r="D24" s="60">
        <f ca="1">AVERAGEIF('Saisir les données ici'!G4:G1048576,"Non",'Saisir les données ici'!N4:N1048576)</f>
        <v>11.130952380952381</v>
      </c>
    </row>
    <row r="25" spans="1:4" s="37" customFormat="1">
      <c r="A25" s="36" t="s">
        <v>183</v>
      </c>
      <c r="B25" s="61">
        <f ca="1">AVERAGE('Saisir les données ici'!CB4:CB1048576)</f>
        <v>962322.65</v>
      </c>
      <c r="C25" s="62">
        <f ca="1">AVERAGEIF('Saisir les données ici'!G4:G1048576,"Oui",'Saisir les données ici'!CB4:CB1048576)</f>
        <v>960799.30645161285</v>
      </c>
      <c r="D25" s="63">
        <f ca="1">AVERAGEIF('Saisir les données ici'!G4:G1048576,"Non",'Saisir les données ici'!CB4:CB1048576)</f>
        <v>963821.81349206355</v>
      </c>
    </row>
    <row r="26" spans="1:4" s="37" customFormat="1">
      <c r="A26" s="36"/>
      <c r="B26" s="36"/>
      <c r="C26" s="36"/>
      <c r="D26" s="36"/>
    </row>
    <row r="27" spans="1:4" s="51" customFormat="1" ht="35.1" customHeight="1">
      <c r="A27" s="50" t="s">
        <v>184</v>
      </c>
    </row>
    <row r="28" spans="1:4" s="47" customFormat="1">
      <c r="A28" s="47" t="s">
        <v>185</v>
      </c>
      <c r="B28" s="47" t="s">
        <v>109</v>
      </c>
    </row>
    <row r="29" spans="1:4" s="47" customFormat="1">
      <c r="A29" s="47" t="s">
        <v>109</v>
      </c>
      <c r="B29" s="73" t="s">
        <v>175</v>
      </c>
      <c r="C29" s="73" t="s">
        <v>174</v>
      </c>
      <c r="D29" s="47" t="s">
        <v>186</v>
      </c>
    </row>
    <row r="30" spans="1:4">
      <c r="A30" s="19" t="s">
        <v>121</v>
      </c>
      <c r="B30" s="28">
        <v>1.6E-2</v>
      </c>
      <c r="C30" s="28">
        <v>0.03</v>
      </c>
      <c r="D30" s="21">
        <v>4.5999999999999999E-2</v>
      </c>
    </row>
    <row r="31" spans="1:4">
      <c r="A31" s="19" t="s">
        <v>135</v>
      </c>
      <c r="B31" s="28">
        <v>8.0000000000000002E-3</v>
      </c>
      <c r="C31" s="28">
        <v>4.0000000000000001E-3</v>
      </c>
      <c r="D31" s="21">
        <v>1.2E-2</v>
      </c>
    </row>
    <row r="32" spans="1:4">
      <c r="A32" s="19" t="s">
        <v>156</v>
      </c>
      <c r="B32" s="28">
        <v>2E-3</v>
      </c>
      <c r="C32" s="28">
        <v>0</v>
      </c>
      <c r="D32" s="21">
        <v>2E-3</v>
      </c>
    </row>
    <row r="33" spans="1:4">
      <c r="A33" s="19" t="s">
        <v>150</v>
      </c>
      <c r="B33" s="28">
        <v>6.0000000000000001E-3</v>
      </c>
      <c r="C33" s="28">
        <v>8.0000000000000002E-3</v>
      </c>
      <c r="D33" s="21">
        <v>1.4E-2</v>
      </c>
    </row>
    <row r="34" spans="1:4">
      <c r="A34" s="19" t="s">
        <v>124</v>
      </c>
      <c r="B34" s="28">
        <v>5.6000000000000001E-2</v>
      </c>
      <c r="C34" s="28">
        <v>4.8000000000000001E-2</v>
      </c>
      <c r="D34" s="21">
        <v>0.104</v>
      </c>
    </row>
    <row r="35" spans="1:4">
      <c r="A35" s="19" t="s">
        <v>140</v>
      </c>
      <c r="B35" s="28">
        <v>0.03</v>
      </c>
      <c r="C35" s="28">
        <v>0.04</v>
      </c>
      <c r="D35" s="21">
        <v>7.0000000000000007E-2</v>
      </c>
    </row>
    <row r="36" spans="1:4">
      <c r="A36" s="19" t="s">
        <v>154</v>
      </c>
      <c r="B36" s="28">
        <v>8.0000000000000002E-3</v>
      </c>
      <c r="C36" s="28">
        <v>6.0000000000000001E-3</v>
      </c>
      <c r="D36" s="21">
        <v>1.4E-2</v>
      </c>
    </row>
    <row r="37" spans="1:4">
      <c r="A37" s="19" t="s">
        <v>159</v>
      </c>
      <c r="B37" s="28">
        <v>4.0000000000000001E-3</v>
      </c>
      <c r="C37" s="28">
        <v>2E-3</v>
      </c>
      <c r="D37" s="21">
        <v>6.0000000000000001E-3</v>
      </c>
    </row>
    <row r="38" spans="1:4">
      <c r="A38" s="19" t="s">
        <v>151</v>
      </c>
      <c r="B38" s="28">
        <v>0</v>
      </c>
      <c r="C38" s="28">
        <v>4.0000000000000001E-3</v>
      </c>
      <c r="D38" s="21">
        <v>4.0000000000000001E-3</v>
      </c>
    </row>
    <row r="39" spans="1:4">
      <c r="A39" s="19" t="s">
        <v>141</v>
      </c>
      <c r="B39" s="28">
        <v>4.0000000000000001E-3</v>
      </c>
      <c r="C39" s="28">
        <v>0.01</v>
      </c>
      <c r="D39" s="21">
        <v>1.4E-2</v>
      </c>
    </row>
    <row r="40" spans="1:4">
      <c r="A40" s="19" t="s">
        <v>129</v>
      </c>
      <c r="B40" s="28">
        <v>4.2000000000000003E-2</v>
      </c>
      <c r="C40" s="28">
        <v>0.06</v>
      </c>
      <c r="D40" s="21">
        <v>0.10199999999999999</v>
      </c>
    </row>
    <row r="41" spans="1:4">
      <c r="A41" s="19" t="s">
        <v>162</v>
      </c>
      <c r="B41" s="28">
        <v>6.0000000000000001E-3</v>
      </c>
      <c r="C41" s="28">
        <v>2E-3</v>
      </c>
      <c r="D41" s="21">
        <v>8.0000000000000002E-3</v>
      </c>
    </row>
    <row r="42" spans="1:4">
      <c r="A42" s="19" t="s">
        <v>144</v>
      </c>
      <c r="B42" s="28">
        <v>0.02</v>
      </c>
      <c r="C42" s="28">
        <v>1.6E-2</v>
      </c>
      <c r="D42" s="21">
        <v>3.5999999999999997E-2</v>
      </c>
    </row>
    <row r="43" spans="1:4">
      <c r="A43" s="19" t="s">
        <v>117</v>
      </c>
      <c r="B43" s="28">
        <v>4.8000000000000001E-2</v>
      </c>
      <c r="C43" s="28">
        <v>4.2000000000000003E-2</v>
      </c>
      <c r="D43" s="21">
        <v>0.09</v>
      </c>
    </row>
    <row r="44" spans="1:4">
      <c r="A44" s="19" t="s">
        <v>134</v>
      </c>
      <c r="B44" s="28">
        <v>2.1999999999999999E-2</v>
      </c>
      <c r="C44" s="28">
        <v>4.0000000000000001E-3</v>
      </c>
      <c r="D44" s="21">
        <v>2.5999999999999999E-2</v>
      </c>
    </row>
    <row r="45" spans="1:4">
      <c r="A45" s="19" t="s">
        <v>148</v>
      </c>
      <c r="B45" s="28">
        <v>8.0000000000000002E-3</v>
      </c>
      <c r="C45" s="28">
        <v>6.0000000000000001E-3</v>
      </c>
      <c r="D45" s="21">
        <v>1.4E-2</v>
      </c>
    </row>
    <row r="46" spans="1:4">
      <c r="A46" s="19" t="s">
        <v>105</v>
      </c>
      <c r="B46" s="28">
        <v>0.156</v>
      </c>
      <c r="C46" s="28">
        <v>0.14199999999999999</v>
      </c>
      <c r="D46" s="21">
        <v>0.29799999999999999</v>
      </c>
    </row>
    <row r="47" spans="1:4">
      <c r="A47" s="19" t="s">
        <v>136</v>
      </c>
      <c r="B47" s="28">
        <v>6.8000000000000005E-2</v>
      </c>
      <c r="C47" s="28">
        <v>7.1999999999999995E-2</v>
      </c>
      <c r="D47" s="21">
        <v>0.14000000000000001</v>
      </c>
    </row>
    <row r="48" spans="1:4" s="47" customFormat="1">
      <c r="A48" s="74" t="s">
        <v>186</v>
      </c>
      <c r="B48" s="75">
        <v>0.504</v>
      </c>
      <c r="C48" s="75">
        <v>0.496</v>
      </c>
      <c r="D48" s="76">
        <v>1</v>
      </c>
    </row>
    <row r="49" spans="1:4" hidden="1" outlineLevel="1">
      <c r="A49" s="77"/>
      <c r="B49" s="78"/>
      <c r="C49" s="78"/>
      <c r="D49" s="78"/>
    </row>
    <row r="50" spans="1:4" hidden="1" outlineLevel="1">
      <c r="A50" s="77"/>
      <c r="B50" s="78"/>
      <c r="C50" s="78"/>
      <c r="D50" s="78"/>
    </row>
    <row r="51" spans="1:4" hidden="1" outlineLevel="1">
      <c r="A51" s="77"/>
      <c r="B51" s="78"/>
      <c r="C51" s="78"/>
      <c r="D51" s="78"/>
    </row>
    <row r="52" spans="1:4" hidden="1" outlineLevel="1">
      <c r="A52" s="77"/>
      <c r="B52" s="78"/>
      <c r="C52" s="78"/>
      <c r="D52" s="78"/>
    </row>
    <row r="53" spans="1:4" hidden="1" outlineLevel="1">
      <c r="A53" s="77"/>
      <c r="B53" s="78"/>
      <c r="C53" s="78"/>
      <c r="D53" s="78"/>
    </row>
    <row r="54" spans="1:4" hidden="1" outlineLevel="1">
      <c r="A54" s="77"/>
      <c r="B54" s="78"/>
      <c r="C54" s="78"/>
      <c r="D54" s="78"/>
    </row>
    <row r="55" spans="1:4" hidden="1" outlineLevel="1">
      <c r="A55" s="77"/>
      <c r="B55" s="78"/>
      <c r="C55" s="78"/>
      <c r="D55" s="78"/>
    </row>
    <row r="56" spans="1:4" hidden="1" outlineLevel="1">
      <c r="A56" s="77"/>
      <c r="B56" s="78"/>
      <c r="C56" s="78"/>
      <c r="D56" s="78"/>
    </row>
    <row r="57" spans="1:4" hidden="1" outlineLevel="1">
      <c r="A57" s="77"/>
      <c r="B57" s="78"/>
      <c r="C57" s="78"/>
      <c r="D57" s="78"/>
    </row>
    <row r="58" spans="1:4" hidden="1" outlineLevel="1">
      <c r="A58" s="77"/>
      <c r="B58" s="78"/>
      <c r="C58" s="78"/>
      <c r="D58" s="78"/>
    </row>
    <row r="59" spans="1:4" hidden="1" outlineLevel="1">
      <c r="A59" s="77"/>
      <c r="B59" s="78"/>
      <c r="C59" s="78"/>
      <c r="D59" s="78"/>
    </row>
    <row r="60" spans="1:4" hidden="1" outlineLevel="1">
      <c r="A60" s="77"/>
      <c r="B60" s="78"/>
      <c r="C60" s="78"/>
      <c r="D60" s="78"/>
    </row>
    <row r="61" spans="1:4" hidden="1" outlineLevel="1">
      <c r="A61" s="77"/>
      <c r="B61" s="78"/>
      <c r="C61" s="78"/>
      <c r="D61" s="78"/>
    </row>
    <row r="62" spans="1:4" hidden="1" outlineLevel="1">
      <c r="A62" s="77"/>
      <c r="B62" s="78"/>
      <c r="C62" s="78"/>
      <c r="D62" s="78"/>
    </row>
    <row r="63" spans="1:4" hidden="1" outlineLevel="1">
      <c r="A63" s="77"/>
      <c r="B63" s="78"/>
      <c r="C63" s="78"/>
      <c r="D63" s="78"/>
    </row>
    <row r="64" spans="1:4" hidden="1" outlineLevel="1">
      <c r="A64" s="77"/>
      <c r="B64" s="78"/>
      <c r="C64" s="78"/>
      <c r="D64" s="78"/>
    </row>
    <row r="65" spans="1:4" hidden="1" outlineLevel="1">
      <c r="A65" s="77"/>
      <c r="B65" s="78"/>
      <c r="C65" s="78"/>
      <c r="D65" s="78"/>
    </row>
    <row r="66" spans="1:4" hidden="1" outlineLevel="1">
      <c r="A66" s="77"/>
      <c r="B66" s="78"/>
      <c r="C66" s="78"/>
      <c r="D66" s="78"/>
    </row>
    <row r="67" spans="1:4" hidden="1" outlineLevel="1">
      <c r="A67" s="77"/>
      <c r="B67" s="78"/>
      <c r="C67" s="78"/>
      <c r="D67" s="78"/>
    </row>
    <row r="68" spans="1:4" hidden="1" outlineLevel="1">
      <c r="A68" s="77"/>
      <c r="B68" s="78"/>
      <c r="C68" s="78"/>
      <c r="D68" s="78"/>
    </row>
    <row r="69" spans="1:4" hidden="1" outlineLevel="1">
      <c r="A69" s="77"/>
      <c r="B69" s="78"/>
      <c r="C69" s="78"/>
      <c r="D69" s="78"/>
    </row>
    <row r="70" spans="1:4" hidden="1" outlineLevel="1">
      <c r="A70" s="77"/>
      <c r="B70" s="78"/>
      <c r="C70" s="78"/>
      <c r="D70" s="78"/>
    </row>
    <row r="71" spans="1:4" hidden="1" outlineLevel="1">
      <c r="A71" s="77"/>
      <c r="B71" s="78"/>
      <c r="C71" s="78"/>
      <c r="D71" s="78"/>
    </row>
    <row r="72" spans="1:4" hidden="1" outlineLevel="1">
      <c r="A72" s="77"/>
      <c r="B72" s="78"/>
      <c r="C72" s="78"/>
      <c r="D72" s="78"/>
    </row>
    <row r="73" spans="1:4" hidden="1" outlineLevel="1">
      <c r="A73" s="77"/>
      <c r="B73" s="78"/>
      <c r="C73" s="78"/>
      <c r="D73" s="78"/>
    </row>
    <row r="74" spans="1:4" hidden="1" outlineLevel="1">
      <c r="A74" s="77"/>
      <c r="B74" s="78"/>
      <c r="C74" s="78"/>
      <c r="D74" s="78"/>
    </row>
    <row r="75" spans="1:4" hidden="1" outlineLevel="1">
      <c r="A75" s="77"/>
      <c r="B75" s="78"/>
      <c r="C75" s="78"/>
      <c r="D75" s="78"/>
    </row>
    <row r="76" spans="1:4" hidden="1" outlineLevel="1">
      <c r="A76" s="77"/>
      <c r="B76" s="78"/>
      <c r="C76" s="78"/>
      <c r="D76" s="78"/>
    </row>
    <row r="77" spans="1:4" hidden="1" outlineLevel="1">
      <c r="A77" s="77"/>
      <c r="B77" s="78"/>
      <c r="C77" s="78"/>
      <c r="D77" s="78"/>
    </row>
    <row r="78" spans="1:4" hidden="1" outlineLevel="1">
      <c r="A78" s="77"/>
      <c r="B78" s="78"/>
      <c r="C78" s="78"/>
      <c r="D78" s="78"/>
    </row>
    <row r="79" spans="1:4" hidden="1" outlineLevel="1">
      <c r="A79" s="77"/>
      <c r="B79" s="78"/>
      <c r="C79" s="78"/>
      <c r="D79" s="78"/>
    </row>
    <row r="80" spans="1:4" hidden="1" outlineLevel="1">
      <c r="A80" s="77"/>
      <c r="B80" s="78"/>
      <c r="C80" s="78"/>
      <c r="D80" s="78"/>
    </row>
    <row r="81" spans="1:4" hidden="1" outlineLevel="1">
      <c r="A81" s="77"/>
      <c r="B81" s="78"/>
      <c r="C81" s="78"/>
      <c r="D81" s="78"/>
    </row>
    <row r="82" spans="1:4" hidden="1" outlineLevel="1">
      <c r="A82" s="77"/>
      <c r="B82" s="78"/>
      <c r="C82" s="78"/>
      <c r="D82" s="78"/>
    </row>
    <row r="83" spans="1:4" hidden="1" outlineLevel="1">
      <c r="A83" s="77"/>
      <c r="B83" s="78"/>
      <c r="C83" s="78"/>
      <c r="D83" s="78"/>
    </row>
    <row r="84" spans="1:4" hidden="1" outlineLevel="1">
      <c r="A84" s="77"/>
      <c r="B84" s="78"/>
      <c r="C84" s="78"/>
      <c r="D84" s="78"/>
    </row>
    <row r="85" spans="1:4" hidden="1" outlineLevel="1">
      <c r="A85" s="77"/>
      <c r="B85" s="78"/>
      <c r="C85" s="78"/>
      <c r="D85" s="78"/>
    </row>
    <row r="86" spans="1:4" hidden="1" outlineLevel="1">
      <c r="A86" s="77"/>
      <c r="B86" s="78"/>
      <c r="C86" s="78"/>
      <c r="D86" s="78"/>
    </row>
    <row r="87" spans="1:4" hidden="1" outlineLevel="1">
      <c r="A87" s="77"/>
      <c r="B87" s="78"/>
      <c r="C87" s="78"/>
      <c r="D87" s="78"/>
    </row>
    <row r="88" spans="1:4" hidden="1" outlineLevel="1">
      <c r="A88" s="77"/>
      <c r="B88" s="78"/>
      <c r="C88" s="78"/>
      <c r="D88" s="78"/>
    </row>
    <row r="89" spans="1:4" hidden="1" outlineLevel="1">
      <c r="A89" s="77"/>
      <c r="B89" s="78"/>
      <c r="C89" s="78"/>
      <c r="D89" s="78"/>
    </row>
    <row r="90" spans="1:4" hidden="1" outlineLevel="1">
      <c r="A90" s="77"/>
      <c r="B90" s="78"/>
      <c r="C90" s="78"/>
      <c r="D90" s="78"/>
    </row>
    <row r="91" spans="1:4" hidden="1" outlineLevel="1">
      <c r="A91" s="77"/>
      <c r="B91" s="78"/>
      <c r="C91" s="78"/>
      <c r="D91" s="78"/>
    </row>
    <row r="92" spans="1:4" hidden="1" outlineLevel="1">
      <c r="A92" s="77"/>
      <c r="B92" s="78"/>
      <c r="C92" s="78"/>
      <c r="D92" s="78"/>
    </row>
    <row r="93" spans="1:4" hidden="1" outlineLevel="1">
      <c r="A93" s="77"/>
      <c r="B93" s="78"/>
      <c r="C93" s="78"/>
      <c r="D93" s="78"/>
    </row>
    <row r="94" spans="1:4" hidden="1" outlineLevel="1">
      <c r="A94" s="77"/>
      <c r="B94" s="78"/>
      <c r="C94" s="78"/>
      <c r="D94" s="78"/>
    </row>
    <row r="95" spans="1:4" hidden="1" outlineLevel="1">
      <c r="A95" s="77"/>
      <c r="B95" s="78"/>
      <c r="C95" s="78"/>
      <c r="D95" s="78"/>
    </row>
    <row r="96" spans="1:4" hidden="1" outlineLevel="1">
      <c r="A96" s="77"/>
      <c r="B96" s="78"/>
      <c r="C96" s="78"/>
      <c r="D96" s="78"/>
    </row>
    <row r="97" spans="1:4" hidden="1" outlineLevel="1">
      <c r="A97" s="77"/>
      <c r="B97" s="78"/>
      <c r="C97" s="78"/>
      <c r="D97" s="78"/>
    </row>
    <row r="98" spans="1:4" hidden="1" outlineLevel="1">
      <c r="A98" s="77"/>
      <c r="B98" s="78"/>
      <c r="C98" s="78"/>
      <c r="D98" s="78"/>
    </row>
    <row r="99" spans="1:4" collapsed="1">
      <c r="A99" s="77"/>
      <c r="B99" s="78"/>
      <c r="C99" s="78"/>
      <c r="D99" s="78"/>
    </row>
    <row r="100" spans="1:4">
      <c r="A100" s="47" t="s">
        <v>187</v>
      </c>
      <c r="B100" s="73" t="s">
        <v>109</v>
      </c>
      <c r="C100" s="73"/>
      <c r="D100" s="73"/>
    </row>
    <row r="101" spans="1:4">
      <c r="A101" s="47" t="s">
        <v>109</v>
      </c>
      <c r="B101" s="73" t="s">
        <v>175</v>
      </c>
      <c r="C101" s="73" t="s">
        <v>174</v>
      </c>
      <c r="D101" s="47" t="s">
        <v>186</v>
      </c>
    </row>
    <row r="102" spans="1:4">
      <c r="A102" s="19" t="s">
        <v>119</v>
      </c>
      <c r="B102" s="28">
        <v>0.108</v>
      </c>
      <c r="C102" s="28">
        <v>0.1</v>
      </c>
      <c r="D102" s="21">
        <v>0.20799999999999999</v>
      </c>
    </row>
    <row r="103" spans="1:4">
      <c r="A103" s="19" t="s">
        <v>153</v>
      </c>
      <c r="B103" s="28">
        <v>8.0000000000000002E-3</v>
      </c>
      <c r="C103" s="28">
        <v>8.0000000000000002E-3</v>
      </c>
      <c r="D103" s="21">
        <v>1.6E-2</v>
      </c>
    </row>
    <row r="104" spans="1:4">
      <c r="A104" s="19" t="s">
        <v>110</v>
      </c>
      <c r="B104" s="28">
        <v>6.8000000000000005E-2</v>
      </c>
      <c r="C104" s="28">
        <v>0.04</v>
      </c>
      <c r="D104" s="21">
        <v>0.108</v>
      </c>
    </row>
    <row r="105" spans="1:4">
      <c r="A105" s="19" t="s">
        <v>147</v>
      </c>
      <c r="B105" s="28">
        <v>6.0000000000000001E-3</v>
      </c>
      <c r="C105" s="28">
        <v>0</v>
      </c>
      <c r="D105" s="21">
        <v>6.0000000000000001E-3</v>
      </c>
    </row>
    <row r="106" spans="1:4">
      <c r="A106" s="19" t="s">
        <v>104</v>
      </c>
      <c r="B106" s="28">
        <v>0.314</v>
      </c>
      <c r="C106" s="28">
        <v>0.34799999999999998</v>
      </c>
      <c r="D106" s="21">
        <v>0.66200000000000003</v>
      </c>
    </row>
    <row r="107" spans="1:4">
      <c r="A107" s="74" t="s">
        <v>186</v>
      </c>
      <c r="B107" s="75">
        <v>0.504</v>
      </c>
      <c r="C107" s="75">
        <v>0.496</v>
      </c>
      <c r="D107" s="76">
        <v>1</v>
      </c>
    </row>
    <row r="108" spans="1:4" hidden="1" outlineLevel="1">
      <c r="A108" s="77"/>
      <c r="B108" s="78"/>
      <c r="C108" s="78"/>
      <c r="D108" s="78"/>
    </row>
    <row r="109" spans="1:4" hidden="1" outlineLevel="1">
      <c r="A109" s="77"/>
      <c r="B109" s="78"/>
      <c r="C109" s="78"/>
      <c r="D109" s="78"/>
    </row>
    <row r="110" spans="1:4" hidden="1" outlineLevel="1">
      <c r="A110" s="77"/>
      <c r="B110" s="78"/>
      <c r="C110" s="78"/>
      <c r="D110" s="78"/>
    </row>
    <row r="111" spans="1:4" hidden="1" outlineLevel="1">
      <c r="A111" s="77"/>
      <c r="B111" s="78"/>
      <c r="C111" s="78"/>
      <c r="D111" s="78"/>
    </row>
    <row r="112" spans="1:4" hidden="1" outlineLevel="1">
      <c r="A112" s="77"/>
      <c r="B112" s="78"/>
      <c r="C112" s="78"/>
      <c r="D112" s="78"/>
    </row>
    <row r="113" spans="1:4" hidden="1" outlineLevel="1">
      <c r="A113" s="77"/>
      <c r="B113" s="78"/>
      <c r="C113" s="78"/>
      <c r="D113" s="78"/>
    </row>
    <row r="114" spans="1:4" hidden="1" outlineLevel="1">
      <c r="A114" s="77"/>
      <c r="B114" s="78"/>
      <c r="C114" s="78"/>
      <c r="D114" s="78"/>
    </row>
    <row r="115" spans="1:4" hidden="1" outlineLevel="1">
      <c r="A115" s="77"/>
      <c r="B115" s="78"/>
      <c r="C115" s="78"/>
      <c r="D115" s="78"/>
    </row>
    <row r="116" spans="1:4" hidden="1" outlineLevel="1">
      <c r="A116" s="77"/>
      <c r="B116" s="78"/>
      <c r="C116" s="78"/>
      <c r="D116" s="78"/>
    </row>
    <row r="117" spans="1:4" hidden="1" outlineLevel="1">
      <c r="A117" s="77"/>
      <c r="B117" s="78"/>
      <c r="C117" s="78"/>
      <c r="D117" s="78"/>
    </row>
    <row r="118" spans="1:4" hidden="1" outlineLevel="1">
      <c r="A118" s="77"/>
      <c r="B118" s="78"/>
      <c r="C118" s="78"/>
      <c r="D118" s="78"/>
    </row>
    <row r="119" spans="1:4" hidden="1" outlineLevel="1">
      <c r="A119" s="77"/>
      <c r="B119" s="78"/>
      <c r="C119" s="78"/>
      <c r="D119" s="78"/>
    </row>
    <row r="120" spans="1:4" hidden="1" outlineLevel="1">
      <c r="A120" s="77"/>
      <c r="B120" s="78"/>
      <c r="C120" s="78"/>
      <c r="D120" s="78"/>
    </row>
    <row r="121" spans="1:4" hidden="1" outlineLevel="1">
      <c r="A121" s="77"/>
      <c r="B121" s="78"/>
      <c r="C121" s="78"/>
      <c r="D121" s="78"/>
    </row>
    <row r="122" spans="1:4" hidden="1" outlineLevel="1">
      <c r="A122" s="77"/>
      <c r="B122" s="78"/>
      <c r="C122" s="78"/>
      <c r="D122" s="78"/>
    </row>
    <row r="123" spans="1:4" hidden="1" outlineLevel="1">
      <c r="A123" s="77"/>
      <c r="B123" s="78"/>
      <c r="C123" s="78"/>
      <c r="D123" s="78"/>
    </row>
    <row r="124" spans="1:4" hidden="1" outlineLevel="1">
      <c r="A124" s="77"/>
      <c r="B124" s="78"/>
      <c r="C124" s="78"/>
      <c r="D124" s="78"/>
    </row>
    <row r="125" spans="1:4" hidden="1" outlineLevel="1">
      <c r="A125" s="77"/>
      <c r="B125" s="78"/>
      <c r="C125" s="78"/>
      <c r="D125" s="78"/>
    </row>
    <row r="126" spans="1:4" hidden="1" outlineLevel="1">
      <c r="A126" s="77"/>
      <c r="B126" s="78"/>
      <c r="C126" s="78"/>
      <c r="D126" s="78"/>
    </row>
    <row r="127" spans="1:4" hidden="1" outlineLevel="1">
      <c r="A127" s="77"/>
      <c r="B127" s="78"/>
      <c r="C127" s="78"/>
      <c r="D127" s="78"/>
    </row>
    <row r="128" spans="1:4" hidden="1" outlineLevel="1">
      <c r="A128" s="77"/>
      <c r="B128" s="78"/>
      <c r="C128" s="78"/>
      <c r="D128" s="78"/>
    </row>
    <row r="129" spans="1:4" hidden="1" outlineLevel="1">
      <c r="A129" s="77"/>
      <c r="B129" s="78"/>
      <c r="C129" s="78"/>
      <c r="D129" s="78"/>
    </row>
    <row r="130" spans="1:4" hidden="1" outlineLevel="1">
      <c r="A130" s="77"/>
      <c r="B130" s="78"/>
      <c r="C130" s="78"/>
      <c r="D130" s="78"/>
    </row>
    <row r="131" spans="1:4" hidden="1" outlineLevel="1">
      <c r="A131" s="77"/>
      <c r="B131" s="78"/>
      <c r="C131" s="78"/>
      <c r="D131" s="78"/>
    </row>
    <row r="132" spans="1:4" hidden="1" outlineLevel="1">
      <c r="A132" s="77"/>
      <c r="B132" s="78"/>
      <c r="C132" s="78"/>
      <c r="D132" s="78"/>
    </row>
    <row r="133" spans="1:4" hidden="1" outlineLevel="1">
      <c r="A133" s="77"/>
      <c r="B133" s="78"/>
      <c r="C133" s="78"/>
      <c r="D133" s="78"/>
    </row>
    <row r="134" spans="1:4" hidden="1" outlineLevel="1">
      <c r="A134" s="77"/>
      <c r="B134" s="78"/>
      <c r="C134" s="78"/>
      <c r="D134" s="78"/>
    </row>
    <row r="135" spans="1:4" hidden="1" outlineLevel="1">
      <c r="A135" s="77"/>
      <c r="B135" s="78"/>
      <c r="C135" s="78"/>
      <c r="D135" s="78"/>
    </row>
    <row r="136" spans="1:4" hidden="1" outlineLevel="1">
      <c r="A136" s="77"/>
      <c r="B136" s="78"/>
      <c r="C136" s="78"/>
      <c r="D136" s="78"/>
    </row>
    <row r="137" spans="1:4" hidden="1" outlineLevel="1">
      <c r="A137" s="77"/>
      <c r="B137" s="78"/>
      <c r="C137" s="78"/>
      <c r="D137" s="78"/>
    </row>
    <row r="138" spans="1:4" hidden="1" outlineLevel="1">
      <c r="A138" s="77"/>
      <c r="B138" s="78"/>
      <c r="C138" s="78"/>
      <c r="D138" s="78"/>
    </row>
    <row r="139" spans="1:4" hidden="1" outlineLevel="1">
      <c r="A139" s="77"/>
      <c r="B139" s="78"/>
      <c r="C139" s="78"/>
      <c r="D139" s="78"/>
    </row>
    <row r="140" spans="1:4" hidden="1" outlineLevel="1">
      <c r="A140" s="77"/>
      <c r="B140" s="78"/>
      <c r="C140" s="78"/>
      <c r="D140" s="78"/>
    </row>
    <row r="141" spans="1:4" hidden="1" outlineLevel="1">
      <c r="A141" s="77"/>
      <c r="B141" s="78"/>
      <c r="C141" s="78"/>
      <c r="D141" s="78"/>
    </row>
    <row r="142" spans="1:4" hidden="1" outlineLevel="1">
      <c r="A142" s="77"/>
      <c r="B142" s="78"/>
      <c r="C142" s="78"/>
      <c r="D142" s="78"/>
    </row>
    <row r="143" spans="1:4" hidden="1" outlineLevel="1">
      <c r="A143" s="77"/>
      <c r="B143" s="78"/>
      <c r="C143" s="78"/>
      <c r="D143" s="78"/>
    </row>
    <row r="144" spans="1:4" hidden="1" outlineLevel="1">
      <c r="A144" s="77"/>
      <c r="B144" s="78"/>
      <c r="C144" s="78"/>
      <c r="D144" s="78"/>
    </row>
    <row r="145" spans="1:4" hidden="1" outlineLevel="1">
      <c r="A145" s="77"/>
      <c r="B145" s="78"/>
      <c r="C145" s="78"/>
      <c r="D145" s="78"/>
    </row>
    <row r="146" spans="1:4" hidden="1" outlineLevel="1">
      <c r="A146" s="77"/>
      <c r="B146" s="78"/>
      <c r="C146" s="78"/>
      <c r="D146" s="78"/>
    </row>
    <row r="147" spans="1:4" hidden="1" outlineLevel="1">
      <c r="A147" s="77"/>
      <c r="B147" s="78"/>
      <c r="C147" s="78"/>
      <c r="D147" s="78"/>
    </row>
    <row r="148" spans="1:4" hidden="1" outlineLevel="1">
      <c r="A148" s="77"/>
      <c r="B148" s="78"/>
      <c r="C148" s="78"/>
      <c r="D148" s="78"/>
    </row>
    <row r="149" spans="1:4" hidden="1" outlineLevel="1">
      <c r="A149" s="77"/>
      <c r="B149" s="78"/>
      <c r="C149" s="78"/>
      <c r="D149" s="78"/>
    </row>
    <row r="150" spans="1:4" hidden="1" outlineLevel="1">
      <c r="A150" s="77"/>
      <c r="B150" s="78"/>
      <c r="C150" s="78"/>
      <c r="D150" s="78"/>
    </row>
    <row r="151" spans="1:4" hidden="1" outlineLevel="1">
      <c r="A151" s="77"/>
      <c r="B151" s="78"/>
      <c r="C151" s="78"/>
      <c r="D151" s="78"/>
    </row>
    <row r="152" spans="1:4" hidden="1" outlineLevel="1">
      <c r="A152" s="77"/>
      <c r="B152" s="78"/>
      <c r="C152" s="78"/>
      <c r="D152" s="78"/>
    </row>
    <row r="153" spans="1:4" hidden="1" outlineLevel="1">
      <c r="A153" s="77"/>
      <c r="B153" s="78"/>
      <c r="C153" s="78"/>
      <c r="D153" s="78"/>
    </row>
    <row r="154" spans="1:4" hidden="1" outlineLevel="1">
      <c r="A154" s="77"/>
      <c r="B154" s="78"/>
      <c r="C154" s="78"/>
      <c r="D154" s="78"/>
    </row>
    <row r="155" spans="1:4" hidden="1" outlineLevel="1">
      <c r="A155" s="77"/>
      <c r="B155" s="78"/>
      <c r="C155" s="78"/>
      <c r="D155" s="78"/>
    </row>
    <row r="156" spans="1:4" hidden="1" outlineLevel="1">
      <c r="A156" s="77"/>
      <c r="B156" s="78"/>
      <c r="C156" s="78"/>
      <c r="D156" s="78"/>
    </row>
    <row r="157" spans="1:4" hidden="1" outlineLevel="1">
      <c r="A157" s="77"/>
      <c r="B157" s="78"/>
      <c r="C157" s="78"/>
      <c r="D157" s="78"/>
    </row>
    <row r="158" spans="1:4" collapsed="1">
      <c r="A158" s="79"/>
      <c r="B158" s="80"/>
      <c r="C158" s="80"/>
      <c r="D158" s="80"/>
    </row>
    <row r="159" spans="1:4">
      <c r="A159" s="47" t="s">
        <v>188</v>
      </c>
      <c r="B159" s="73" t="s">
        <v>109</v>
      </c>
      <c r="C159" s="73"/>
      <c r="D159" s="73"/>
    </row>
    <row r="160" spans="1:4">
      <c r="A160" s="47" t="s">
        <v>109</v>
      </c>
      <c r="B160" s="73" t="s">
        <v>175</v>
      </c>
      <c r="C160" s="73" t="s">
        <v>174</v>
      </c>
      <c r="D160" s="47" t="s">
        <v>186</v>
      </c>
    </row>
    <row r="161" spans="1:4">
      <c r="A161" s="19" t="s">
        <v>127</v>
      </c>
      <c r="B161" s="28">
        <v>9.4E-2</v>
      </c>
      <c r="C161" s="28">
        <v>5.8000000000000003E-2</v>
      </c>
      <c r="D161" s="21">
        <v>0.152</v>
      </c>
    </row>
    <row r="162" spans="1:4">
      <c r="A162" s="19" t="s">
        <v>120</v>
      </c>
      <c r="B162" s="28">
        <v>0.20399999999999999</v>
      </c>
      <c r="C162" s="28">
        <v>0.23400000000000001</v>
      </c>
      <c r="D162" s="21">
        <v>0.438</v>
      </c>
    </row>
    <row r="163" spans="1:4">
      <c r="A163" s="19" t="s">
        <v>111</v>
      </c>
      <c r="B163" s="28">
        <v>3.7999999999999999E-2</v>
      </c>
      <c r="C163" s="28">
        <v>3.2000000000000001E-2</v>
      </c>
      <c r="D163" s="21">
        <v>7.0000000000000007E-2</v>
      </c>
    </row>
    <row r="164" spans="1:4">
      <c r="A164" s="19" t="s">
        <v>104</v>
      </c>
      <c r="B164" s="28">
        <v>0.16800000000000001</v>
      </c>
      <c r="C164" s="28">
        <v>0.17199999999999999</v>
      </c>
      <c r="D164" s="21">
        <v>0.34</v>
      </c>
    </row>
    <row r="165" spans="1:4">
      <c r="A165" s="74" t="s">
        <v>186</v>
      </c>
      <c r="B165" s="75">
        <v>0.504</v>
      </c>
      <c r="C165" s="75">
        <v>0.496</v>
      </c>
      <c r="D165" s="76">
        <v>1</v>
      </c>
    </row>
    <row r="166" spans="1:4" hidden="1" outlineLevel="1">
      <c r="A166" s="77"/>
      <c r="B166" s="78"/>
      <c r="C166" s="78"/>
      <c r="D166" s="78"/>
    </row>
    <row r="167" spans="1:4" hidden="1" outlineLevel="1">
      <c r="A167" s="77"/>
      <c r="B167" s="78"/>
      <c r="C167" s="78"/>
      <c r="D167" s="78"/>
    </row>
    <row r="168" spans="1:4" hidden="1" outlineLevel="1">
      <c r="A168" s="77"/>
      <c r="B168" s="78"/>
      <c r="C168" s="78"/>
      <c r="D168" s="78"/>
    </row>
    <row r="169" spans="1:4" hidden="1" outlineLevel="1">
      <c r="A169" s="77"/>
      <c r="B169" s="78"/>
      <c r="C169" s="78"/>
      <c r="D169" s="78"/>
    </row>
    <row r="170" spans="1:4" hidden="1" outlineLevel="1">
      <c r="A170" s="77"/>
      <c r="B170" s="78"/>
      <c r="C170" s="78"/>
      <c r="D170" s="78"/>
    </row>
    <row r="171" spans="1:4" hidden="1" outlineLevel="1">
      <c r="A171" s="77"/>
      <c r="B171" s="78"/>
      <c r="C171" s="78"/>
      <c r="D171" s="78"/>
    </row>
    <row r="172" spans="1:4" hidden="1" outlineLevel="1">
      <c r="A172" s="77"/>
      <c r="B172" s="78"/>
      <c r="C172" s="78"/>
      <c r="D172" s="78"/>
    </row>
    <row r="173" spans="1:4" hidden="1" outlineLevel="1">
      <c r="A173" s="77"/>
      <c r="B173" s="78"/>
      <c r="C173" s="78"/>
      <c r="D173" s="78"/>
    </row>
    <row r="174" spans="1:4" hidden="1" outlineLevel="1">
      <c r="A174" s="77"/>
      <c r="B174" s="78"/>
      <c r="C174" s="78"/>
      <c r="D174" s="78"/>
    </row>
    <row r="175" spans="1:4" hidden="1" outlineLevel="1">
      <c r="A175" s="77"/>
      <c r="B175" s="78"/>
      <c r="C175" s="78"/>
      <c r="D175" s="78"/>
    </row>
    <row r="176" spans="1:4" hidden="1" outlineLevel="1">
      <c r="A176" s="77"/>
      <c r="B176" s="78"/>
      <c r="C176" s="78"/>
      <c r="D176" s="78"/>
    </row>
    <row r="177" spans="1:4" hidden="1" outlineLevel="1">
      <c r="A177" s="77"/>
      <c r="B177" s="78"/>
      <c r="C177" s="78"/>
      <c r="D177" s="78"/>
    </row>
    <row r="178" spans="1:4" hidden="1" outlineLevel="1">
      <c r="A178" s="77"/>
      <c r="B178" s="78"/>
      <c r="C178" s="78"/>
      <c r="D178" s="78"/>
    </row>
    <row r="179" spans="1:4" hidden="1" outlineLevel="1">
      <c r="A179" s="77"/>
      <c r="B179" s="78"/>
      <c r="C179" s="78"/>
      <c r="D179" s="78"/>
    </row>
    <row r="180" spans="1:4" hidden="1" outlineLevel="1">
      <c r="A180" s="77"/>
      <c r="B180" s="78"/>
      <c r="C180" s="78"/>
      <c r="D180" s="78"/>
    </row>
    <row r="181" spans="1:4" hidden="1" outlineLevel="1">
      <c r="A181" s="77"/>
      <c r="B181" s="78"/>
      <c r="C181" s="78"/>
      <c r="D181" s="78"/>
    </row>
    <row r="182" spans="1:4" hidden="1" outlineLevel="1">
      <c r="A182" s="77"/>
      <c r="B182" s="78"/>
      <c r="C182" s="78"/>
      <c r="D182" s="78"/>
    </row>
    <row r="183" spans="1:4" hidden="1" outlineLevel="1">
      <c r="A183" s="77"/>
      <c r="B183" s="78"/>
      <c r="C183" s="78"/>
      <c r="D183" s="78"/>
    </row>
    <row r="184" spans="1:4" hidden="1" outlineLevel="1">
      <c r="A184" s="77"/>
      <c r="B184" s="78"/>
      <c r="C184" s="78"/>
      <c r="D184" s="78"/>
    </row>
    <row r="185" spans="1:4" hidden="1" outlineLevel="1">
      <c r="A185" s="77"/>
      <c r="B185" s="78"/>
      <c r="C185" s="78"/>
      <c r="D185" s="78"/>
    </row>
    <row r="186" spans="1:4" hidden="1" outlineLevel="1">
      <c r="A186" s="77"/>
      <c r="B186" s="78"/>
      <c r="C186" s="78"/>
      <c r="D186" s="78"/>
    </row>
    <row r="187" spans="1:4" hidden="1" outlineLevel="1">
      <c r="A187" s="77"/>
      <c r="B187" s="78"/>
      <c r="C187" s="78"/>
      <c r="D187" s="78"/>
    </row>
    <row r="188" spans="1:4" hidden="1" outlineLevel="1">
      <c r="A188" s="77"/>
      <c r="B188" s="78"/>
      <c r="C188" s="78"/>
      <c r="D188" s="78"/>
    </row>
    <row r="189" spans="1:4" hidden="1" outlineLevel="1">
      <c r="A189" s="77"/>
      <c r="B189" s="78"/>
      <c r="C189" s="78"/>
      <c r="D189" s="78"/>
    </row>
    <row r="190" spans="1:4" hidden="1" outlineLevel="1">
      <c r="A190" s="77"/>
      <c r="B190" s="78"/>
      <c r="C190" s="78"/>
      <c r="D190" s="78"/>
    </row>
    <row r="191" spans="1:4" hidden="1" outlineLevel="1">
      <c r="A191" s="77"/>
      <c r="B191" s="78"/>
      <c r="C191" s="78"/>
      <c r="D191" s="78"/>
    </row>
    <row r="192" spans="1:4" hidden="1" outlineLevel="1">
      <c r="A192" s="77"/>
      <c r="B192" s="78"/>
      <c r="C192" s="78"/>
      <c r="D192" s="78"/>
    </row>
    <row r="193" spans="1:4" hidden="1" outlineLevel="1">
      <c r="A193" s="77"/>
      <c r="B193" s="78"/>
      <c r="C193" s="78"/>
      <c r="D193" s="78"/>
    </row>
    <row r="194" spans="1:4" hidden="1" outlineLevel="1">
      <c r="A194" s="77"/>
      <c r="B194" s="78"/>
      <c r="C194" s="78"/>
      <c r="D194" s="78"/>
    </row>
    <row r="195" spans="1:4" hidden="1" outlineLevel="1">
      <c r="A195" s="77"/>
      <c r="B195" s="78"/>
      <c r="C195" s="78"/>
      <c r="D195" s="78"/>
    </row>
    <row r="196" spans="1:4" hidden="1" outlineLevel="1">
      <c r="A196" s="77"/>
      <c r="B196" s="78"/>
      <c r="C196" s="78"/>
      <c r="D196" s="78"/>
    </row>
    <row r="197" spans="1:4" hidden="1" outlineLevel="1">
      <c r="A197" s="77"/>
      <c r="B197" s="78"/>
      <c r="C197" s="78"/>
      <c r="D197" s="78"/>
    </row>
    <row r="198" spans="1:4" hidden="1" outlineLevel="1">
      <c r="A198" s="77"/>
      <c r="B198" s="78"/>
      <c r="C198" s="78"/>
      <c r="D198" s="78"/>
    </row>
    <row r="199" spans="1:4" hidden="1" outlineLevel="1">
      <c r="A199" s="77"/>
      <c r="B199" s="78"/>
      <c r="C199" s="78"/>
      <c r="D199" s="78"/>
    </row>
    <row r="200" spans="1:4" hidden="1" outlineLevel="1">
      <c r="A200" s="77"/>
      <c r="B200" s="78"/>
      <c r="C200" s="78"/>
      <c r="D200" s="78"/>
    </row>
    <row r="201" spans="1:4" hidden="1" outlineLevel="1">
      <c r="A201" s="77"/>
      <c r="B201" s="78"/>
      <c r="C201" s="78"/>
      <c r="D201" s="78"/>
    </row>
    <row r="202" spans="1:4" hidden="1" outlineLevel="1">
      <c r="A202" s="77"/>
      <c r="B202" s="78"/>
      <c r="C202" s="78"/>
      <c r="D202" s="78"/>
    </row>
    <row r="203" spans="1:4" hidden="1" outlineLevel="1">
      <c r="A203" s="77"/>
      <c r="B203" s="78"/>
      <c r="C203" s="78"/>
      <c r="D203" s="78"/>
    </row>
    <row r="204" spans="1:4" hidden="1" outlineLevel="1">
      <c r="A204" s="77"/>
      <c r="B204" s="78"/>
      <c r="C204" s="78"/>
      <c r="D204" s="78"/>
    </row>
    <row r="205" spans="1:4" hidden="1" outlineLevel="1">
      <c r="A205" s="77"/>
      <c r="B205" s="78"/>
      <c r="C205" s="78"/>
      <c r="D205" s="78"/>
    </row>
    <row r="206" spans="1:4" hidden="1" outlineLevel="1">
      <c r="A206" s="77"/>
      <c r="B206" s="78"/>
      <c r="C206" s="78"/>
      <c r="D206" s="78"/>
    </row>
    <row r="207" spans="1:4" hidden="1" outlineLevel="1">
      <c r="A207" s="77"/>
      <c r="B207" s="78"/>
      <c r="C207" s="78"/>
      <c r="D207" s="78"/>
    </row>
    <row r="208" spans="1:4" hidden="1" outlineLevel="1">
      <c r="A208" s="77"/>
      <c r="B208" s="78"/>
      <c r="C208" s="78"/>
      <c r="D208" s="78"/>
    </row>
    <row r="209" spans="1:4" hidden="1" outlineLevel="1">
      <c r="A209" s="77"/>
      <c r="B209" s="78"/>
      <c r="C209" s="78"/>
      <c r="D209" s="78"/>
    </row>
    <row r="210" spans="1:4" hidden="1" outlineLevel="1">
      <c r="A210" s="77"/>
      <c r="B210" s="78"/>
      <c r="C210" s="78"/>
      <c r="D210" s="78"/>
    </row>
    <row r="211" spans="1:4" hidden="1" outlineLevel="1">
      <c r="A211" s="77"/>
      <c r="B211" s="78"/>
      <c r="C211" s="78"/>
      <c r="D211" s="78"/>
    </row>
    <row r="212" spans="1:4" hidden="1" outlineLevel="1">
      <c r="A212" s="77"/>
      <c r="B212" s="78"/>
      <c r="C212" s="78"/>
      <c r="D212" s="78"/>
    </row>
    <row r="213" spans="1:4" hidden="1" outlineLevel="1">
      <c r="A213" s="77"/>
      <c r="B213" s="78"/>
      <c r="C213" s="78"/>
      <c r="D213" s="78"/>
    </row>
    <row r="214" spans="1:4" hidden="1" outlineLevel="1">
      <c r="A214" s="77"/>
      <c r="B214" s="78"/>
      <c r="C214" s="78"/>
      <c r="D214" s="78"/>
    </row>
    <row r="215" spans="1:4" hidden="1" outlineLevel="1">
      <c r="A215" s="77"/>
      <c r="B215" s="78"/>
      <c r="C215" s="78"/>
      <c r="D215" s="78"/>
    </row>
    <row r="216" spans="1:4" collapsed="1">
      <c r="A216" s="77"/>
      <c r="B216" s="78"/>
      <c r="C216" s="78"/>
      <c r="D216" s="78"/>
    </row>
    <row r="217" spans="1:4">
      <c r="A217" s="47" t="s">
        <v>189</v>
      </c>
      <c r="B217" s="73" t="s">
        <v>109</v>
      </c>
      <c r="C217" s="73"/>
      <c r="D217" s="73"/>
    </row>
    <row r="218" spans="1:4">
      <c r="A218" s="47" t="s">
        <v>109</v>
      </c>
      <c r="B218" s="73" t="s">
        <v>175</v>
      </c>
      <c r="C218" s="73" t="s">
        <v>174</v>
      </c>
      <c r="D218" s="47" t="s">
        <v>186</v>
      </c>
    </row>
    <row r="219" spans="1:4">
      <c r="A219" s="19" t="s">
        <v>190</v>
      </c>
      <c r="B219" s="28">
        <v>8.4000000000000005E-2</v>
      </c>
      <c r="C219" s="28">
        <v>0.16800000000000001</v>
      </c>
      <c r="D219" s="21">
        <v>0.252</v>
      </c>
    </row>
    <row r="220" spans="1:4">
      <c r="A220" s="19" t="s">
        <v>191</v>
      </c>
      <c r="B220" s="28">
        <v>0.16800000000000001</v>
      </c>
      <c r="C220" s="28">
        <v>8.4000000000000005E-2</v>
      </c>
      <c r="D220" s="21">
        <v>0.252</v>
      </c>
    </row>
    <row r="221" spans="1:4">
      <c r="A221" s="19" t="s">
        <v>192</v>
      </c>
      <c r="B221" s="28">
        <v>8.4000000000000005E-2</v>
      </c>
      <c r="C221" s="28">
        <v>0.16400000000000001</v>
      </c>
      <c r="D221" s="21">
        <v>0.248</v>
      </c>
    </row>
    <row r="222" spans="1:4">
      <c r="A222" s="19" t="s">
        <v>193</v>
      </c>
      <c r="B222" s="28">
        <v>0.16800000000000001</v>
      </c>
      <c r="C222" s="28">
        <v>0.08</v>
      </c>
      <c r="D222" s="21">
        <v>0.248</v>
      </c>
    </row>
    <row r="223" spans="1:4">
      <c r="A223" s="74" t="s">
        <v>186</v>
      </c>
      <c r="B223" s="75">
        <v>0.504</v>
      </c>
      <c r="C223" s="75">
        <v>0.496</v>
      </c>
      <c r="D223" s="76">
        <v>1</v>
      </c>
    </row>
    <row r="224" spans="1:4" hidden="1" outlineLevel="1">
      <c r="A224" s="77"/>
      <c r="B224" s="78"/>
      <c r="C224" s="78"/>
      <c r="D224" s="78"/>
    </row>
    <row r="225" spans="1:4" hidden="1" outlineLevel="1">
      <c r="A225" s="77"/>
      <c r="B225" s="78"/>
      <c r="C225" s="78"/>
      <c r="D225" s="78"/>
    </row>
    <row r="226" spans="1:4" hidden="1" outlineLevel="1">
      <c r="A226" s="77"/>
      <c r="B226" s="78"/>
      <c r="C226" s="78"/>
      <c r="D226" s="78"/>
    </row>
    <row r="227" spans="1:4" hidden="1" outlineLevel="1">
      <c r="A227" s="77"/>
      <c r="B227" s="78"/>
      <c r="C227" s="78"/>
      <c r="D227" s="78"/>
    </row>
    <row r="228" spans="1:4" hidden="1" outlineLevel="1">
      <c r="A228" s="77"/>
      <c r="B228" s="78"/>
      <c r="C228" s="78"/>
      <c r="D228" s="78"/>
    </row>
    <row r="229" spans="1:4" hidden="1" outlineLevel="1">
      <c r="A229" s="77"/>
      <c r="B229" s="78"/>
      <c r="C229" s="78"/>
      <c r="D229" s="78"/>
    </row>
    <row r="230" spans="1:4" hidden="1" outlineLevel="1">
      <c r="A230" s="77"/>
      <c r="B230" s="78"/>
      <c r="C230" s="78"/>
      <c r="D230" s="78"/>
    </row>
    <row r="231" spans="1:4" hidden="1" outlineLevel="1">
      <c r="A231" s="77"/>
      <c r="B231" s="78"/>
      <c r="C231" s="78"/>
      <c r="D231" s="78"/>
    </row>
    <row r="232" spans="1:4" hidden="1" outlineLevel="1">
      <c r="A232" s="77"/>
      <c r="B232" s="78"/>
      <c r="C232" s="78"/>
      <c r="D232" s="78"/>
    </row>
    <row r="233" spans="1:4" hidden="1" outlineLevel="1">
      <c r="A233" s="77"/>
      <c r="B233" s="78"/>
      <c r="C233" s="78"/>
      <c r="D233" s="78"/>
    </row>
    <row r="234" spans="1:4" hidden="1" outlineLevel="1">
      <c r="A234" s="77"/>
      <c r="B234" s="78"/>
      <c r="C234" s="78"/>
      <c r="D234" s="78"/>
    </row>
    <row r="235" spans="1:4" hidden="1" outlineLevel="1">
      <c r="A235" s="77"/>
      <c r="B235" s="78"/>
      <c r="C235" s="78"/>
      <c r="D235" s="78"/>
    </row>
    <row r="236" spans="1:4" hidden="1" outlineLevel="1">
      <c r="A236" s="77"/>
      <c r="B236" s="78"/>
      <c r="C236" s="78"/>
      <c r="D236" s="78"/>
    </row>
    <row r="237" spans="1:4" hidden="1" outlineLevel="1">
      <c r="A237" s="77"/>
      <c r="B237" s="78"/>
      <c r="C237" s="78"/>
      <c r="D237" s="78"/>
    </row>
    <row r="238" spans="1:4" hidden="1" outlineLevel="1">
      <c r="A238" s="77"/>
      <c r="B238" s="78"/>
      <c r="C238" s="78"/>
      <c r="D238" s="78"/>
    </row>
    <row r="239" spans="1:4" hidden="1" outlineLevel="1">
      <c r="A239" s="77"/>
      <c r="B239" s="78"/>
      <c r="C239" s="78"/>
      <c r="D239" s="78"/>
    </row>
    <row r="240" spans="1:4" hidden="1" outlineLevel="1">
      <c r="A240" s="77"/>
      <c r="B240" s="78"/>
      <c r="C240" s="78"/>
      <c r="D240" s="78"/>
    </row>
    <row r="241" spans="1:4" hidden="1" outlineLevel="1">
      <c r="A241" s="77"/>
      <c r="B241" s="78"/>
      <c r="C241" s="78"/>
      <c r="D241" s="78"/>
    </row>
    <row r="242" spans="1:4" hidden="1" outlineLevel="1">
      <c r="A242" s="77"/>
      <c r="B242" s="78"/>
      <c r="C242" s="78"/>
      <c r="D242" s="78"/>
    </row>
    <row r="243" spans="1:4" hidden="1" outlineLevel="1">
      <c r="A243" s="77"/>
      <c r="B243" s="78"/>
      <c r="C243" s="78"/>
      <c r="D243" s="78"/>
    </row>
    <row r="244" spans="1:4" hidden="1" outlineLevel="1">
      <c r="A244" s="77"/>
      <c r="B244" s="78"/>
      <c r="C244" s="78"/>
      <c r="D244" s="78"/>
    </row>
    <row r="245" spans="1:4" hidden="1" outlineLevel="1">
      <c r="A245" s="77"/>
      <c r="B245" s="78"/>
      <c r="C245" s="78"/>
      <c r="D245" s="78"/>
    </row>
    <row r="246" spans="1:4" hidden="1" outlineLevel="1">
      <c r="A246" s="77"/>
      <c r="B246" s="78"/>
      <c r="C246" s="78"/>
      <c r="D246" s="78"/>
    </row>
    <row r="247" spans="1:4" hidden="1" outlineLevel="1">
      <c r="A247" s="77"/>
      <c r="B247" s="78"/>
      <c r="C247" s="78"/>
      <c r="D247" s="78"/>
    </row>
    <row r="248" spans="1:4" hidden="1" outlineLevel="1">
      <c r="A248" s="77"/>
      <c r="B248" s="78"/>
      <c r="C248" s="78"/>
      <c r="D248" s="78"/>
    </row>
    <row r="249" spans="1:4" hidden="1" outlineLevel="1">
      <c r="A249" s="77"/>
      <c r="B249" s="78"/>
      <c r="C249" s="78"/>
      <c r="D249" s="78"/>
    </row>
    <row r="250" spans="1:4" hidden="1" outlineLevel="1">
      <c r="A250" s="77"/>
      <c r="B250" s="78"/>
      <c r="C250" s="78"/>
      <c r="D250" s="78"/>
    </row>
    <row r="251" spans="1:4" hidden="1" outlineLevel="1">
      <c r="A251" s="77"/>
      <c r="B251" s="78"/>
      <c r="C251" s="78"/>
      <c r="D251" s="78"/>
    </row>
    <row r="252" spans="1:4" hidden="1" outlineLevel="1">
      <c r="A252" s="77"/>
      <c r="B252" s="78"/>
      <c r="C252" s="78"/>
      <c r="D252" s="78"/>
    </row>
    <row r="253" spans="1:4" hidden="1" outlineLevel="1">
      <c r="A253" s="77"/>
      <c r="B253" s="78"/>
      <c r="C253" s="78"/>
      <c r="D253" s="78"/>
    </row>
    <row r="254" spans="1:4" hidden="1" outlineLevel="1">
      <c r="A254" s="77"/>
      <c r="B254" s="78"/>
      <c r="C254" s="78"/>
      <c r="D254" s="78"/>
    </row>
    <row r="255" spans="1:4" hidden="1" outlineLevel="1">
      <c r="A255" s="77"/>
      <c r="B255" s="78"/>
      <c r="C255" s="78"/>
      <c r="D255" s="78"/>
    </row>
    <row r="256" spans="1:4" hidden="1" outlineLevel="1">
      <c r="A256" s="77"/>
      <c r="B256" s="78"/>
      <c r="C256" s="78"/>
      <c r="D256" s="78"/>
    </row>
    <row r="257" spans="1:4" hidden="1" outlineLevel="1">
      <c r="A257" s="77"/>
      <c r="B257" s="78"/>
      <c r="C257" s="78"/>
      <c r="D257" s="78"/>
    </row>
    <row r="258" spans="1:4" hidden="1" outlineLevel="1">
      <c r="A258" s="77"/>
      <c r="B258" s="78"/>
      <c r="C258" s="78"/>
      <c r="D258" s="78"/>
    </row>
    <row r="259" spans="1:4" hidden="1" outlineLevel="1">
      <c r="A259" s="77"/>
      <c r="B259" s="78"/>
      <c r="C259" s="78"/>
      <c r="D259" s="78"/>
    </row>
    <row r="260" spans="1:4" hidden="1" outlineLevel="1">
      <c r="A260" s="77"/>
      <c r="B260" s="78"/>
      <c r="C260" s="78"/>
      <c r="D260" s="78"/>
    </row>
    <row r="261" spans="1:4" hidden="1" outlineLevel="1">
      <c r="A261" s="77"/>
      <c r="B261" s="78"/>
      <c r="C261" s="78"/>
      <c r="D261" s="78"/>
    </row>
    <row r="262" spans="1:4" hidden="1" outlineLevel="1">
      <c r="A262" s="77"/>
      <c r="B262" s="78"/>
      <c r="C262" s="78"/>
      <c r="D262" s="78"/>
    </row>
    <row r="263" spans="1:4" hidden="1" outlineLevel="1">
      <c r="A263" s="77"/>
      <c r="B263" s="78"/>
      <c r="C263" s="78"/>
      <c r="D263" s="78"/>
    </row>
    <row r="264" spans="1:4" hidden="1" outlineLevel="1">
      <c r="A264" s="77"/>
      <c r="B264" s="78"/>
      <c r="C264" s="78"/>
      <c r="D264" s="78"/>
    </row>
    <row r="265" spans="1:4" hidden="1" outlineLevel="1">
      <c r="A265" s="77"/>
      <c r="B265" s="78"/>
      <c r="C265" s="78"/>
      <c r="D265" s="78"/>
    </row>
    <row r="266" spans="1:4" hidden="1" outlineLevel="1">
      <c r="A266" s="77"/>
      <c r="B266" s="78"/>
      <c r="C266" s="78"/>
      <c r="D266" s="78"/>
    </row>
    <row r="267" spans="1:4" hidden="1" outlineLevel="1">
      <c r="A267" s="77"/>
      <c r="B267" s="78"/>
      <c r="C267" s="78"/>
      <c r="D267" s="78"/>
    </row>
    <row r="268" spans="1:4" hidden="1" outlineLevel="1">
      <c r="A268" s="77"/>
      <c r="B268" s="78"/>
      <c r="C268" s="78"/>
      <c r="D268" s="78"/>
    </row>
    <row r="269" spans="1:4" hidden="1" outlineLevel="1">
      <c r="A269" s="77"/>
      <c r="B269" s="78"/>
      <c r="C269" s="78"/>
      <c r="D269" s="78"/>
    </row>
    <row r="270" spans="1:4" hidden="1" outlineLevel="1">
      <c r="A270" s="77"/>
      <c r="B270" s="78"/>
      <c r="C270" s="78"/>
      <c r="D270" s="78"/>
    </row>
    <row r="271" spans="1:4" hidden="1" outlineLevel="1">
      <c r="A271" s="77"/>
      <c r="B271" s="78"/>
      <c r="C271" s="78"/>
      <c r="D271" s="78"/>
    </row>
    <row r="272" spans="1:4" hidden="1" outlineLevel="1">
      <c r="A272" s="77"/>
      <c r="B272" s="78"/>
      <c r="C272" s="78"/>
      <c r="D272" s="78"/>
    </row>
    <row r="273" spans="1:4" hidden="1" outlineLevel="1">
      <c r="A273" s="77"/>
      <c r="B273" s="78"/>
      <c r="C273" s="78"/>
      <c r="D273" s="78"/>
    </row>
    <row r="274" spans="1:4" collapsed="1">
      <c r="A274" s="77"/>
      <c r="B274" s="78"/>
      <c r="C274" s="78"/>
      <c r="D274" s="78"/>
    </row>
    <row r="275" spans="1:4">
      <c r="A275" s="47" t="s">
        <v>194</v>
      </c>
      <c r="B275" s="73" t="s">
        <v>109</v>
      </c>
      <c r="C275" s="73"/>
      <c r="D275" s="73"/>
    </row>
    <row r="276" spans="1:4">
      <c r="A276" s="47" t="s">
        <v>109</v>
      </c>
      <c r="B276" s="73" t="s">
        <v>175</v>
      </c>
      <c r="C276" s="73" t="s">
        <v>174</v>
      </c>
      <c r="D276" s="47" t="s">
        <v>186</v>
      </c>
    </row>
    <row r="277" spans="1:4">
      <c r="A277" s="19" t="s">
        <v>195</v>
      </c>
      <c r="B277" s="28">
        <v>0.10199999999999999</v>
      </c>
      <c r="C277" s="28">
        <v>0.106</v>
      </c>
      <c r="D277" s="21">
        <v>0.20799999999999999</v>
      </c>
    </row>
    <row r="278" spans="1:4">
      <c r="A278" s="19" t="s">
        <v>196</v>
      </c>
      <c r="B278" s="28">
        <v>7.1999999999999995E-2</v>
      </c>
      <c r="C278" s="28">
        <v>6.6000000000000003E-2</v>
      </c>
      <c r="D278" s="21">
        <v>0.13800000000000001</v>
      </c>
    </row>
    <row r="279" spans="1:4">
      <c r="A279" s="19" t="s">
        <v>197</v>
      </c>
      <c r="B279" s="28">
        <v>0.14199999999999999</v>
      </c>
      <c r="C279" s="28">
        <v>0.14399999999999999</v>
      </c>
      <c r="D279" s="21">
        <v>0.28599999999999998</v>
      </c>
    </row>
    <row r="280" spans="1:4">
      <c r="A280" s="19" t="s">
        <v>198</v>
      </c>
      <c r="B280" s="28">
        <v>0.06</v>
      </c>
      <c r="C280" s="28">
        <v>4.8000000000000001E-2</v>
      </c>
      <c r="D280" s="21">
        <v>0.108</v>
      </c>
    </row>
    <row r="281" spans="1:4">
      <c r="A281" s="19" t="s">
        <v>199</v>
      </c>
      <c r="B281" s="28">
        <v>0.128</v>
      </c>
      <c r="C281" s="28">
        <v>0.13200000000000001</v>
      </c>
      <c r="D281" s="21">
        <v>0.26</v>
      </c>
    </row>
    <row r="282" spans="1:4">
      <c r="A282" s="74" t="s">
        <v>186</v>
      </c>
      <c r="B282" s="75">
        <v>0.504</v>
      </c>
      <c r="C282" s="75">
        <v>0.496</v>
      </c>
      <c r="D282" s="76">
        <v>1</v>
      </c>
    </row>
    <row r="283" spans="1:4">
      <c r="A283"/>
      <c r="B283"/>
    </row>
    <row r="284" spans="1:4" hidden="1" outlineLevel="2">
      <c r="A284" s="77"/>
      <c r="B284" s="78"/>
      <c r="C284" s="78"/>
      <c r="D284" s="78"/>
    </row>
    <row r="285" spans="1:4" hidden="1" outlineLevel="2">
      <c r="A285" s="77"/>
      <c r="B285" s="78"/>
      <c r="C285" s="78"/>
      <c r="D285" s="78"/>
    </row>
    <row r="286" spans="1:4" hidden="1" outlineLevel="2">
      <c r="A286" s="77"/>
      <c r="B286" s="78"/>
      <c r="C286" s="78"/>
      <c r="D286" s="78"/>
    </row>
    <row r="287" spans="1:4" hidden="1" outlineLevel="2">
      <c r="A287" s="77"/>
      <c r="B287" s="78"/>
      <c r="C287" s="78"/>
      <c r="D287" s="78"/>
    </row>
    <row r="288" spans="1:4" hidden="1" outlineLevel="2">
      <c r="A288" s="77"/>
      <c r="B288" s="78"/>
      <c r="C288" s="78"/>
      <c r="D288" s="78"/>
    </row>
    <row r="289" spans="1:4" hidden="1" outlineLevel="2">
      <c r="A289" s="77"/>
      <c r="B289" s="78"/>
      <c r="C289" s="78"/>
      <c r="D289" s="78"/>
    </row>
    <row r="290" spans="1:4" hidden="1" outlineLevel="2">
      <c r="A290" s="77"/>
      <c r="B290" s="78"/>
      <c r="C290" s="78"/>
      <c r="D290" s="78"/>
    </row>
    <row r="291" spans="1:4" hidden="1" outlineLevel="2">
      <c r="A291" s="77"/>
      <c r="B291" s="78"/>
      <c r="C291" s="78"/>
      <c r="D291" s="78"/>
    </row>
    <row r="292" spans="1:4" hidden="1" outlineLevel="2">
      <c r="A292" s="77"/>
      <c r="B292" s="78"/>
      <c r="C292" s="78"/>
      <c r="D292" s="78"/>
    </row>
    <row r="293" spans="1:4" hidden="1" outlineLevel="2">
      <c r="A293" s="77"/>
      <c r="B293" s="78"/>
      <c r="C293" s="78"/>
      <c r="D293" s="78"/>
    </row>
    <row r="294" spans="1:4" hidden="1" outlineLevel="2">
      <c r="A294" s="77"/>
      <c r="B294" s="78"/>
      <c r="C294" s="78"/>
      <c r="D294" s="78"/>
    </row>
    <row r="295" spans="1:4" hidden="1" outlineLevel="2">
      <c r="A295" s="77"/>
      <c r="B295" s="78"/>
      <c r="C295" s="78"/>
      <c r="D295" s="78"/>
    </row>
    <row r="296" spans="1:4" hidden="1" outlineLevel="2">
      <c r="A296" s="77"/>
      <c r="B296" s="78"/>
      <c r="C296" s="78"/>
      <c r="D296" s="78"/>
    </row>
    <row r="297" spans="1:4" hidden="1" outlineLevel="2">
      <c r="A297" s="77"/>
      <c r="B297" s="78"/>
      <c r="C297" s="78"/>
      <c r="D297" s="78"/>
    </row>
    <row r="298" spans="1:4" hidden="1" outlineLevel="2">
      <c r="A298" s="77"/>
      <c r="B298" s="78"/>
      <c r="C298" s="78"/>
      <c r="D298" s="78"/>
    </row>
    <row r="299" spans="1:4" hidden="1" outlineLevel="2">
      <c r="A299" s="77"/>
      <c r="B299" s="78"/>
      <c r="C299" s="78"/>
      <c r="D299" s="78"/>
    </row>
    <row r="300" spans="1:4" hidden="1" outlineLevel="2">
      <c r="A300" s="77"/>
      <c r="B300" s="78"/>
      <c r="C300" s="78"/>
      <c r="D300" s="78"/>
    </row>
    <row r="301" spans="1:4" hidden="1" outlineLevel="2">
      <c r="A301" s="77"/>
      <c r="B301" s="78"/>
      <c r="C301" s="78"/>
      <c r="D301" s="78"/>
    </row>
    <row r="302" spans="1:4" hidden="1" outlineLevel="2">
      <c r="A302" s="77"/>
      <c r="B302" s="78"/>
      <c r="C302" s="78"/>
      <c r="D302" s="78"/>
    </row>
    <row r="303" spans="1:4" hidden="1" outlineLevel="2">
      <c r="A303" s="77"/>
      <c r="B303" s="78"/>
      <c r="C303" s="78"/>
      <c r="D303" s="78"/>
    </row>
    <row r="304" spans="1:4" hidden="1" outlineLevel="2">
      <c r="A304" s="77"/>
      <c r="B304" s="78"/>
      <c r="C304" s="78"/>
      <c r="D304" s="78"/>
    </row>
    <row r="305" spans="1:4" hidden="1" outlineLevel="2">
      <c r="A305" s="77"/>
      <c r="B305" s="78"/>
      <c r="C305" s="78"/>
      <c r="D305" s="78"/>
    </row>
    <row r="306" spans="1:4" hidden="1" outlineLevel="2">
      <c r="A306" s="77"/>
      <c r="B306" s="78"/>
      <c r="C306" s="78"/>
      <c r="D306" s="78"/>
    </row>
    <row r="307" spans="1:4" hidden="1" outlineLevel="2">
      <c r="A307" s="77"/>
      <c r="B307" s="78"/>
      <c r="C307" s="78"/>
      <c r="D307" s="78"/>
    </row>
    <row r="308" spans="1:4" hidden="1" outlineLevel="2">
      <c r="A308" s="77"/>
      <c r="B308" s="78"/>
      <c r="C308" s="78"/>
      <c r="D308" s="78"/>
    </row>
    <row r="309" spans="1:4" hidden="1" outlineLevel="2">
      <c r="A309" s="77"/>
      <c r="B309" s="78"/>
      <c r="C309" s="78"/>
      <c r="D309" s="78"/>
    </row>
    <row r="310" spans="1:4" hidden="1" outlineLevel="2">
      <c r="A310" s="77"/>
      <c r="B310" s="78"/>
      <c r="C310" s="78"/>
      <c r="D310" s="78"/>
    </row>
    <row r="311" spans="1:4" hidden="1" outlineLevel="2">
      <c r="A311" s="77"/>
      <c r="B311" s="78"/>
      <c r="C311" s="78"/>
      <c r="D311" s="78"/>
    </row>
    <row r="312" spans="1:4" hidden="1" outlineLevel="2">
      <c r="A312" s="77"/>
      <c r="B312" s="78"/>
      <c r="C312" s="78"/>
      <c r="D312" s="78"/>
    </row>
    <row r="313" spans="1:4" hidden="1" outlineLevel="2">
      <c r="A313" s="77"/>
      <c r="B313" s="78"/>
      <c r="C313" s="78"/>
      <c r="D313" s="78"/>
    </row>
    <row r="314" spans="1:4" hidden="1" outlineLevel="2">
      <c r="A314" s="77"/>
      <c r="B314" s="78"/>
      <c r="C314" s="78"/>
      <c r="D314" s="78"/>
    </row>
    <row r="315" spans="1:4" hidden="1" outlineLevel="2">
      <c r="A315" s="77"/>
      <c r="B315" s="78"/>
      <c r="C315" s="78"/>
      <c r="D315" s="78"/>
    </row>
    <row r="316" spans="1:4" hidden="1" outlineLevel="2">
      <c r="A316" s="77"/>
      <c r="B316" s="78"/>
      <c r="C316" s="78"/>
      <c r="D316" s="78"/>
    </row>
    <row r="317" spans="1:4" hidden="1" outlineLevel="2">
      <c r="A317" s="77"/>
      <c r="B317" s="78"/>
      <c r="C317" s="78"/>
      <c r="D317" s="78"/>
    </row>
    <row r="318" spans="1:4" hidden="1" outlineLevel="2">
      <c r="A318" s="77"/>
      <c r="B318" s="78"/>
      <c r="C318" s="78"/>
      <c r="D318" s="78"/>
    </row>
    <row r="319" spans="1:4" hidden="1" outlineLevel="2">
      <c r="A319" s="77"/>
      <c r="B319" s="78"/>
      <c r="C319" s="78"/>
      <c r="D319" s="78"/>
    </row>
    <row r="320" spans="1:4" hidden="1" outlineLevel="2">
      <c r="A320" s="77"/>
      <c r="B320" s="78"/>
      <c r="C320" s="78"/>
      <c r="D320" s="78"/>
    </row>
    <row r="321" spans="1:4" hidden="1" outlineLevel="2">
      <c r="A321" s="77"/>
      <c r="B321" s="78"/>
      <c r="C321" s="78"/>
      <c r="D321" s="78"/>
    </row>
    <row r="322" spans="1:4" hidden="1" outlineLevel="2">
      <c r="A322" s="77"/>
      <c r="B322" s="78"/>
      <c r="C322" s="78"/>
      <c r="D322" s="78"/>
    </row>
    <row r="323" spans="1:4" hidden="1" outlineLevel="2">
      <c r="A323" s="77"/>
      <c r="B323" s="78"/>
      <c r="C323" s="78"/>
      <c r="D323" s="78"/>
    </row>
    <row r="324" spans="1:4" hidden="1" outlineLevel="2">
      <c r="A324" s="77"/>
      <c r="B324" s="78"/>
      <c r="C324" s="78"/>
      <c r="D324" s="78"/>
    </row>
    <row r="325" spans="1:4" hidden="1" outlineLevel="2">
      <c r="A325" s="77"/>
      <c r="B325" s="78"/>
      <c r="C325" s="78"/>
      <c r="D325" s="78"/>
    </row>
    <row r="326" spans="1:4" hidden="1" outlineLevel="2">
      <c r="A326" s="77"/>
      <c r="B326" s="78"/>
      <c r="C326" s="78"/>
      <c r="D326" s="78"/>
    </row>
    <row r="327" spans="1:4" hidden="1" outlineLevel="2">
      <c r="A327" s="77"/>
      <c r="B327" s="78"/>
      <c r="C327" s="78"/>
      <c r="D327" s="78"/>
    </row>
    <row r="328" spans="1:4" hidden="1" outlineLevel="2">
      <c r="A328" s="77"/>
      <c r="B328" s="78"/>
      <c r="C328" s="78"/>
      <c r="D328" s="78"/>
    </row>
    <row r="329" spans="1:4" hidden="1" outlineLevel="2">
      <c r="A329" s="77"/>
      <c r="B329" s="78"/>
      <c r="C329" s="78"/>
      <c r="D329" s="78"/>
    </row>
    <row r="330" spans="1:4" hidden="1" outlineLevel="2">
      <c r="A330" s="77"/>
      <c r="B330" s="78"/>
      <c r="C330" s="78"/>
      <c r="D330" s="78"/>
    </row>
    <row r="331" spans="1:4" hidden="1" outlineLevel="2">
      <c r="A331" s="77"/>
      <c r="B331" s="78"/>
      <c r="C331" s="78"/>
      <c r="D331" s="78"/>
    </row>
    <row r="332" spans="1:4" hidden="1" outlineLevel="2">
      <c r="A332" s="77"/>
      <c r="B332" s="78"/>
      <c r="C332" s="78"/>
      <c r="D332" s="78"/>
    </row>
    <row r="333" spans="1:4" hidden="1" outlineLevel="2">
      <c r="A333" s="77"/>
      <c r="B333" s="78"/>
      <c r="C333" s="78"/>
      <c r="D333" s="78"/>
    </row>
    <row r="334" spans="1:4" collapsed="1">
      <c r="A334" s="77"/>
      <c r="B334" s="78"/>
      <c r="C334" s="78"/>
      <c r="D334" s="78"/>
    </row>
    <row r="335" spans="1:4">
      <c r="A335" s="47" t="s">
        <v>200</v>
      </c>
      <c r="B335" s="73" t="s">
        <v>109</v>
      </c>
      <c r="C335" s="73"/>
      <c r="D335" s="73"/>
    </row>
    <row r="336" spans="1:4">
      <c r="A336" s="47" t="s">
        <v>109</v>
      </c>
      <c r="B336" s="73" t="s">
        <v>175</v>
      </c>
      <c r="C336" s="73" t="s">
        <v>174</v>
      </c>
      <c r="D336" s="47" t="s">
        <v>186</v>
      </c>
    </row>
    <row r="337" spans="1:4">
      <c r="A337" s="19" t="s">
        <v>101</v>
      </c>
      <c r="B337" s="28">
        <v>0.30399999999999999</v>
      </c>
      <c r="C337" s="28">
        <v>0.29199999999999998</v>
      </c>
      <c r="D337" s="21">
        <v>0.59599999999999997</v>
      </c>
    </row>
    <row r="338" spans="1:4">
      <c r="A338" s="19" t="s">
        <v>149</v>
      </c>
      <c r="B338" s="28">
        <v>2E-3</v>
      </c>
      <c r="C338" s="28">
        <v>0</v>
      </c>
      <c r="D338" s="21">
        <v>2E-3</v>
      </c>
    </row>
    <row r="339" spans="1:4">
      <c r="A339" s="19" t="s">
        <v>132</v>
      </c>
      <c r="B339" s="28">
        <v>6.0000000000000001E-3</v>
      </c>
      <c r="C339" s="28">
        <v>1.7999999999999999E-2</v>
      </c>
      <c r="D339" s="21">
        <v>2.4E-2</v>
      </c>
    </row>
    <row r="340" spans="1:4">
      <c r="A340" s="19" t="s">
        <v>164</v>
      </c>
      <c r="B340" s="28">
        <v>2E-3</v>
      </c>
      <c r="C340" s="28">
        <v>0</v>
      </c>
      <c r="D340" s="21">
        <v>2E-3</v>
      </c>
    </row>
    <row r="341" spans="1:4">
      <c r="A341" s="19" t="s">
        <v>155</v>
      </c>
      <c r="B341" s="28">
        <v>8.0000000000000002E-3</v>
      </c>
      <c r="C341" s="28">
        <v>4.0000000000000001E-3</v>
      </c>
      <c r="D341" s="21">
        <v>1.2E-2</v>
      </c>
    </row>
    <row r="342" spans="1:4">
      <c r="A342" s="19" t="s">
        <v>163</v>
      </c>
      <c r="B342" s="28">
        <v>0</v>
      </c>
      <c r="C342" s="28">
        <v>4.0000000000000001E-3</v>
      </c>
      <c r="D342" s="21">
        <v>4.0000000000000001E-3</v>
      </c>
    </row>
    <row r="343" spans="1:4">
      <c r="A343" s="19" t="s">
        <v>142</v>
      </c>
      <c r="B343" s="28">
        <v>4.0000000000000001E-3</v>
      </c>
      <c r="C343" s="28">
        <v>1.2E-2</v>
      </c>
      <c r="D343" s="21">
        <v>1.6E-2</v>
      </c>
    </row>
    <row r="344" spans="1:4">
      <c r="A344" s="19" t="s">
        <v>170</v>
      </c>
      <c r="B344" s="28">
        <v>4.0000000000000001E-3</v>
      </c>
      <c r="C344" s="28">
        <v>4.0000000000000001E-3</v>
      </c>
      <c r="D344" s="21">
        <v>8.0000000000000002E-3</v>
      </c>
    </row>
    <row r="345" spans="1:4">
      <c r="A345" s="19" t="s">
        <v>167</v>
      </c>
      <c r="B345" s="28">
        <v>2E-3</v>
      </c>
      <c r="C345" s="28">
        <v>4.0000000000000001E-3</v>
      </c>
      <c r="D345" s="21">
        <v>6.0000000000000001E-3</v>
      </c>
    </row>
    <row r="346" spans="1:4">
      <c r="A346" s="19" t="s">
        <v>160</v>
      </c>
      <c r="B346" s="28">
        <v>2E-3</v>
      </c>
      <c r="C346" s="28">
        <v>2E-3</v>
      </c>
      <c r="D346" s="21">
        <v>4.0000000000000001E-3</v>
      </c>
    </row>
    <row r="347" spans="1:4">
      <c r="A347" s="19" t="s">
        <v>166</v>
      </c>
      <c r="B347" s="28">
        <v>6.0000000000000001E-3</v>
      </c>
      <c r="C347" s="28">
        <v>6.0000000000000001E-3</v>
      </c>
      <c r="D347" s="21">
        <v>1.2E-2</v>
      </c>
    </row>
    <row r="348" spans="1:4">
      <c r="A348" s="19" t="s">
        <v>145</v>
      </c>
      <c r="B348" s="28">
        <v>1.7999999999999999E-2</v>
      </c>
      <c r="C348" s="28">
        <v>0.02</v>
      </c>
      <c r="D348" s="21">
        <v>3.7999999999999999E-2</v>
      </c>
    </row>
    <row r="349" spans="1:4">
      <c r="A349" s="19" t="s">
        <v>157</v>
      </c>
      <c r="B349" s="28">
        <v>4.0000000000000001E-3</v>
      </c>
      <c r="C349" s="28">
        <v>0</v>
      </c>
      <c r="D349" s="21">
        <v>4.0000000000000001E-3</v>
      </c>
    </row>
    <row r="350" spans="1:4">
      <c r="A350" s="19" t="s">
        <v>168</v>
      </c>
      <c r="B350" s="28">
        <v>4.0000000000000001E-3</v>
      </c>
      <c r="C350" s="28">
        <v>0</v>
      </c>
      <c r="D350" s="21">
        <v>4.0000000000000001E-3</v>
      </c>
    </row>
    <row r="351" spans="1:4">
      <c r="A351" s="19" t="s">
        <v>165</v>
      </c>
      <c r="B351" s="28">
        <v>0</v>
      </c>
      <c r="C351" s="28">
        <v>2E-3</v>
      </c>
      <c r="D351" s="21">
        <v>2E-3</v>
      </c>
    </row>
    <row r="352" spans="1:4">
      <c r="A352" s="19" t="s">
        <v>146</v>
      </c>
      <c r="B352" s="28">
        <v>4.0000000000000001E-3</v>
      </c>
      <c r="C352" s="28">
        <v>6.0000000000000001E-3</v>
      </c>
      <c r="D352" s="21">
        <v>0.01</v>
      </c>
    </row>
    <row r="353" spans="1:4">
      <c r="A353" s="19" t="s">
        <v>123</v>
      </c>
      <c r="B353" s="28">
        <v>3.2000000000000001E-2</v>
      </c>
      <c r="C353" s="28">
        <v>1.7999999999999999E-2</v>
      </c>
      <c r="D353" s="21">
        <v>0.05</v>
      </c>
    </row>
    <row r="354" spans="1:4">
      <c r="A354" s="19" t="s">
        <v>118</v>
      </c>
      <c r="B354" s="28">
        <v>3.2000000000000001E-2</v>
      </c>
      <c r="C354" s="28">
        <v>3.4000000000000002E-2</v>
      </c>
      <c r="D354" s="21">
        <v>6.6000000000000003E-2</v>
      </c>
    </row>
    <row r="355" spans="1:4">
      <c r="A355" s="19" t="s">
        <v>139</v>
      </c>
      <c r="B355" s="28">
        <v>3.5999999999999997E-2</v>
      </c>
      <c r="C355" s="28">
        <v>4.2000000000000003E-2</v>
      </c>
      <c r="D355" s="21">
        <v>7.8E-2</v>
      </c>
    </row>
    <row r="356" spans="1:4">
      <c r="A356" s="19" t="s">
        <v>130</v>
      </c>
      <c r="B356" s="28">
        <v>0.02</v>
      </c>
      <c r="C356" s="28">
        <v>2.4E-2</v>
      </c>
      <c r="D356" s="21">
        <v>4.3999999999999997E-2</v>
      </c>
    </row>
    <row r="357" spans="1:4">
      <c r="A357" s="19" t="s">
        <v>131</v>
      </c>
      <c r="B357" s="28">
        <v>1.2E-2</v>
      </c>
      <c r="C357" s="28">
        <v>4.0000000000000001E-3</v>
      </c>
      <c r="D357" s="21">
        <v>1.6E-2</v>
      </c>
    </row>
    <row r="358" spans="1:4">
      <c r="A358" s="19" t="s">
        <v>116</v>
      </c>
      <c r="B358" s="28">
        <v>2E-3</v>
      </c>
      <c r="C358" s="28">
        <v>0</v>
      </c>
      <c r="D358" s="21">
        <v>2E-3</v>
      </c>
    </row>
    <row r="359" spans="1:4">
      <c r="A359" s="74" t="s">
        <v>186</v>
      </c>
      <c r="B359" s="75">
        <v>0.504</v>
      </c>
      <c r="C359" s="75">
        <v>0.496</v>
      </c>
      <c r="D359" s="76">
        <v>1</v>
      </c>
    </row>
    <row r="360" spans="1:4">
      <c r="A360"/>
      <c r="B360"/>
    </row>
    <row r="361" spans="1:4" hidden="1" outlineLevel="1">
      <c r="A361" s="77"/>
      <c r="B361" s="78"/>
      <c r="C361" s="78"/>
      <c r="D361" s="78"/>
    </row>
    <row r="362" spans="1:4" hidden="1" outlineLevel="1">
      <c r="A362" s="77"/>
      <c r="B362" s="78"/>
      <c r="C362" s="78"/>
      <c r="D362" s="78"/>
    </row>
    <row r="363" spans="1:4" hidden="1" outlineLevel="1">
      <c r="A363" s="77"/>
      <c r="B363" s="78"/>
      <c r="C363" s="78"/>
      <c r="D363" s="78"/>
    </row>
    <row r="364" spans="1:4" hidden="1" outlineLevel="1">
      <c r="A364" s="77"/>
      <c r="B364" s="78"/>
      <c r="C364" s="78"/>
      <c r="D364" s="78"/>
    </row>
    <row r="365" spans="1:4" hidden="1" outlineLevel="1">
      <c r="A365" s="77"/>
      <c r="B365" s="78"/>
      <c r="C365" s="78"/>
      <c r="D365" s="78"/>
    </row>
    <row r="366" spans="1:4" hidden="1" outlineLevel="1">
      <c r="A366" s="77"/>
      <c r="B366" s="78"/>
      <c r="C366" s="78"/>
      <c r="D366" s="78"/>
    </row>
    <row r="367" spans="1:4" hidden="1" outlineLevel="1">
      <c r="A367" s="77"/>
      <c r="B367" s="78"/>
      <c r="C367" s="78"/>
      <c r="D367" s="78"/>
    </row>
    <row r="368" spans="1:4" hidden="1" outlineLevel="1">
      <c r="A368" s="77"/>
      <c r="B368" s="78"/>
      <c r="C368" s="78"/>
      <c r="D368" s="78"/>
    </row>
    <row r="369" spans="1:4" hidden="1" outlineLevel="1">
      <c r="A369" s="77"/>
      <c r="B369" s="78"/>
      <c r="C369" s="78"/>
      <c r="D369" s="78"/>
    </row>
    <row r="370" spans="1:4" hidden="1" outlineLevel="1">
      <c r="A370" s="77"/>
      <c r="B370" s="78"/>
      <c r="C370" s="78"/>
      <c r="D370" s="78"/>
    </row>
    <row r="371" spans="1:4" hidden="1" outlineLevel="1">
      <c r="A371" s="77"/>
      <c r="B371" s="78"/>
      <c r="C371" s="78"/>
      <c r="D371" s="78"/>
    </row>
    <row r="372" spans="1:4" hidden="1" outlineLevel="1">
      <c r="A372" s="77"/>
      <c r="B372" s="78"/>
      <c r="C372" s="78"/>
      <c r="D372" s="78"/>
    </row>
    <row r="373" spans="1:4" hidden="1" outlineLevel="1">
      <c r="A373" s="77"/>
      <c r="B373" s="78"/>
      <c r="C373" s="78"/>
      <c r="D373" s="78"/>
    </row>
    <row r="374" spans="1:4" hidden="1" outlineLevel="1">
      <c r="A374" s="77"/>
      <c r="B374" s="78"/>
      <c r="C374" s="78"/>
      <c r="D374" s="78"/>
    </row>
    <row r="375" spans="1:4" hidden="1" outlineLevel="1">
      <c r="A375" s="77"/>
      <c r="B375" s="78"/>
      <c r="C375" s="78"/>
      <c r="D375" s="78"/>
    </row>
    <row r="376" spans="1:4" hidden="1" outlineLevel="1">
      <c r="A376" s="77"/>
      <c r="B376" s="78"/>
      <c r="C376" s="78"/>
      <c r="D376" s="78"/>
    </row>
    <row r="377" spans="1:4" hidden="1" outlineLevel="1">
      <c r="A377" s="77"/>
      <c r="B377" s="78"/>
      <c r="C377" s="78"/>
      <c r="D377" s="78"/>
    </row>
    <row r="378" spans="1:4" hidden="1" outlineLevel="1">
      <c r="A378" s="77"/>
      <c r="B378" s="78"/>
      <c r="C378" s="78"/>
      <c r="D378" s="78"/>
    </row>
    <row r="379" spans="1:4" hidden="1" outlineLevel="1">
      <c r="A379" s="77"/>
      <c r="B379" s="78"/>
      <c r="C379" s="78"/>
      <c r="D379" s="78"/>
    </row>
    <row r="380" spans="1:4" hidden="1" outlineLevel="1">
      <c r="A380" s="77"/>
      <c r="B380" s="78"/>
      <c r="C380" s="78"/>
      <c r="D380" s="78"/>
    </row>
    <row r="381" spans="1:4" hidden="1" outlineLevel="1">
      <c r="A381" s="77"/>
      <c r="B381" s="78"/>
      <c r="C381" s="78"/>
      <c r="D381" s="78"/>
    </row>
    <row r="382" spans="1:4" hidden="1" outlineLevel="1">
      <c r="A382" s="77"/>
      <c r="B382" s="78"/>
      <c r="C382" s="78"/>
      <c r="D382" s="78"/>
    </row>
    <row r="383" spans="1:4" hidden="1" outlineLevel="1">
      <c r="A383" s="77"/>
      <c r="B383" s="78"/>
      <c r="C383" s="78"/>
      <c r="D383" s="78"/>
    </row>
    <row r="384" spans="1:4" hidden="1" outlineLevel="1">
      <c r="A384" s="77"/>
      <c r="B384" s="78"/>
      <c r="C384" s="78"/>
      <c r="D384" s="78"/>
    </row>
    <row r="385" spans="1:4" hidden="1" outlineLevel="1">
      <c r="A385" s="77"/>
      <c r="B385" s="78"/>
      <c r="C385" s="78"/>
      <c r="D385" s="78"/>
    </row>
    <row r="386" spans="1:4" hidden="1" outlineLevel="1">
      <c r="A386" s="77"/>
      <c r="B386" s="78"/>
      <c r="C386" s="78"/>
      <c r="D386" s="78"/>
    </row>
    <row r="387" spans="1:4" hidden="1" outlineLevel="1">
      <c r="A387" s="77"/>
      <c r="B387" s="78"/>
      <c r="C387" s="78"/>
      <c r="D387" s="78"/>
    </row>
    <row r="388" spans="1:4" hidden="1" outlineLevel="1">
      <c r="A388" s="77"/>
      <c r="B388" s="78"/>
      <c r="C388" s="78"/>
      <c r="D388" s="78"/>
    </row>
    <row r="389" spans="1:4" hidden="1" outlineLevel="1">
      <c r="A389" s="77"/>
      <c r="B389" s="78"/>
      <c r="C389" s="78"/>
      <c r="D389" s="78"/>
    </row>
    <row r="390" spans="1:4" hidden="1" outlineLevel="1">
      <c r="A390" s="77"/>
      <c r="B390" s="78"/>
      <c r="C390" s="78"/>
      <c r="D390" s="78"/>
    </row>
    <row r="391" spans="1:4" hidden="1" outlineLevel="1">
      <c r="A391" s="77"/>
      <c r="B391" s="78"/>
      <c r="C391" s="78"/>
      <c r="D391" s="78"/>
    </row>
    <row r="392" spans="1:4" hidden="1" outlineLevel="1">
      <c r="A392" s="77"/>
      <c r="B392" s="78"/>
      <c r="C392" s="78"/>
      <c r="D392" s="78"/>
    </row>
    <row r="393" spans="1:4" hidden="1" outlineLevel="1">
      <c r="A393" s="77"/>
      <c r="B393" s="78"/>
      <c r="C393" s="78"/>
      <c r="D393" s="78"/>
    </row>
    <row r="394" spans="1:4" hidden="1" outlineLevel="1">
      <c r="A394" s="77"/>
      <c r="B394" s="78"/>
      <c r="C394" s="78"/>
      <c r="D394" s="78"/>
    </row>
    <row r="395" spans="1:4" hidden="1" outlineLevel="1">
      <c r="A395" s="77"/>
      <c r="B395" s="78"/>
      <c r="C395" s="78"/>
      <c r="D395" s="78"/>
    </row>
    <row r="396" spans="1:4" hidden="1" outlineLevel="1">
      <c r="A396" s="77"/>
      <c r="B396" s="78"/>
      <c r="C396" s="78"/>
      <c r="D396" s="78"/>
    </row>
    <row r="397" spans="1:4" hidden="1" outlineLevel="1">
      <c r="A397" s="77"/>
      <c r="B397" s="78"/>
      <c r="C397" s="78"/>
      <c r="D397" s="78"/>
    </row>
    <row r="398" spans="1:4" hidden="1" outlineLevel="1">
      <c r="A398" s="77"/>
      <c r="B398" s="78"/>
      <c r="C398" s="78"/>
      <c r="D398" s="78"/>
    </row>
    <row r="399" spans="1:4" hidden="1" outlineLevel="1">
      <c r="A399" s="77"/>
      <c r="B399" s="78"/>
      <c r="C399" s="78"/>
      <c r="D399" s="78"/>
    </row>
    <row r="400" spans="1:4" hidden="1" outlineLevel="1">
      <c r="A400" s="77"/>
      <c r="B400" s="78"/>
      <c r="C400" s="78"/>
      <c r="D400" s="78"/>
    </row>
    <row r="401" spans="1:4" hidden="1" outlineLevel="1">
      <c r="A401" s="77"/>
      <c r="B401" s="78"/>
      <c r="C401" s="78"/>
      <c r="D401" s="78"/>
    </row>
    <row r="402" spans="1:4" hidden="1" outlineLevel="1">
      <c r="A402" s="77"/>
      <c r="B402" s="78"/>
      <c r="C402" s="78"/>
      <c r="D402" s="78"/>
    </row>
    <row r="403" spans="1:4" hidden="1" outlineLevel="1">
      <c r="A403" s="77"/>
      <c r="B403" s="78"/>
      <c r="C403" s="78"/>
      <c r="D403" s="78"/>
    </row>
    <row r="404" spans="1:4" hidden="1" outlineLevel="1">
      <c r="A404" s="77"/>
      <c r="B404" s="78"/>
      <c r="C404" s="78"/>
      <c r="D404" s="78"/>
    </row>
    <row r="405" spans="1:4" hidden="1" outlineLevel="1">
      <c r="A405" s="77"/>
      <c r="B405" s="78"/>
      <c r="C405" s="78"/>
      <c r="D405" s="78"/>
    </row>
    <row r="406" spans="1:4" hidden="1" outlineLevel="1">
      <c r="A406" s="77"/>
      <c r="B406" s="78"/>
      <c r="C406" s="78"/>
      <c r="D406" s="78"/>
    </row>
    <row r="407" spans="1:4" hidden="1" outlineLevel="1">
      <c r="A407" s="77"/>
      <c r="B407" s="78"/>
      <c r="C407" s="78"/>
      <c r="D407" s="78"/>
    </row>
    <row r="408" spans="1:4" hidden="1" outlineLevel="1">
      <c r="A408" s="77"/>
      <c r="B408" s="78"/>
      <c r="C408" s="78"/>
      <c r="D408" s="78"/>
    </row>
    <row r="409" spans="1:4" hidden="1" outlineLevel="1">
      <c r="A409" s="77"/>
      <c r="B409" s="78"/>
      <c r="C409" s="78"/>
      <c r="D409" s="78"/>
    </row>
    <row r="410" spans="1:4" hidden="1" outlineLevel="1">
      <c r="A410" s="77"/>
      <c r="B410" s="78"/>
      <c r="C410" s="78"/>
      <c r="D410" s="78"/>
    </row>
    <row r="411" spans="1:4" s="51" customFormat="1" ht="35.1" customHeight="1" collapsed="1">
      <c r="A411" s="50" t="s">
        <v>201</v>
      </c>
      <c r="B411" s="81"/>
      <c r="C411" s="81"/>
      <c r="D411" s="81"/>
    </row>
    <row r="412" spans="1:4">
      <c r="A412" s="47" t="s">
        <v>202</v>
      </c>
      <c r="B412" s="73" t="s">
        <v>109</v>
      </c>
      <c r="C412" s="73"/>
      <c r="D412" s="73"/>
    </row>
    <row r="413" spans="1:4">
      <c r="A413" s="47" t="s">
        <v>109</v>
      </c>
      <c r="B413" s="73" t="s">
        <v>175</v>
      </c>
      <c r="C413" s="73" t="s">
        <v>174</v>
      </c>
      <c r="D413" s="47" t="s">
        <v>186</v>
      </c>
    </row>
    <row r="414" spans="1:4">
      <c r="A414" s="19"/>
      <c r="B414" s="28">
        <v>0</v>
      </c>
      <c r="C414" s="28">
        <v>0</v>
      </c>
      <c r="D414" s="21">
        <v>0</v>
      </c>
    </row>
    <row r="415" spans="1:4">
      <c r="A415" s="19" t="s">
        <v>122</v>
      </c>
      <c r="B415" s="28">
        <v>0.35145099343187397</v>
      </c>
      <c r="C415" s="28">
        <v>0.11048605880860918</v>
      </c>
      <c r="D415" s="21">
        <v>0.46193705224048315</v>
      </c>
    </row>
    <row r="416" spans="1:4">
      <c r="A416" s="19" t="s">
        <v>113</v>
      </c>
      <c r="B416" s="28">
        <v>0.18925410057698483</v>
      </c>
      <c r="C416" s="28">
        <v>0.34880884718253202</v>
      </c>
      <c r="D416" s="21">
        <v>0.53806294775951691</v>
      </c>
    </row>
    <row r="417" spans="1:4">
      <c r="A417" s="74" t="s">
        <v>186</v>
      </c>
      <c r="B417" s="75">
        <v>0.5407050940088588</v>
      </c>
      <c r="C417" s="75">
        <v>0.4592949059911412</v>
      </c>
      <c r="D417" s="76">
        <v>1</v>
      </c>
    </row>
    <row r="418" spans="1:4" hidden="1" outlineLevel="1">
      <c r="A418" s="77"/>
      <c r="B418" s="78"/>
      <c r="C418" s="78"/>
      <c r="D418" s="78"/>
    </row>
    <row r="419" spans="1:4" hidden="1" outlineLevel="1">
      <c r="A419" s="77"/>
      <c r="B419" s="78"/>
      <c r="C419" s="78"/>
      <c r="D419" s="78"/>
    </row>
    <row r="420" spans="1:4" hidden="1" outlineLevel="1">
      <c r="A420" s="77"/>
      <c r="B420" s="78"/>
      <c r="C420" s="78"/>
      <c r="D420" s="78"/>
    </row>
    <row r="421" spans="1:4" hidden="1" outlineLevel="1">
      <c r="A421" s="77"/>
      <c r="B421" s="78"/>
      <c r="C421" s="78"/>
      <c r="D421" s="78"/>
    </row>
    <row r="422" spans="1:4" hidden="1" outlineLevel="1">
      <c r="A422" s="77"/>
      <c r="B422" s="78"/>
      <c r="C422" s="78"/>
      <c r="D422" s="78"/>
    </row>
    <row r="423" spans="1:4" hidden="1" outlineLevel="1">
      <c r="A423" s="77"/>
      <c r="B423" s="78"/>
      <c r="C423" s="78"/>
      <c r="D423" s="78"/>
    </row>
    <row r="424" spans="1:4" hidden="1" outlineLevel="1">
      <c r="A424" s="77"/>
      <c r="B424" s="78"/>
      <c r="C424" s="78"/>
      <c r="D424" s="78"/>
    </row>
    <row r="425" spans="1:4" hidden="1" outlineLevel="1">
      <c r="A425" s="77"/>
      <c r="B425" s="78"/>
      <c r="C425" s="78"/>
      <c r="D425" s="78"/>
    </row>
    <row r="426" spans="1:4" hidden="1" outlineLevel="1">
      <c r="A426" s="77"/>
      <c r="B426" s="78"/>
      <c r="C426" s="78"/>
      <c r="D426" s="78"/>
    </row>
    <row r="427" spans="1:4" hidden="1" outlineLevel="1">
      <c r="A427" s="77"/>
      <c r="B427" s="78"/>
      <c r="C427" s="78"/>
      <c r="D427" s="78"/>
    </row>
    <row r="428" spans="1:4" hidden="1" outlineLevel="1">
      <c r="A428" s="77"/>
      <c r="B428" s="78"/>
      <c r="C428" s="78"/>
      <c r="D428" s="78"/>
    </row>
    <row r="429" spans="1:4" hidden="1" outlineLevel="1">
      <c r="A429" s="77"/>
      <c r="B429" s="78"/>
      <c r="C429" s="78"/>
      <c r="D429" s="78"/>
    </row>
    <row r="430" spans="1:4" hidden="1" outlineLevel="1">
      <c r="A430" s="77"/>
      <c r="B430" s="78"/>
      <c r="C430" s="78"/>
      <c r="D430" s="78"/>
    </row>
    <row r="431" spans="1:4" hidden="1" outlineLevel="1">
      <c r="A431" s="77"/>
      <c r="B431" s="78"/>
      <c r="C431" s="78"/>
      <c r="D431" s="78"/>
    </row>
    <row r="432" spans="1:4" hidden="1" outlineLevel="1">
      <c r="A432" s="77"/>
      <c r="B432" s="78"/>
      <c r="C432" s="78"/>
      <c r="D432" s="78"/>
    </row>
    <row r="433" spans="1:4" hidden="1" outlineLevel="1">
      <c r="A433" s="77"/>
      <c r="B433" s="78"/>
      <c r="C433" s="78"/>
      <c r="D433" s="78"/>
    </row>
    <row r="434" spans="1:4" hidden="1" outlineLevel="1">
      <c r="A434" s="77"/>
      <c r="B434" s="78"/>
      <c r="C434" s="78"/>
      <c r="D434" s="78"/>
    </row>
    <row r="435" spans="1:4" hidden="1" outlineLevel="1">
      <c r="A435" s="77"/>
      <c r="B435" s="78"/>
      <c r="C435" s="78"/>
      <c r="D435" s="78"/>
    </row>
    <row r="436" spans="1:4" hidden="1" outlineLevel="1">
      <c r="A436" s="77"/>
      <c r="B436" s="78"/>
      <c r="C436" s="78"/>
      <c r="D436" s="78"/>
    </row>
    <row r="437" spans="1:4" hidden="1" outlineLevel="1">
      <c r="A437" s="77"/>
      <c r="B437" s="78"/>
      <c r="C437" s="78"/>
      <c r="D437" s="78"/>
    </row>
    <row r="438" spans="1:4" hidden="1" outlineLevel="1">
      <c r="A438" s="77"/>
      <c r="B438" s="78"/>
      <c r="C438" s="78"/>
      <c r="D438" s="78"/>
    </row>
    <row r="439" spans="1:4" hidden="1" outlineLevel="1">
      <c r="A439" s="77"/>
      <c r="B439" s="78"/>
      <c r="C439" s="78"/>
      <c r="D439" s="78"/>
    </row>
    <row r="440" spans="1:4" hidden="1" outlineLevel="1">
      <c r="A440" s="77"/>
      <c r="B440" s="78"/>
      <c r="C440" s="78"/>
      <c r="D440" s="78"/>
    </row>
    <row r="441" spans="1:4" hidden="1" outlineLevel="1">
      <c r="A441" s="77"/>
      <c r="B441" s="78"/>
      <c r="C441" s="78"/>
      <c r="D441" s="78"/>
    </row>
    <row r="442" spans="1:4" hidden="1" outlineLevel="1">
      <c r="A442" s="77"/>
      <c r="B442" s="78"/>
      <c r="C442" s="78"/>
      <c r="D442" s="78"/>
    </row>
    <row r="443" spans="1:4" hidden="1" outlineLevel="1">
      <c r="A443" s="77"/>
      <c r="B443" s="78"/>
      <c r="C443" s="78"/>
      <c r="D443" s="78"/>
    </row>
    <row r="444" spans="1:4" hidden="1" outlineLevel="1">
      <c r="A444" s="77"/>
      <c r="B444" s="78"/>
      <c r="C444" s="78"/>
      <c r="D444" s="78"/>
    </row>
    <row r="445" spans="1:4" hidden="1" outlineLevel="1">
      <c r="A445" s="77"/>
      <c r="B445" s="78"/>
      <c r="C445" s="78"/>
      <c r="D445" s="78"/>
    </row>
    <row r="446" spans="1:4" hidden="1" outlineLevel="1">
      <c r="A446" s="77"/>
      <c r="B446" s="78"/>
      <c r="C446" s="78"/>
      <c r="D446" s="78"/>
    </row>
    <row r="447" spans="1:4" hidden="1" outlineLevel="1">
      <c r="A447" s="77"/>
      <c r="B447" s="78"/>
      <c r="C447" s="78"/>
      <c r="D447" s="78"/>
    </row>
    <row r="448" spans="1:4" hidden="1" outlineLevel="1">
      <c r="A448" s="77"/>
      <c r="B448" s="78"/>
      <c r="C448" s="78"/>
      <c r="D448" s="78"/>
    </row>
    <row r="449" spans="1:4" hidden="1" outlineLevel="1">
      <c r="A449" s="77"/>
      <c r="B449" s="78"/>
      <c r="C449" s="78"/>
      <c r="D449" s="78"/>
    </row>
    <row r="450" spans="1:4" hidden="1" outlineLevel="1">
      <c r="A450" s="77"/>
      <c r="B450" s="78"/>
      <c r="C450" s="78"/>
      <c r="D450" s="78"/>
    </row>
    <row r="451" spans="1:4" hidden="1" outlineLevel="1">
      <c r="A451" s="77"/>
      <c r="B451" s="78"/>
      <c r="C451" s="78"/>
      <c r="D451" s="78"/>
    </row>
    <row r="452" spans="1:4" hidden="1" outlineLevel="1">
      <c r="A452" s="77"/>
      <c r="B452" s="78"/>
      <c r="C452" s="78"/>
      <c r="D452" s="78"/>
    </row>
    <row r="453" spans="1:4" hidden="1" outlineLevel="1">
      <c r="A453" s="77"/>
      <c r="B453" s="78"/>
      <c r="C453" s="78"/>
      <c r="D453" s="78"/>
    </row>
    <row r="454" spans="1:4" hidden="1" outlineLevel="1">
      <c r="A454" s="77"/>
      <c r="B454" s="78"/>
      <c r="C454" s="78"/>
      <c r="D454" s="78"/>
    </row>
    <row r="455" spans="1:4" hidden="1" outlineLevel="1">
      <c r="A455" s="77"/>
      <c r="B455" s="78"/>
      <c r="C455" s="78"/>
      <c r="D455" s="78"/>
    </row>
    <row r="456" spans="1:4" hidden="1" outlineLevel="1">
      <c r="A456" s="77"/>
      <c r="B456" s="78"/>
      <c r="C456" s="78"/>
      <c r="D456" s="78"/>
    </row>
    <row r="457" spans="1:4" hidden="1" outlineLevel="1">
      <c r="A457" s="77"/>
      <c r="B457" s="78"/>
      <c r="C457" s="78"/>
      <c r="D457" s="78"/>
    </row>
    <row r="458" spans="1:4" hidden="1" outlineLevel="1">
      <c r="A458" s="77"/>
      <c r="B458" s="78"/>
      <c r="C458" s="78"/>
      <c r="D458" s="78"/>
    </row>
    <row r="459" spans="1:4" hidden="1" outlineLevel="1">
      <c r="A459" s="77"/>
      <c r="B459" s="78"/>
      <c r="C459" s="78"/>
      <c r="D459" s="78"/>
    </row>
    <row r="460" spans="1:4" hidden="1" outlineLevel="1">
      <c r="A460" s="77"/>
      <c r="B460" s="78"/>
      <c r="C460" s="78"/>
      <c r="D460" s="78"/>
    </row>
    <row r="461" spans="1:4" hidden="1" outlineLevel="1">
      <c r="A461" s="77"/>
      <c r="B461" s="78"/>
      <c r="C461" s="78"/>
      <c r="D461" s="78"/>
    </row>
    <row r="462" spans="1:4" hidden="1" outlineLevel="1">
      <c r="A462" s="77"/>
      <c r="B462" s="78"/>
      <c r="C462" s="78"/>
      <c r="D462" s="78"/>
    </row>
    <row r="463" spans="1:4" hidden="1" outlineLevel="1">
      <c r="A463" s="77"/>
      <c r="B463" s="78"/>
      <c r="C463" s="78"/>
      <c r="D463" s="78"/>
    </row>
    <row r="464" spans="1:4" hidden="1" outlineLevel="1">
      <c r="A464" s="77"/>
      <c r="B464" s="78"/>
      <c r="C464" s="78"/>
      <c r="D464" s="78"/>
    </row>
    <row r="465" spans="1:4" hidden="1" outlineLevel="1">
      <c r="A465" s="77"/>
      <c r="B465" s="78"/>
      <c r="C465" s="78"/>
      <c r="D465" s="78"/>
    </row>
    <row r="466" spans="1:4" hidden="1" outlineLevel="1">
      <c r="A466" s="77"/>
      <c r="B466" s="78"/>
      <c r="C466" s="78"/>
      <c r="D466" s="78"/>
    </row>
    <row r="467" spans="1:4" hidden="1" outlineLevel="1">
      <c r="A467" s="77"/>
      <c r="B467" s="78"/>
      <c r="C467" s="78"/>
      <c r="D467" s="78"/>
    </row>
    <row r="468" spans="1:4" collapsed="1">
      <c r="A468" s="77"/>
      <c r="B468" s="78"/>
      <c r="C468" s="78"/>
      <c r="D468" s="78"/>
    </row>
    <row r="469" spans="1:4">
      <c r="A469" s="47" t="s">
        <v>203</v>
      </c>
      <c r="B469" s="73" t="s">
        <v>109</v>
      </c>
      <c r="C469" s="73"/>
      <c r="D469" s="73"/>
    </row>
    <row r="470" spans="1:4">
      <c r="A470" s="47" t="s">
        <v>109</v>
      </c>
      <c r="B470" s="73" t="s">
        <v>175</v>
      </c>
      <c r="C470" s="73" t="s">
        <v>174</v>
      </c>
      <c r="D470" s="47" t="s">
        <v>186</v>
      </c>
    </row>
    <row r="471" spans="1:4">
      <c r="A471" s="19"/>
      <c r="B471" s="28">
        <v>0</v>
      </c>
      <c r="C471" s="28">
        <v>0</v>
      </c>
      <c r="D471" s="28">
        <v>0</v>
      </c>
    </row>
    <row r="472" spans="1:4">
      <c r="A472" s="19" t="s">
        <v>128</v>
      </c>
      <c r="B472" s="28">
        <v>0.25597076218334575</v>
      </c>
      <c r="C472" s="28">
        <v>0.23048867098182066</v>
      </c>
      <c r="D472" s="28">
        <v>0.48645943316516638</v>
      </c>
    </row>
    <row r="473" spans="1:4">
      <c r="A473" s="19" t="s">
        <v>114</v>
      </c>
      <c r="B473" s="28">
        <v>0.28473433182551305</v>
      </c>
      <c r="C473" s="28">
        <v>0.22880623500932057</v>
      </c>
      <c r="D473" s="28">
        <v>0.51354056683483362</v>
      </c>
    </row>
    <row r="474" spans="1:4">
      <c r="A474" s="74" t="s">
        <v>186</v>
      </c>
      <c r="B474" s="75">
        <v>0.5407050940088588</v>
      </c>
      <c r="C474" s="75">
        <v>0.4592949059911412</v>
      </c>
      <c r="D474" s="75">
        <v>1</v>
      </c>
    </row>
    <row r="475" spans="1:4" hidden="1" outlineLevel="1">
      <c r="A475" s="77"/>
      <c r="B475" s="78"/>
      <c r="C475" s="78"/>
      <c r="D475" s="78"/>
    </row>
    <row r="476" spans="1:4" hidden="1" outlineLevel="1">
      <c r="A476" s="77"/>
      <c r="B476" s="78"/>
      <c r="C476" s="78"/>
      <c r="D476" s="78"/>
    </row>
    <row r="477" spans="1:4" hidden="1" outlineLevel="1">
      <c r="A477" s="77"/>
      <c r="B477" s="78"/>
      <c r="C477" s="78"/>
      <c r="D477" s="78"/>
    </row>
    <row r="478" spans="1:4" hidden="1" outlineLevel="1">
      <c r="A478" s="77"/>
      <c r="B478" s="78"/>
      <c r="C478" s="78"/>
      <c r="D478" s="78"/>
    </row>
    <row r="479" spans="1:4" hidden="1" outlineLevel="1">
      <c r="A479" s="77"/>
      <c r="B479" s="78"/>
      <c r="C479" s="78"/>
      <c r="D479" s="78"/>
    </row>
    <row r="480" spans="1:4" hidden="1" outlineLevel="1">
      <c r="A480" s="77"/>
      <c r="B480" s="78"/>
      <c r="C480" s="78"/>
      <c r="D480" s="78"/>
    </row>
    <row r="481" spans="1:4" hidden="1" outlineLevel="1">
      <c r="A481" s="77"/>
      <c r="B481" s="78"/>
      <c r="C481" s="78"/>
      <c r="D481" s="78"/>
    </row>
    <row r="482" spans="1:4" hidden="1" outlineLevel="1">
      <c r="A482" s="77"/>
      <c r="B482" s="78"/>
      <c r="C482" s="78"/>
      <c r="D482" s="78"/>
    </row>
    <row r="483" spans="1:4" hidden="1" outlineLevel="1">
      <c r="A483" s="77"/>
      <c r="B483" s="78"/>
      <c r="C483" s="78"/>
      <c r="D483" s="78"/>
    </row>
    <row r="484" spans="1:4" hidden="1" outlineLevel="1">
      <c r="A484" s="77"/>
      <c r="B484" s="78"/>
      <c r="C484" s="78"/>
      <c r="D484" s="78"/>
    </row>
    <row r="485" spans="1:4" hidden="1" outlineLevel="1">
      <c r="A485" s="77"/>
      <c r="B485" s="78"/>
      <c r="C485" s="78"/>
      <c r="D485" s="78"/>
    </row>
    <row r="486" spans="1:4" hidden="1" outlineLevel="1">
      <c r="A486" s="77"/>
      <c r="B486" s="78"/>
      <c r="C486" s="78"/>
      <c r="D486" s="78"/>
    </row>
    <row r="487" spans="1:4" hidden="1" outlineLevel="1">
      <c r="A487" s="77"/>
      <c r="B487" s="78"/>
      <c r="C487" s="78"/>
      <c r="D487" s="78"/>
    </row>
    <row r="488" spans="1:4" hidden="1" outlineLevel="1">
      <c r="A488" s="77"/>
      <c r="B488" s="78"/>
      <c r="C488" s="78"/>
      <c r="D488" s="78"/>
    </row>
    <row r="489" spans="1:4" hidden="1" outlineLevel="1">
      <c r="A489" s="77"/>
      <c r="B489" s="78"/>
      <c r="C489" s="78"/>
      <c r="D489" s="78"/>
    </row>
    <row r="490" spans="1:4" hidden="1" outlineLevel="1">
      <c r="A490" s="77"/>
      <c r="B490" s="78"/>
      <c r="C490" s="78"/>
      <c r="D490" s="78"/>
    </row>
    <row r="491" spans="1:4" hidden="1" outlineLevel="1">
      <c r="A491" s="77"/>
      <c r="B491" s="78"/>
      <c r="C491" s="78"/>
      <c r="D491" s="78"/>
    </row>
    <row r="492" spans="1:4" hidden="1" outlineLevel="1">
      <c r="A492" s="77"/>
      <c r="B492" s="78"/>
      <c r="C492" s="78"/>
      <c r="D492" s="78"/>
    </row>
    <row r="493" spans="1:4" hidden="1" outlineLevel="1">
      <c r="A493" s="77"/>
      <c r="B493" s="78"/>
      <c r="C493" s="78"/>
      <c r="D493" s="78"/>
    </row>
    <row r="494" spans="1:4" hidden="1" outlineLevel="1">
      <c r="A494" s="77"/>
      <c r="B494" s="78"/>
      <c r="C494" s="78"/>
      <c r="D494" s="78"/>
    </row>
    <row r="495" spans="1:4" hidden="1" outlineLevel="1">
      <c r="A495" s="77"/>
      <c r="B495" s="78"/>
      <c r="C495" s="78"/>
      <c r="D495" s="78"/>
    </row>
    <row r="496" spans="1:4" hidden="1" outlineLevel="1">
      <c r="A496" s="77"/>
      <c r="B496" s="78"/>
      <c r="C496" s="78"/>
      <c r="D496" s="78"/>
    </row>
    <row r="497" spans="1:4" hidden="1" outlineLevel="1">
      <c r="A497" s="77"/>
      <c r="B497" s="78"/>
      <c r="C497" s="78"/>
      <c r="D497" s="78"/>
    </row>
    <row r="498" spans="1:4" hidden="1" outlineLevel="1">
      <c r="A498" s="77"/>
      <c r="B498" s="78"/>
      <c r="C498" s="78"/>
      <c r="D498" s="78"/>
    </row>
    <row r="499" spans="1:4" hidden="1" outlineLevel="1">
      <c r="A499" s="77"/>
      <c r="B499" s="78"/>
      <c r="C499" s="78"/>
      <c r="D499" s="78"/>
    </row>
    <row r="500" spans="1:4" hidden="1" outlineLevel="1">
      <c r="A500" s="77"/>
      <c r="B500" s="78"/>
      <c r="C500" s="78"/>
      <c r="D500" s="78"/>
    </row>
    <row r="501" spans="1:4" hidden="1" outlineLevel="1">
      <c r="A501" s="77"/>
      <c r="B501" s="78"/>
      <c r="C501" s="78"/>
      <c r="D501" s="78"/>
    </row>
    <row r="502" spans="1:4" hidden="1" outlineLevel="1">
      <c r="A502" s="77"/>
      <c r="B502" s="78"/>
      <c r="C502" s="78"/>
      <c r="D502" s="78"/>
    </row>
    <row r="503" spans="1:4" hidden="1" outlineLevel="1">
      <c r="A503" s="77"/>
      <c r="B503" s="78"/>
      <c r="C503" s="78"/>
      <c r="D503" s="78"/>
    </row>
    <row r="504" spans="1:4" hidden="1" outlineLevel="1">
      <c r="A504" s="77"/>
      <c r="B504" s="78"/>
      <c r="C504" s="78"/>
      <c r="D504" s="78"/>
    </row>
    <row r="505" spans="1:4" hidden="1" outlineLevel="1">
      <c r="A505" s="77"/>
      <c r="B505" s="78"/>
      <c r="C505" s="78"/>
      <c r="D505" s="78"/>
    </row>
    <row r="506" spans="1:4" hidden="1" outlineLevel="1">
      <c r="A506" s="77"/>
      <c r="B506" s="78"/>
      <c r="C506" s="78"/>
      <c r="D506" s="78"/>
    </row>
    <row r="507" spans="1:4" hidden="1" outlineLevel="1">
      <c r="A507" s="77"/>
      <c r="B507" s="78"/>
      <c r="C507" s="78"/>
      <c r="D507" s="78"/>
    </row>
    <row r="508" spans="1:4" hidden="1" outlineLevel="1">
      <c r="A508" s="77"/>
      <c r="B508" s="78"/>
      <c r="C508" s="78"/>
      <c r="D508" s="78"/>
    </row>
    <row r="509" spans="1:4" hidden="1" outlineLevel="1">
      <c r="A509" s="77"/>
      <c r="B509" s="78"/>
      <c r="C509" s="78"/>
      <c r="D509" s="78"/>
    </row>
    <row r="510" spans="1:4" hidden="1" outlineLevel="1">
      <c r="A510" s="77"/>
      <c r="B510" s="78"/>
      <c r="C510" s="78"/>
      <c r="D510" s="78"/>
    </row>
    <row r="511" spans="1:4" hidden="1" outlineLevel="1">
      <c r="A511" s="77"/>
      <c r="B511" s="78"/>
      <c r="C511" s="78"/>
      <c r="D511" s="78"/>
    </row>
    <row r="512" spans="1:4" hidden="1" outlineLevel="1">
      <c r="A512" s="77"/>
      <c r="B512" s="78"/>
      <c r="C512" s="78"/>
      <c r="D512" s="78"/>
    </row>
    <row r="513" spans="1:21" hidden="1" outlineLevel="1">
      <c r="A513" s="77"/>
      <c r="B513" s="78"/>
      <c r="C513" s="78"/>
      <c r="D513" s="78"/>
    </row>
    <row r="514" spans="1:21" hidden="1" outlineLevel="1">
      <c r="A514" s="77"/>
      <c r="B514" s="78"/>
      <c r="C514" s="78"/>
      <c r="D514" s="78"/>
    </row>
    <row r="515" spans="1:21" hidden="1" outlineLevel="1">
      <c r="A515" s="77"/>
      <c r="B515" s="78"/>
      <c r="C515" s="78"/>
      <c r="D515" s="78"/>
    </row>
    <row r="516" spans="1:21" hidden="1" outlineLevel="1">
      <c r="A516" s="77"/>
      <c r="B516" s="78"/>
      <c r="C516" s="78"/>
      <c r="D516" s="78"/>
    </row>
    <row r="517" spans="1:21" hidden="1" outlineLevel="1">
      <c r="A517" s="77"/>
      <c r="B517" s="78"/>
      <c r="C517" s="78"/>
      <c r="D517" s="78"/>
    </row>
    <row r="518" spans="1:21" hidden="1" outlineLevel="1">
      <c r="A518" s="77"/>
      <c r="B518" s="78"/>
      <c r="C518" s="78"/>
      <c r="D518" s="78"/>
    </row>
    <row r="519" spans="1:21" hidden="1" outlineLevel="1">
      <c r="A519" s="77"/>
      <c r="B519" s="78"/>
      <c r="C519" s="78"/>
      <c r="D519" s="78"/>
    </row>
    <row r="520" spans="1:21" hidden="1" outlineLevel="1">
      <c r="A520" s="77"/>
      <c r="B520" s="78"/>
      <c r="C520" s="78"/>
      <c r="D520" s="78"/>
    </row>
    <row r="521" spans="1:21" hidden="1" outlineLevel="1">
      <c r="A521" s="77"/>
      <c r="B521" s="78"/>
      <c r="C521" s="78"/>
      <c r="D521" s="78"/>
    </row>
    <row r="522" spans="1:21" hidden="1" outlineLevel="1">
      <c r="A522" s="77"/>
      <c r="B522" s="78"/>
      <c r="C522" s="78"/>
      <c r="D522" s="78"/>
    </row>
    <row r="523" spans="1:21" hidden="1" outlineLevel="1">
      <c r="A523" s="77"/>
      <c r="B523" s="78"/>
      <c r="C523" s="78"/>
      <c r="D523" s="78"/>
    </row>
    <row r="524" spans="1:21" hidden="1" outlineLevel="1">
      <c r="A524" s="77"/>
      <c r="B524" s="78"/>
      <c r="C524" s="78"/>
      <c r="D524" s="78"/>
    </row>
    <row r="525" spans="1:21" s="51" customFormat="1" ht="35.1" customHeight="1" collapsed="1">
      <c r="A525" s="50" t="s">
        <v>204</v>
      </c>
    </row>
    <row r="526" spans="1:21" s="47" customFormat="1">
      <c r="A526" s="47" t="s">
        <v>205</v>
      </c>
      <c r="B526" s="47" t="s">
        <v>109</v>
      </c>
    </row>
    <row r="527" spans="1:21" s="82" customFormat="1" ht="100.9">
      <c r="A527" s="82" t="s">
        <v>109</v>
      </c>
      <c r="B527" s="83" t="s">
        <v>121</v>
      </c>
      <c r="C527" s="83" t="s">
        <v>135</v>
      </c>
      <c r="D527" s="83" t="s">
        <v>156</v>
      </c>
      <c r="E527" s="83" t="s">
        <v>150</v>
      </c>
      <c r="F527" s="83" t="s">
        <v>124</v>
      </c>
      <c r="G527" s="83" t="s">
        <v>140</v>
      </c>
      <c r="H527" s="83" t="s">
        <v>154</v>
      </c>
      <c r="I527" s="83" t="s">
        <v>159</v>
      </c>
      <c r="J527" s="83" t="s">
        <v>151</v>
      </c>
      <c r="K527" s="83" t="s">
        <v>141</v>
      </c>
      <c r="L527" s="83" t="s">
        <v>129</v>
      </c>
      <c r="M527" s="83" t="s">
        <v>162</v>
      </c>
      <c r="N527" s="83" t="s">
        <v>144</v>
      </c>
      <c r="O527" s="83" t="s">
        <v>117</v>
      </c>
      <c r="P527" s="83" t="s">
        <v>134</v>
      </c>
      <c r="Q527" s="83" t="s">
        <v>148</v>
      </c>
      <c r="R527" s="83" t="s">
        <v>105</v>
      </c>
      <c r="S527" s="83" t="s">
        <v>136</v>
      </c>
      <c r="T527" s="83" t="s">
        <v>186</v>
      </c>
      <c r="U527" s="47"/>
    </row>
    <row r="528" spans="1:21">
      <c r="A528" s="19" t="s">
        <v>175</v>
      </c>
      <c r="B528" s="21">
        <v>1.6E-2</v>
      </c>
      <c r="C528" s="21">
        <v>8.0000000000000002E-3</v>
      </c>
      <c r="D528" s="21">
        <v>2E-3</v>
      </c>
      <c r="E528" s="21">
        <v>6.0000000000000001E-3</v>
      </c>
      <c r="F528" s="21">
        <v>5.6000000000000001E-2</v>
      </c>
      <c r="G528" s="21">
        <v>0.03</v>
      </c>
      <c r="H528" s="21">
        <v>8.0000000000000002E-3</v>
      </c>
      <c r="I528" s="21">
        <v>4.0000000000000001E-3</v>
      </c>
      <c r="J528" s="21">
        <v>0</v>
      </c>
      <c r="K528" s="21">
        <v>4.0000000000000001E-3</v>
      </c>
      <c r="L528" s="21">
        <v>4.2000000000000003E-2</v>
      </c>
      <c r="M528" s="21">
        <v>6.0000000000000001E-3</v>
      </c>
      <c r="N528" s="21">
        <v>0.02</v>
      </c>
      <c r="O528" s="21">
        <v>4.8000000000000001E-2</v>
      </c>
      <c r="P528" s="21">
        <v>2.1999999999999999E-2</v>
      </c>
      <c r="Q528" s="21">
        <v>8.0000000000000002E-3</v>
      </c>
      <c r="R528" s="21">
        <v>0.156</v>
      </c>
      <c r="S528" s="21">
        <v>6.8000000000000005E-2</v>
      </c>
      <c r="T528" s="21">
        <v>0.504</v>
      </c>
    </row>
    <row r="529" spans="1:20">
      <c r="A529" s="20" t="s">
        <v>206</v>
      </c>
      <c r="B529" s="21">
        <v>0.01</v>
      </c>
      <c r="C529" s="21">
        <v>4.0000000000000001E-3</v>
      </c>
      <c r="D529" s="21">
        <v>2E-3</v>
      </c>
      <c r="E529" s="21">
        <v>0</v>
      </c>
      <c r="F529" s="21">
        <v>0.04</v>
      </c>
      <c r="G529" s="21">
        <v>0.01</v>
      </c>
      <c r="H529" s="21">
        <v>8.0000000000000002E-3</v>
      </c>
      <c r="I529" s="21">
        <v>4.0000000000000001E-3</v>
      </c>
      <c r="J529" s="21">
        <v>0</v>
      </c>
      <c r="K529" s="21">
        <v>4.0000000000000001E-3</v>
      </c>
      <c r="L529" s="21">
        <v>1.7999999999999999E-2</v>
      </c>
      <c r="M529" s="21">
        <v>4.0000000000000001E-3</v>
      </c>
      <c r="N529" s="21">
        <v>0.01</v>
      </c>
      <c r="O529" s="21">
        <v>2.8000000000000001E-2</v>
      </c>
      <c r="P529" s="21">
        <v>1.6E-2</v>
      </c>
      <c r="Q529" s="21">
        <v>6.0000000000000001E-3</v>
      </c>
      <c r="R529" s="21">
        <v>7.3999999999999996E-2</v>
      </c>
      <c r="S529" s="21">
        <v>3.7999999999999999E-2</v>
      </c>
      <c r="T529" s="21">
        <v>0.27600000000000002</v>
      </c>
    </row>
    <row r="530" spans="1:20">
      <c r="A530" s="20" t="s">
        <v>75</v>
      </c>
      <c r="B530" s="21">
        <v>6.0000000000000001E-3</v>
      </c>
      <c r="C530" s="21">
        <v>4.0000000000000001E-3</v>
      </c>
      <c r="D530" s="21">
        <v>0</v>
      </c>
      <c r="E530" s="21">
        <v>6.0000000000000001E-3</v>
      </c>
      <c r="F530" s="21">
        <v>1.6E-2</v>
      </c>
      <c r="G530" s="21">
        <v>0.02</v>
      </c>
      <c r="H530" s="21">
        <v>0</v>
      </c>
      <c r="I530" s="21">
        <v>0</v>
      </c>
      <c r="J530" s="21">
        <v>0</v>
      </c>
      <c r="K530" s="21">
        <v>0</v>
      </c>
      <c r="L530" s="21">
        <v>2.4E-2</v>
      </c>
      <c r="M530" s="21">
        <v>2E-3</v>
      </c>
      <c r="N530" s="21">
        <v>0.01</v>
      </c>
      <c r="O530" s="21">
        <v>0.02</v>
      </c>
      <c r="P530" s="21">
        <v>6.0000000000000001E-3</v>
      </c>
      <c r="Q530" s="21">
        <v>2E-3</v>
      </c>
      <c r="R530" s="21">
        <v>8.2000000000000003E-2</v>
      </c>
      <c r="S530" s="21">
        <v>0.03</v>
      </c>
      <c r="T530" s="21">
        <v>0.22800000000000001</v>
      </c>
    </row>
    <row r="531" spans="1:20">
      <c r="A531" s="19" t="s">
        <v>174</v>
      </c>
      <c r="B531" s="21">
        <v>0.03</v>
      </c>
      <c r="C531" s="21">
        <v>4.0000000000000001E-3</v>
      </c>
      <c r="D531" s="21">
        <v>0</v>
      </c>
      <c r="E531" s="21">
        <v>8.0000000000000002E-3</v>
      </c>
      <c r="F531" s="21">
        <v>4.8000000000000001E-2</v>
      </c>
      <c r="G531" s="21">
        <v>0.04</v>
      </c>
      <c r="H531" s="21">
        <v>6.0000000000000001E-3</v>
      </c>
      <c r="I531" s="21">
        <v>2E-3</v>
      </c>
      <c r="J531" s="21">
        <v>4.0000000000000001E-3</v>
      </c>
      <c r="K531" s="21">
        <v>0.01</v>
      </c>
      <c r="L531" s="21">
        <v>0.06</v>
      </c>
      <c r="M531" s="21">
        <v>2E-3</v>
      </c>
      <c r="N531" s="21">
        <v>1.6E-2</v>
      </c>
      <c r="O531" s="21">
        <v>4.2000000000000003E-2</v>
      </c>
      <c r="P531" s="21">
        <v>4.0000000000000001E-3</v>
      </c>
      <c r="Q531" s="21">
        <v>6.0000000000000001E-3</v>
      </c>
      <c r="R531" s="21">
        <v>0.14199999999999999</v>
      </c>
      <c r="S531" s="21">
        <v>7.1999999999999995E-2</v>
      </c>
      <c r="T531" s="21">
        <v>0.496</v>
      </c>
    </row>
    <row r="532" spans="1:20">
      <c r="A532" s="20" t="s">
        <v>206</v>
      </c>
      <c r="B532" s="21">
        <v>2.4E-2</v>
      </c>
      <c r="C532" s="21">
        <v>4.0000000000000001E-3</v>
      </c>
      <c r="D532" s="21">
        <v>0</v>
      </c>
      <c r="E532" s="21">
        <v>6.0000000000000001E-3</v>
      </c>
      <c r="F532" s="21">
        <v>3.5999999999999997E-2</v>
      </c>
      <c r="G532" s="21">
        <v>0.02</v>
      </c>
      <c r="H532" s="21">
        <v>0</v>
      </c>
      <c r="I532" s="21">
        <v>0</v>
      </c>
      <c r="J532" s="21">
        <v>4.0000000000000001E-3</v>
      </c>
      <c r="K532" s="21">
        <v>4.0000000000000001E-3</v>
      </c>
      <c r="L532" s="21">
        <v>3.5999999999999997E-2</v>
      </c>
      <c r="M532" s="21">
        <v>2E-3</v>
      </c>
      <c r="N532" s="21">
        <v>1.4E-2</v>
      </c>
      <c r="O532" s="21">
        <v>2.4E-2</v>
      </c>
      <c r="P532" s="21">
        <v>2E-3</v>
      </c>
      <c r="Q532" s="21">
        <v>4.0000000000000001E-3</v>
      </c>
      <c r="R532" s="21">
        <v>0.09</v>
      </c>
      <c r="S532" s="21">
        <v>3.4000000000000002E-2</v>
      </c>
      <c r="T532" s="21">
        <v>0.30399999999999999</v>
      </c>
    </row>
    <row r="533" spans="1:20">
      <c r="A533" s="20" t="s">
        <v>75</v>
      </c>
      <c r="B533" s="21">
        <v>6.0000000000000001E-3</v>
      </c>
      <c r="C533" s="21">
        <v>0</v>
      </c>
      <c r="D533" s="21">
        <v>0</v>
      </c>
      <c r="E533" s="21">
        <v>2E-3</v>
      </c>
      <c r="F533" s="21">
        <v>1.2E-2</v>
      </c>
      <c r="G533" s="21">
        <v>0.02</v>
      </c>
      <c r="H533" s="21">
        <v>6.0000000000000001E-3</v>
      </c>
      <c r="I533" s="21">
        <v>2E-3</v>
      </c>
      <c r="J533" s="21">
        <v>0</v>
      </c>
      <c r="K533" s="21">
        <v>6.0000000000000001E-3</v>
      </c>
      <c r="L533" s="21">
        <v>2.4E-2</v>
      </c>
      <c r="M533" s="21">
        <v>0</v>
      </c>
      <c r="N533" s="21">
        <v>2E-3</v>
      </c>
      <c r="O533" s="21">
        <v>1.7999999999999999E-2</v>
      </c>
      <c r="P533" s="21">
        <v>2E-3</v>
      </c>
      <c r="Q533" s="21">
        <v>2E-3</v>
      </c>
      <c r="R533" s="21">
        <v>5.1999999999999998E-2</v>
      </c>
      <c r="S533" s="21">
        <v>3.7999999999999999E-2</v>
      </c>
      <c r="T533" s="21">
        <v>0.192</v>
      </c>
    </row>
    <row r="534" spans="1:20" s="47" customFormat="1">
      <c r="A534" s="74" t="s">
        <v>186</v>
      </c>
      <c r="B534" s="76">
        <v>4.5999999999999999E-2</v>
      </c>
      <c r="C534" s="76">
        <v>1.2E-2</v>
      </c>
      <c r="D534" s="76">
        <v>2E-3</v>
      </c>
      <c r="E534" s="76">
        <v>1.4E-2</v>
      </c>
      <c r="F534" s="76">
        <v>0.104</v>
      </c>
      <c r="G534" s="76">
        <v>7.0000000000000007E-2</v>
      </c>
      <c r="H534" s="76">
        <v>1.4E-2</v>
      </c>
      <c r="I534" s="76">
        <v>6.0000000000000001E-3</v>
      </c>
      <c r="J534" s="76">
        <v>4.0000000000000001E-3</v>
      </c>
      <c r="K534" s="76">
        <v>1.4E-2</v>
      </c>
      <c r="L534" s="76">
        <v>0.10199999999999999</v>
      </c>
      <c r="M534" s="76">
        <v>8.0000000000000002E-3</v>
      </c>
      <c r="N534" s="76">
        <v>3.5999999999999997E-2</v>
      </c>
      <c r="O534" s="76">
        <v>0.09</v>
      </c>
      <c r="P534" s="76">
        <v>2.5999999999999999E-2</v>
      </c>
      <c r="Q534" s="76">
        <v>1.4E-2</v>
      </c>
      <c r="R534" s="76">
        <v>0.29799999999999999</v>
      </c>
      <c r="S534" s="76">
        <v>0.14000000000000001</v>
      </c>
      <c r="T534" s="76">
        <v>1</v>
      </c>
    </row>
    <row r="535" spans="1:20" hidden="1">
      <c r="A535"/>
      <c r="B535"/>
    </row>
    <row r="536" spans="1:20" hidden="1">
      <c r="A536"/>
      <c r="B536"/>
    </row>
    <row r="537" spans="1:20" hidden="1" outlineLevel="1">
      <c r="A537" s="77"/>
      <c r="B537" s="87"/>
      <c r="C537" s="87"/>
      <c r="D537" s="87"/>
      <c r="E537" s="22"/>
      <c r="F537" s="22"/>
      <c r="G537" s="22"/>
      <c r="H537" s="22"/>
      <c r="I537" s="22"/>
      <c r="J537" s="22"/>
      <c r="K537" s="22"/>
      <c r="L537" s="22"/>
      <c r="M537" s="22"/>
      <c r="N537" s="22"/>
      <c r="O537" s="22"/>
      <c r="P537" s="22"/>
      <c r="Q537" s="22"/>
      <c r="R537" s="22"/>
      <c r="S537" s="22"/>
      <c r="T537" s="22"/>
    </row>
    <row r="538" spans="1:20" hidden="1" outlineLevel="1">
      <c r="A538" s="77"/>
      <c r="B538" s="87"/>
      <c r="C538" s="87"/>
      <c r="D538" s="87"/>
      <c r="E538" s="22"/>
      <c r="F538" s="22"/>
      <c r="G538" s="22"/>
      <c r="H538" s="22"/>
      <c r="I538" s="22"/>
      <c r="J538" s="22"/>
      <c r="K538" s="22"/>
      <c r="L538" s="22"/>
      <c r="M538" s="22"/>
      <c r="N538" s="22"/>
      <c r="O538" s="22"/>
      <c r="P538" s="22"/>
      <c r="Q538" s="22"/>
      <c r="R538" s="22"/>
      <c r="S538" s="22"/>
      <c r="T538" s="22"/>
    </row>
    <row r="539" spans="1:20" hidden="1" outlineLevel="1">
      <c r="A539" s="77"/>
      <c r="B539" s="87"/>
      <c r="C539" s="87"/>
      <c r="D539" s="87"/>
      <c r="E539" s="22"/>
      <c r="F539" s="22"/>
      <c r="G539" s="22"/>
      <c r="H539" s="22"/>
      <c r="I539" s="22"/>
      <c r="J539" s="22"/>
      <c r="K539" s="22"/>
      <c r="L539" s="22"/>
      <c r="M539" s="22"/>
      <c r="N539" s="22"/>
      <c r="O539" s="22"/>
      <c r="P539" s="22"/>
      <c r="Q539" s="22"/>
      <c r="R539" s="22"/>
      <c r="S539" s="22"/>
      <c r="T539" s="22"/>
    </row>
    <row r="540" spans="1:20" hidden="1" outlineLevel="1">
      <c r="A540" s="77"/>
      <c r="B540" s="87"/>
      <c r="C540" s="87"/>
      <c r="D540" s="87"/>
      <c r="E540" s="22"/>
      <c r="F540" s="22"/>
      <c r="G540" s="22"/>
      <c r="H540" s="22"/>
      <c r="I540" s="22"/>
      <c r="J540" s="22"/>
      <c r="K540" s="22"/>
      <c r="L540" s="22"/>
      <c r="M540" s="22"/>
      <c r="N540" s="22"/>
      <c r="O540" s="22"/>
      <c r="P540" s="22"/>
      <c r="Q540" s="22"/>
      <c r="R540" s="22"/>
      <c r="S540" s="22"/>
      <c r="T540" s="22"/>
    </row>
    <row r="541" spans="1:20" hidden="1" outlineLevel="1">
      <c r="A541" s="77"/>
      <c r="B541" s="87"/>
      <c r="C541" s="87"/>
      <c r="D541" s="87"/>
      <c r="E541" s="22"/>
      <c r="F541" s="22"/>
      <c r="G541" s="22"/>
      <c r="H541" s="22"/>
      <c r="I541" s="22"/>
      <c r="J541" s="22"/>
      <c r="K541" s="22"/>
      <c r="L541" s="22"/>
      <c r="M541" s="22"/>
      <c r="N541" s="22"/>
      <c r="O541" s="22"/>
      <c r="P541" s="22"/>
      <c r="Q541" s="22"/>
      <c r="R541" s="22"/>
      <c r="S541" s="22"/>
      <c r="T541" s="22"/>
    </row>
    <row r="542" spans="1:20" hidden="1" outlineLevel="1">
      <c r="A542" s="77"/>
      <c r="B542" s="87"/>
      <c r="C542" s="87"/>
      <c r="D542" s="87"/>
      <c r="E542" s="22"/>
      <c r="F542" s="22"/>
      <c r="G542" s="22"/>
      <c r="H542" s="22"/>
      <c r="I542" s="22"/>
      <c r="J542" s="22"/>
      <c r="K542" s="22"/>
      <c r="L542" s="22"/>
      <c r="M542" s="22"/>
      <c r="N542" s="22"/>
      <c r="O542" s="22"/>
      <c r="P542" s="22"/>
      <c r="Q542" s="22"/>
      <c r="R542" s="22"/>
      <c r="S542" s="22"/>
      <c r="T542" s="22"/>
    </row>
    <row r="543" spans="1:20" hidden="1" outlineLevel="1">
      <c r="A543" s="77"/>
      <c r="B543" s="87"/>
      <c r="C543" s="87"/>
      <c r="D543" s="87"/>
      <c r="E543" s="22"/>
      <c r="F543" s="22"/>
      <c r="G543" s="22"/>
      <c r="H543" s="22"/>
      <c r="I543" s="22"/>
      <c r="J543" s="22"/>
      <c r="K543" s="22"/>
      <c r="L543" s="22"/>
      <c r="M543" s="22"/>
      <c r="N543" s="22"/>
      <c r="O543" s="22"/>
      <c r="P543" s="22"/>
      <c r="Q543" s="22"/>
      <c r="R543" s="22"/>
      <c r="S543" s="22"/>
      <c r="T543" s="22"/>
    </row>
    <row r="544" spans="1:20" hidden="1" outlineLevel="1">
      <c r="A544" s="77"/>
      <c r="B544" s="87"/>
      <c r="C544" s="87"/>
      <c r="D544" s="87"/>
      <c r="E544" s="22"/>
      <c r="F544" s="22"/>
      <c r="G544" s="22"/>
      <c r="H544" s="22"/>
      <c r="I544" s="22"/>
      <c r="J544" s="22"/>
      <c r="K544" s="22"/>
      <c r="L544" s="22"/>
      <c r="M544" s="22"/>
      <c r="N544" s="22"/>
      <c r="O544" s="22"/>
      <c r="P544" s="22"/>
      <c r="Q544" s="22"/>
      <c r="R544" s="22"/>
      <c r="S544" s="22"/>
      <c r="T544" s="22"/>
    </row>
    <row r="545" spans="1:20" hidden="1" outlineLevel="1">
      <c r="A545" s="77"/>
      <c r="B545" s="87"/>
      <c r="C545" s="87"/>
      <c r="D545" s="87"/>
      <c r="E545" s="22"/>
      <c r="F545" s="22"/>
      <c r="G545" s="22"/>
      <c r="H545" s="22"/>
      <c r="I545" s="22"/>
      <c r="J545" s="22"/>
      <c r="K545" s="22"/>
      <c r="L545" s="22"/>
      <c r="M545" s="22"/>
      <c r="N545" s="22"/>
      <c r="O545" s="22"/>
      <c r="P545" s="22"/>
      <c r="Q545" s="22"/>
      <c r="R545" s="22"/>
      <c r="S545" s="22"/>
      <c r="T545" s="22"/>
    </row>
    <row r="546" spans="1:20" hidden="1" outlineLevel="1">
      <c r="A546" s="77"/>
      <c r="B546" s="87"/>
      <c r="C546" s="87"/>
      <c r="D546" s="87"/>
      <c r="E546" s="22"/>
      <c r="F546" s="22"/>
      <c r="G546" s="22"/>
      <c r="H546" s="22"/>
      <c r="I546" s="22"/>
      <c r="J546" s="22"/>
      <c r="K546" s="22"/>
      <c r="L546" s="22"/>
      <c r="M546" s="22"/>
      <c r="N546" s="22"/>
      <c r="O546" s="22"/>
      <c r="P546" s="22"/>
      <c r="Q546" s="22"/>
      <c r="R546" s="22"/>
      <c r="S546" s="22"/>
      <c r="T546" s="22"/>
    </row>
    <row r="547" spans="1:20" hidden="1" outlineLevel="1">
      <c r="A547" s="77"/>
      <c r="B547" s="87"/>
      <c r="C547" s="87"/>
      <c r="D547" s="87"/>
      <c r="E547" s="22"/>
      <c r="F547" s="22"/>
      <c r="G547" s="22"/>
      <c r="H547" s="22"/>
      <c r="I547" s="22"/>
      <c r="J547" s="22"/>
      <c r="K547" s="22"/>
      <c r="L547" s="22"/>
      <c r="M547" s="22"/>
      <c r="N547" s="22"/>
      <c r="O547" s="22"/>
      <c r="P547" s="22"/>
      <c r="Q547" s="22"/>
      <c r="R547" s="22"/>
      <c r="S547" s="22"/>
      <c r="T547" s="22"/>
    </row>
    <row r="548" spans="1:20" hidden="1" outlineLevel="1">
      <c r="A548" s="77"/>
      <c r="B548" s="87"/>
      <c r="C548" s="87"/>
      <c r="D548" s="87"/>
      <c r="E548" s="22"/>
      <c r="F548" s="22"/>
      <c r="G548" s="22"/>
      <c r="H548" s="22"/>
      <c r="I548" s="22"/>
      <c r="J548" s="22"/>
      <c r="K548" s="22"/>
      <c r="L548" s="22"/>
      <c r="M548" s="22"/>
      <c r="N548" s="22"/>
      <c r="O548" s="22"/>
      <c r="P548" s="22"/>
      <c r="Q548" s="22"/>
      <c r="R548" s="22"/>
      <c r="S548" s="22"/>
      <c r="T548" s="22"/>
    </row>
    <row r="549" spans="1:20" hidden="1" outlineLevel="1">
      <c r="A549" s="77"/>
      <c r="B549" s="87"/>
      <c r="C549" s="87"/>
      <c r="D549" s="87"/>
      <c r="E549" s="22"/>
      <c r="F549" s="22"/>
      <c r="G549" s="22"/>
      <c r="H549" s="22"/>
      <c r="I549" s="22"/>
      <c r="J549" s="22"/>
      <c r="K549" s="22"/>
      <c r="L549" s="22"/>
      <c r="M549" s="22"/>
      <c r="N549" s="22"/>
      <c r="O549" s="22"/>
      <c r="P549" s="22"/>
      <c r="Q549" s="22"/>
      <c r="R549" s="22"/>
      <c r="S549" s="22"/>
      <c r="T549" s="22"/>
    </row>
    <row r="550" spans="1:20" hidden="1" outlineLevel="1">
      <c r="A550" s="77"/>
      <c r="B550" s="87"/>
      <c r="C550" s="87"/>
      <c r="D550" s="87"/>
      <c r="E550" s="22"/>
      <c r="F550" s="22"/>
      <c r="G550" s="22"/>
      <c r="H550" s="22"/>
      <c r="I550" s="22"/>
      <c r="J550" s="22"/>
      <c r="K550" s="22"/>
      <c r="L550" s="22"/>
      <c r="M550" s="22"/>
      <c r="N550" s="22"/>
      <c r="O550" s="22"/>
      <c r="P550" s="22"/>
      <c r="Q550" s="22"/>
      <c r="R550" s="22"/>
      <c r="S550" s="22"/>
      <c r="T550" s="22"/>
    </row>
    <row r="551" spans="1:20" hidden="1" outlineLevel="1">
      <c r="A551" s="77"/>
      <c r="B551" s="87"/>
      <c r="C551" s="87"/>
      <c r="D551" s="87"/>
      <c r="E551" s="22"/>
      <c r="F551" s="22"/>
      <c r="G551" s="22"/>
      <c r="H551" s="22"/>
      <c r="I551" s="22"/>
      <c r="J551" s="22"/>
      <c r="K551" s="22"/>
      <c r="L551" s="22"/>
      <c r="M551" s="22"/>
      <c r="N551" s="22"/>
      <c r="O551" s="22"/>
      <c r="P551" s="22"/>
      <c r="Q551" s="22"/>
      <c r="R551" s="22"/>
      <c r="S551" s="22"/>
      <c r="T551" s="22"/>
    </row>
    <row r="552" spans="1:20" hidden="1" outlineLevel="1">
      <c r="A552" s="77"/>
      <c r="B552" s="87"/>
      <c r="C552" s="87"/>
      <c r="D552" s="87"/>
      <c r="E552" s="22"/>
      <c r="F552" s="22"/>
      <c r="G552" s="22"/>
      <c r="H552" s="22"/>
      <c r="I552" s="22"/>
      <c r="J552" s="22"/>
      <c r="K552" s="22"/>
      <c r="L552" s="22"/>
      <c r="M552" s="22"/>
      <c r="N552" s="22"/>
      <c r="O552" s="22"/>
      <c r="P552" s="22"/>
      <c r="Q552" s="22"/>
      <c r="R552" s="22"/>
      <c r="S552" s="22"/>
      <c r="T552" s="22"/>
    </row>
    <row r="553" spans="1:20" hidden="1" outlineLevel="1">
      <c r="A553" s="77"/>
      <c r="B553" s="87"/>
      <c r="C553" s="87"/>
      <c r="D553" s="87"/>
      <c r="E553" s="22"/>
      <c r="F553" s="22"/>
      <c r="G553" s="22"/>
      <c r="H553" s="22"/>
      <c r="I553" s="22"/>
      <c r="J553" s="22"/>
      <c r="K553" s="22"/>
      <c r="L553" s="22"/>
      <c r="M553" s="22"/>
      <c r="N553" s="22"/>
      <c r="O553" s="22"/>
      <c r="P553" s="22"/>
      <c r="Q553" s="22"/>
      <c r="R553" s="22"/>
      <c r="S553" s="22"/>
      <c r="T553" s="22"/>
    </row>
    <row r="554" spans="1:20" hidden="1" outlineLevel="1">
      <c r="A554" s="77"/>
      <c r="B554" s="87"/>
      <c r="C554" s="87"/>
      <c r="D554" s="87"/>
      <c r="E554" s="22"/>
      <c r="F554" s="22"/>
      <c r="G554" s="22"/>
      <c r="H554" s="22"/>
      <c r="I554" s="22"/>
      <c r="J554" s="22"/>
      <c r="K554" s="22"/>
      <c r="L554" s="22"/>
      <c r="M554" s="22"/>
      <c r="N554" s="22"/>
      <c r="O554" s="22"/>
      <c r="P554" s="22"/>
      <c r="Q554" s="22"/>
      <c r="R554" s="22"/>
      <c r="S554" s="22"/>
      <c r="T554" s="22"/>
    </row>
    <row r="555" spans="1:20" hidden="1" outlineLevel="1">
      <c r="A555" s="77"/>
      <c r="B555" s="87"/>
      <c r="C555" s="87"/>
      <c r="D555" s="87"/>
      <c r="E555" s="22"/>
      <c r="F555" s="22"/>
      <c r="G555" s="22"/>
      <c r="H555" s="22"/>
      <c r="I555" s="22"/>
      <c r="J555" s="22"/>
      <c r="K555" s="22"/>
      <c r="L555" s="22"/>
      <c r="M555" s="22"/>
      <c r="N555" s="22"/>
      <c r="O555" s="22"/>
      <c r="P555" s="22"/>
      <c r="Q555" s="22"/>
      <c r="R555" s="22"/>
      <c r="S555" s="22"/>
      <c r="T555" s="22"/>
    </row>
    <row r="556" spans="1:20" hidden="1" outlineLevel="1">
      <c r="A556" s="77"/>
      <c r="B556" s="87"/>
      <c r="C556" s="87"/>
      <c r="D556" s="87"/>
      <c r="E556" s="22"/>
      <c r="F556" s="22"/>
      <c r="G556" s="22"/>
      <c r="H556" s="22"/>
      <c r="I556" s="22"/>
      <c r="J556" s="22"/>
      <c r="K556" s="22"/>
      <c r="L556" s="22"/>
      <c r="M556" s="22"/>
      <c r="N556" s="22"/>
      <c r="O556" s="22"/>
      <c r="P556" s="22"/>
      <c r="Q556" s="22"/>
      <c r="R556" s="22"/>
      <c r="S556" s="22"/>
      <c r="T556" s="22"/>
    </row>
    <row r="557" spans="1:20" hidden="1" outlineLevel="1">
      <c r="A557" s="77"/>
      <c r="B557" s="87"/>
      <c r="C557" s="87"/>
      <c r="D557" s="87"/>
      <c r="E557" s="22"/>
      <c r="F557" s="22"/>
      <c r="G557" s="22"/>
      <c r="H557" s="22"/>
      <c r="I557" s="22"/>
      <c r="J557" s="22"/>
      <c r="K557" s="22"/>
      <c r="L557" s="22"/>
      <c r="M557" s="22"/>
      <c r="N557" s="22"/>
      <c r="O557" s="22"/>
      <c r="P557" s="22"/>
      <c r="Q557" s="22"/>
      <c r="R557" s="22"/>
      <c r="S557" s="22"/>
      <c r="T557" s="22"/>
    </row>
    <row r="558" spans="1:20" hidden="1" outlineLevel="1">
      <c r="A558" s="77"/>
      <c r="B558" s="87"/>
      <c r="C558" s="87"/>
      <c r="D558" s="87"/>
      <c r="E558" s="22"/>
      <c r="F558" s="22"/>
      <c r="G558" s="22"/>
      <c r="H558" s="22"/>
      <c r="I558" s="22"/>
      <c r="J558" s="22"/>
      <c r="K558" s="22"/>
      <c r="L558" s="22"/>
      <c r="M558" s="22"/>
      <c r="N558" s="22"/>
      <c r="O558" s="22"/>
      <c r="P558" s="22"/>
      <c r="Q558" s="22"/>
      <c r="R558" s="22"/>
      <c r="S558" s="22"/>
      <c r="T558" s="22"/>
    </row>
    <row r="559" spans="1:20" hidden="1" outlineLevel="1">
      <c r="A559" s="77"/>
      <c r="B559" s="87"/>
      <c r="C559" s="87"/>
      <c r="D559" s="87"/>
      <c r="E559" s="22"/>
      <c r="F559" s="22"/>
      <c r="G559" s="22"/>
      <c r="H559" s="22"/>
      <c r="I559" s="22"/>
      <c r="J559" s="22"/>
      <c r="K559" s="22"/>
      <c r="L559" s="22"/>
      <c r="M559" s="22"/>
      <c r="N559" s="22"/>
      <c r="O559" s="22"/>
      <c r="P559" s="22"/>
      <c r="Q559" s="22"/>
      <c r="R559" s="22"/>
      <c r="S559" s="22"/>
      <c r="T559" s="22"/>
    </row>
    <row r="560" spans="1:20" hidden="1" outlineLevel="1">
      <c r="A560" s="77"/>
      <c r="B560" s="87"/>
      <c r="C560" s="87"/>
      <c r="D560" s="87"/>
      <c r="E560" s="22"/>
      <c r="F560" s="22"/>
      <c r="G560" s="22"/>
      <c r="H560" s="22"/>
      <c r="I560" s="22"/>
      <c r="J560" s="22"/>
      <c r="K560" s="22"/>
      <c r="L560" s="22"/>
      <c r="M560" s="22"/>
      <c r="N560" s="22"/>
      <c r="O560" s="22"/>
      <c r="P560" s="22"/>
      <c r="Q560" s="22"/>
      <c r="R560" s="22"/>
      <c r="S560" s="22"/>
      <c r="T560" s="22"/>
    </row>
    <row r="561" spans="1:20" hidden="1" outlineLevel="1">
      <c r="A561" s="77"/>
      <c r="B561" s="87"/>
      <c r="C561" s="87"/>
      <c r="D561" s="87"/>
      <c r="E561" s="22"/>
      <c r="F561" s="22"/>
      <c r="G561" s="22"/>
      <c r="H561" s="22"/>
      <c r="I561" s="22"/>
      <c r="J561" s="22"/>
      <c r="K561" s="22"/>
      <c r="L561" s="22"/>
      <c r="M561" s="22"/>
      <c r="N561" s="22"/>
      <c r="O561" s="22"/>
      <c r="P561" s="22"/>
      <c r="Q561" s="22"/>
      <c r="R561" s="22"/>
      <c r="S561" s="22"/>
      <c r="T561" s="22"/>
    </row>
    <row r="562" spans="1:20" hidden="1" outlineLevel="1">
      <c r="A562" s="77"/>
      <c r="B562" s="87"/>
      <c r="C562" s="87"/>
      <c r="D562" s="87"/>
      <c r="E562" s="22"/>
      <c r="F562" s="22"/>
      <c r="G562" s="22"/>
      <c r="H562" s="22"/>
      <c r="I562" s="22"/>
      <c r="J562" s="22"/>
      <c r="K562" s="22"/>
      <c r="L562" s="22"/>
      <c r="M562" s="22"/>
      <c r="N562" s="22"/>
      <c r="O562" s="22"/>
      <c r="P562" s="22"/>
      <c r="Q562" s="22"/>
      <c r="R562" s="22"/>
      <c r="S562" s="22"/>
      <c r="T562" s="22"/>
    </row>
    <row r="563" spans="1:20" hidden="1" outlineLevel="1">
      <c r="A563" s="77"/>
      <c r="B563" s="87"/>
      <c r="C563" s="87"/>
      <c r="D563" s="87"/>
      <c r="E563" s="22"/>
      <c r="F563" s="22"/>
      <c r="G563" s="22"/>
      <c r="H563" s="22"/>
      <c r="I563" s="22"/>
      <c r="J563" s="22"/>
      <c r="K563" s="22"/>
      <c r="L563" s="22"/>
      <c r="M563" s="22"/>
      <c r="N563" s="22"/>
      <c r="O563" s="22"/>
      <c r="P563" s="22"/>
      <c r="Q563" s="22"/>
      <c r="R563" s="22"/>
      <c r="S563" s="22"/>
      <c r="T563" s="22"/>
    </row>
    <row r="564" spans="1:20" hidden="1" outlineLevel="1">
      <c r="A564" s="77"/>
      <c r="B564" s="87"/>
      <c r="C564" s="87"/>
      <c r="D564" s="87"/>
      <c r="E564" s="22"/>
      <c r="F564" s="22"/>
      <c r="G564" s="22"/>
      <c r="H564" s="22"/>
      <c r="I564" s="22"/>
      <c r="J564" s="22"/>
      <c r="K564" s="22"/>
      <c r="L564" s="22"/>
      <c r="M564" s="22"/>
      <c r="N564" s="22"/>
      <c r="O564" s="22"/>
      <c r="P564" s="22"/>
      <c r="Q564" s="22"/>
      <c r="R564" s="22"/>
      <c r="S564" s="22"/>
      <c r="T564" s="22"/>
    </row>
    <row r="565" spans="1:20" hidden="1" outlineLevel="1">
      <c r="A565" s="77"/>
      <c r="B565" s="87"/>
      <c r="C565" s="87"/>
      <c r="D565" s="87"/>
      <c r="E565" s="22"/>
      <c r="F565" s="22"/>
      <c r="G565" s="22"/>
      <c r="H565" s="22"/>
      <c r="I565" s="22"/>
      <c r="J565" s="22"/>
      <c r="K565" s="22"/>
      <c r="L565" s="22"/>
      <c r="M565" s="22"/>
      <c r="N565" s="22"/>
      <c r="O565" s="22"/>
      <c r="P565" s="22"/>
      <c r="Q565" s="22"/>
      <c r="R565" s="22"/>
      <c r="S565" s="22"/>
      <c r="T565" s="22"/>
    </row>
    <row r="566" spans="1:20" hidden="1" outlineLevel="1">
      <c r="A566" s="77"/>
      <c r="B566" s="87"/>
      <c r="C566" s="87"/>
      <c r="D566" s="87"/>
      <c r="E566" s="22"/>
      <c r="F566" s="22"/>
      <c r="G566" s="22"/>
      <c r="H566" s="22"/>
      <c r="I566" s="22"/>
      <c r="J566" s="22"/>
      <c r="K566" s="22"/>
      <c r="L566" s="22"/>
      <c r="M566" s="22"/>
      <c r="N566" s="22"/>
      <c r="O566" s="22"/>
      <c r="P566" s="22"/>
      <c r="Q566" s="22"/>
      <c r="R566" s="22"/>
      <c r="S566" s="22"/>
      <c r="T566" s="22"/>
    </row>
    <row r="567" spans="1:20" hidden="1" outlineLevel="1">
      <c r="A567" s="77"/>
      <c r="B567" s="87"/>
      <c r="C567" s="87"/>
      <c r="D567" s="87"/>
      <c r="E567" s="22"/>
      <c r="F567" s="22"/>
      <c r="G567" s="22"/>
      <c r="H567" s="22"/>
      <c r="I567" s="22"/>
      <c r="J567" s="22"/>
      <c r="K567" s="22"/>
      <c r="L567" s="22"/>
      <c r="M567" s="22"/>
      <c r="N567" s="22"/>
      <c r="O567" s="22"/>
      <c r="P567" s="22"/>
      <c r="Q567" s="22"/>
      <c r="R567" s="22"/>
      <c r="S567" s="22"/>
      <c r="T567" s="22"/>
    </row>
    <row r="568" spans="1:20" hidden="1" outlineLevel="1">
      <c r="A568" s="77"/>
      <c r="B568" s="87"/>
      <c r="C568" s="87"/>
      <c r="D568" s="87"/>
      <c r="E568" s="22"/>
      <c r="F568" s="22"/>
      <c r="G568" s="22"/>
      <c r="H568" s="22"/>
      <c r="I568" s="22"/>
      <c r="J568" s="22"/>
      <c r="K568" s="22"/>
      <c r="L568" s="22"/>
      <c r="M568" s="22"/>
      <c r="N568" s="22"/>
      <c r="O568" s="22"/>
      <c r="P568" s="22"/>
      <c r="Q568" s="22"/>
      <c r="R568" s="22"/>
      <c r="S568" s="22"/>
      <c r="T568" s="22"/>
    </row>
    <row r="569" spans="1:20" hidden="1" outlineLevel="1">
      <c r="A569" s="77"/>
      <c r="B569" s="87"/>
      <c r="C569" s="87"/>
      <c r="D569" s="87"/>
      <c r="E569" s="22"/>
      <c r="F569" s="22"/>
      <c r="G569" s="22"/>
      <c r="H569" s="22"/>
      <c r="I569" s="22"/>
      <c r="J569" s="22"/>
      <c r="K569" s="22"/>
      <c r="L569" s="22"/>
      <c r="M569" s="22"/>
      <c r="N569" s="22"/>
      <c r="O569" s="22"/>
      <c r="P569" s="22"/>
      <c r="Q569" s="22"/>
      <c r="R569" s="22"/>
      <c r="S569" s="22"/>
      <c r="T569" s="22"/>
    </row>
    <row r="570" spans="1:20" hidden="1" outlineLevel="1">
      <c r="A570" s="77"/>
      <c r="B570" s="87"/>
      <c r="C570" s="87"/>
      <c r="D570" s="87"/>
      <c r="E570" s="22"/>
      <c r="F570" s="22"/>
      <c r="G570" s="22"/>
      <c r="H570" s="22"/>
      <c r="I570" s="22"/>
      <c r="J570" s="22"/>
      <c r="K570" s="22"/>
      <c r="L570" s="22"/>
      <c r="M570" s="22"/>
      <c r="N570" s="22"/>
      <c r="O570" s="22"/>
      <c r="P570" s="22"/>
      <c r="Q570" s="22"/>
      <c r="R570" s="22"/>
      <c r="S570" s="22"/>
      <c r="T570" s="22"/>
    </row>
    <row r="571" spans="1:20" hidden="1" outlineLevel="1">
      <c r="A571" s="77"/>
      <c r="B571" s="87"/>
      <c r="C571" s="87"/>
      <c r="D571" s="87"/>
      <c r="E571" s="22"/>
      <c r="F571" s="22"/>
      <c r="G571" s="22"/>
      <c r="H571" s="22"/>
      <c r="I571" s="22"/>
      <c r="J571" s="22"/>
      <c r="K571" s="22"/>
      <c r="L571" s="22"/>
      <c r="M571" s="22"/>
      <c r="N571" s="22"/>
      <c r="O571" s="22"/>
      <c r="P571" s="22"/>
      <c r="Q571" s="22"/>
      <c r="R571" s="22"/>
      <c r="S571" s="22"/>
      <c r="T571" s="22"/>
    </row>
    <row r="572" spans="1:20" hidden="1" outlineLevel="1">
      <c r="A572" s="77"/>
      <c r="B572" s="87"/>
      <c r="C572" s="87"/>
      <c r="D572" s="87"/>
      <c r="E572" s="22"/>
      <c r="F572" s="22"/>
      <c r="G572" s="22"/>
      <c r="H572" s="22"/>
      <c r="I572" s="22"/>
      <c r="J572" s="22"/>
      <c r="K572" s="22"/>
      <c r="L572" s="22"/>
      <c r="M572" s="22"/>
      <c r="N572" s="22"/>
      <c r="O572" s="22"/>
      <c r="P572" s="22"/>
      <c r="Q572" s="22"/>
      <c r="R572" s="22"/>
      <c r="S572" s="22"/>
      <c r="T572" s="22"/>
    </row>
    <row r="573" spans="1:20" hidden="1" outlineLevel="1">
      <c r="A573" s="77"/>
      <c r="B573" s="87"/>
      <c r="C573" s="87"/>
      <c r="D573" s="87"/>
      <c r="E573" s="22"/>
      <c r="F573" s="22"/>
      <c r="G573" s="22"/>
      <c r="H573" s="22"/>
      <c r="I573" s="22"/>
      <c r="J573" s="22"/>
      <c r="K573" s="22"/>
      <c r="L573" s="22"/>
      <c r="M573" s="22"/>
      <c r="N573" s="22"/>
      <c r="O573" s="22"/>
      <c r="P573" s="22"/>
      <c r="Q573" s="22"/>
      <c r="R573" s="22"/>
      <c r="S573" s="22"/>
      <c r="T573" s="22"/>
    </row>
    <row r="574" spans="1:20" hidden="1" outlineLevel="1">
      <c r="A574" s="77"/>
      <c r="B574" s="87"/>
      <c r="C574" s="87"/>
      <c r="D574" s="87"/>
      <c r="E574" s="22"/>
      <c r="F574" s="22"/>
      <c r="G574" s="22"/>
      <c r="H574" s="22"/>
      <c r="I574" s="22"/>
      <c r="J574" s="22"/>
      <c r="K574" s="22"/>
      <c r="L574" s="22"/>
      <c r="M574" s="22"/>
      <c r="N574" s="22"/>
      <c r="O574" s="22"/>
      <c r="P574" s="22"/>
      <c r="Q574" s="22"/>
      <c r="R574" s="22"/>
      <c r="S574" s="22"/>
      <c r="T574" s="22"/>
    </row>
    <row r="575" spans="1:20" hidden="1" outlineLevel="1">
      <c r="A575" s="77"/>
      <c r="B575" s="87"/>
      <c r="C575" s="87"/>
      <c r="D575" s="87"/>
      <c r="E575" s="22"/>
      <c r="F575" s="22"/>
      <c r="G575" s="22"/>
      <c r="H575" s="22"/>
      <c r="I575" s="22"/>
      <c r="J575" s="22"/>
      <c r="K575" s="22"/>
      <c r="L575" s="22"/>
      <c r="M575" s="22"/>
      <c r="N575" s="22"/>
      <c r="O575" s="22"/>
      <c r="P575" s="22"/>
      <c r="Q575" s="22"/>
      <c r="R575" s="22"/>
      <c r="S575" s="22"/>
      <c r="T575" s="22"/>
    </row>
    <row r="576" spans="1:20" hidden="1" outlineLevel="1">
      <c r="A576" s="77"/>
      <c r="B576" s="87"/>
      <c r="C576" s="87"/>
      <c r="D576" s="87"/>
      <c r="E576" s="22"/>
      <c r="F576" s="22"/>
      <c r="G576" s="22"/>
      <c r="H576" s="22"/>
      <c r="I576" s="22"/>
      <c r="J576" s="22"/>
      <c r="K576" s="22"/>
      <c r="L576" s="22"/>
      <c r="M576" s="22"/>
      <c r="N576" s="22"/>
      <c r="O576" s="22"/>
      <c r="P576" s="22"/>
      <c r="Q576" s="22"/>
      <c r="R576" s="22"/>
      <c r="S576" s="22"/>
      <c r="T576" s="22"/>
    </row>
    <row r="577" spans="1:21" hidden="1" outlineLevel="1">
      <c r="A577" s="77"/>
      <c r="B577" s="87"/>
      <c r="C577" s="87"/>
      <c r="D577" s="87"/>
      <c r="E577" s="22"/>
      <c r="F577" s="22"/>
      <c r="G577" s="22"/>
      <c r="H577" s="22"/>
      <c r="I577" s="22"/>
      <c r="J577" s="22"/>
      <c r="K577" s="22"/>
      <c r="L577" s="22"/>
      <c r="M577" s="22"/>
      <c r="N577" s="22"/>
      <c r="O577" s="22"/>
      <c r="P577" s="22"/>
      <c r="Q577" s="22"/>
      <c r="R577" s="22"/>
      <c r="S577" s="22"/>
      <c r="T577" s="22"/>
    </row>
    <row r="578" spans="1:21" hidden="1" outlineLevel="1">
      <c r="A578" s="77"/>
      <c r="B578" s="87"/>
      <c r="C578" s="87"/>
      <c r="D578" s="87"/>
      <c r="E578" s="22"/>
      <c r="F578" s="22"/>
      <c r="G578" s="22"/>
      <c r="H578" s="22"/>
      <c r="I578" s="22"/>
      <c r="J578" s="22"/>
      <c r="K578" s="22"/>
      <c r="L578" s="22"/>
      <c r="M578" s="22"/>
      <c r="N578" s="22"/>
      <c r="O578" s="22"/>
      <c r="P578" s="22"/>
      <c r="Q578" s="22"/>
      <c r="R578" s="22"/>
      <c r="S578" s="22"/>
      <c r="T578" s="22"/>
    </row>
    <row r="579" spans="1:21" hidden="1" outlineLevel="1">
      <c r="A579" s="77"/>
      <c r="B579" s="87"/>
      <c r="C579" s="87"/>
      <c r="D579" s="87"/>
      <c r="E579" s="22"/>
      <c r="F579" s="22"/>
      <c r="G579" s="22"/>
      <c r="H579" s="22"/>
      <c r="I579" s="22"/>
      <c r="J579" s="22"/>
      <c r="K579" s="22"/>
      <c r="L579" s="22"/>
      <c r="M579" s="22"/>
      <c r="N579" s="22"/>
      <c r="O579" s="22"/>
      <c r="P579" s="22"/>
      <c r="Q579" s="22"/>
      <c r="R579" s="22"/>
      <c r="S579" s="22"/>
      <c r="T579" s="22"/>
    </row>
    <row r="580" spans="1:21" hidden="1" outlineLevel="1">
      <c r="A580" s="77"/>
      <c r="B580" s="87"/>
      <c r="C580" s="87"/>
      <c r="D580" s="87"/>
      <c r="E580" s="22"/>
      <c r="F580" s="22"/>
      <c r="G580" s="22"/>
      <c r="H580" s="22"/>
      <c r="I580" s="22"/>
      <c r="J580" s="22"/>
      <c r="K580" s="22"/>
      <c r="L580" s="22"/>
      <c r="M580" s="22"/>
      <c r="N580" s="22"/>
      <c r="O580" s="22"/>
      <c r="P580" s="22"/>
      <c r="Q580" s="22"/>
      <c r="R580" s="22"/>
      <c r="S580" s="22"/>
      <c r="T580" s="22"/>
    </row>
    <row r="581" spans="1:21" hidden="1" outlineLevel="1">
      <c r="A581" s="77"/>
      <c r="B581" s="87"/>
      <c r="C581" s="87"/>
      <c r="D581" s="87"/>
      <c r="E581" s="22"/>
      <c r="F581" s="22"/>
      <c r="G581" s="22"/>
      <c r="H581" s="22"/>
      <c r="I581" s="22"/>
      <c r="J581" s="22"/>
      <c r="K581" s="22"/>
      <c r="L581" s="22"/>
      <c r="M581" s="22"/>
      <c r="N581" s="22"/>
      <c r="O581" s="22"/>
      <c r="P581" s="22"/>
      <c r="Q581" s="22"/>
      <c r="R581" s="22"/>
      <c r="S581" s="22"/>
      <c r="T581" s="22"/>
    </row>
    <row r="582" spans="1:21" hidden="1" outlineLevel="1">
      <c r="A582" s="77"/>
      <c r="B582" s="87"/>
      <c r="C582" s="87"/>
      <c r="D582" s="87"/>
      <c r="E582" s="22"/>
      <c r="F582" s="22"/>
      <c r="G582" s="22"/>
      <c r="H582" s="22"/>
      <c r="I582" s="22"/>
      <c r="J582" s="22"/>
      <c r="K582" s="22"/>
      <c r="L582" s="22"/>
      <c r="M582" s="22"/>
      <c r="N582" s="22"/>
      <c r="O582" s="22"/>
      <c r="P582" s="22"/>
      <c r="Q582" s="22"/>
      <c r="R582" s="22"/>
      <c r="S582" s="22"/>
      <c r="T582" s="22"/>
    </row>
    <row r="583" spans="1:21" hidden="1" outlineLevel="1">
      <c r="A583" s="77"/>
      <c r="B583" s="87"/>
      <c r="C583" s="87"/>
      <c r="D583" s="87"/>
      <c r="E583" s="22"/>
      <c r="F583" s="22"/>
      <c r="G583" s="22"/>
      <c r="H583" s="22"/>
      <c r="I583" s="22"/>
      <c r="J583" s="22"/>
      <c r="K583" s="22"/>
      <c r="L583" s="22"/>
      <c r="M583" s="22"/>
      <c r="N583" s="22"/>
      <c r="O583" s="22"/>
      <c r="P583" s="22"/>
      <c r="Q583" s="22"/>
      <c r="R583" s="22"/>
      <c r="S583" s="22"/>
      <c r="T583" s="22"/>
    </row>
    <row r="584" spans="1:21" hidden="1" outlineLevel="1">
      <c r="A584" s="77"/>
      <c r="B584" s="87"/>
      <c r="C584" s="87"/>
      <c r="D584" s="87"/>
      <c r="E584" s="22"/>
      <c r="F584" s="22"/>
      <c r="G584" s="22"/>
      <c r="H584" s="22"/>
      <c r="I584" s="22"/>
      <c r="J584" s="22"/>
      <c r="K584" s="22"/>
      <c r="L584" s="22"/>
      <c r="M584" s="22"/>
      <c r="N584" s="22"/>
      <c r="O584" s="22"/>
      <c r="P584" s="22"/>
      <c r="Q584" s="22"/>
      <c r="R584" s="22"/>
      <c r="S584" s="22"/>
      <c r="T584" s="22"/>
    </row>
    <row r="585" spans="1:21" hidden="1" outlineLevel="1">
      <c r="A585" s="77"/>
      <c r="B585" s="87"/>
      <c r="C585" s="87"/>
      <c r="D585" s="87"/>
      <c r="E585" s="22"/>
      <c r="F585" s="22"/>
      <c r="G585" s="22"/>
      <c r="H585" s="22"/>
      <c r="I585" s="22"/>
      <c r="J585" s="22"/>
      <c r="K585" s="22"/>
      <c r="L585" s="22"/>
      <c r="M585" s="22"/>
      <c r="N585" s="22"/>
      <c r="O585" s="22"/>
      <c r="P585" s="22"/>
      <c r="Q585" s="22"/>
      <c r="R585" s="22"/>
      <c r="S585" s="22"/>
      <c r="T585" s="22"/>
    </row>
    <row r="586" spans="1:21" hidden="1" outlineLevel="1">
      <c r="A586" s="77"/>
      <c r="B586" s="87"/>
      <c r="C586" s="87"/>
      <c r="D586" s="87"/>
      <c r="E586" s="22"/>
      <c r="F586" s="22"/>
      <c r="G586" s="22"/>
      <c r="H586" s="22"/>
      <c r="I586" s="22"/>
      <c r="J586" s="22"/>
      <c r="K586" s="22"/>
      <c r="L586" s="22"/>
      <c r="M586" s="22"/>
      <c r="N586" s="22"/>
      <c r="O586" s="22"/>
      <c r="P586" s="22"/>
      <c r="Q586" s="22"/>
      <c r="R586" s="22"/>
      <c r="S586" s="22"/>
      <c r="T586" s="22"/>
    </row>
    <row r="587" spans="1:21" collapsed="1">
      <c r="A587" s="77"/>
      <c r="B587" s="87"/>
      <c r="C587" s="87"/>
      <c r="D587" s="87"/>
      <c r="E587" s="87"/>
      <c r="F587" s="87"/>
      <c r="H587" s="22"/>
      <c r="I587" s="22"/>
      <c r="J587" s="22"/>
      <c r="K587" s="22"/>
      <c r="L587" s="22"/>
      <c r="M587" s="22"/>
      <c r="N587" s="22"/>
      <c r="O587" s="22"/>
      <c r="P587" s="22"/>
      <c r="Q587" s="22"/>
      <c r="R587" s="22"/>
      <c r="S587" s="22"/>
      <c r="T587" s="22"/>
      <c r="U587" s="22"/>
    </row>
    <row r="588" spans="1:21">
      <c r="A588" s="47" t="s">
        <v>207</v>
      </c>
      <c r="B588" s="47" t="s">
        <v>109</v>
      </c>
      <c r="C588" s="47"/>
      <c r="D588" s="47"/>
      <c r="E588" s="47"/>
      <c r="F588" s="47"/>
    </row>
    <row r="589" spans="1:21">
      <c r="A589" s="47" t="s">
        <v>109</v>
      </c>
      <c r="B589" s="73" t="s">
        <v>119</v>
      </c>
      <c r="C589" s="73" t="s">
        <v>153</v>
      </c>
      <c r="D589" s="73" t="s">
        <v>110</v>
      </c>
      <c r="E589" s="73" t="s">
        <v>147</v>
      </c>
      <c r="F589" s="73" t="s">
        <v>186</v>
      </c>
    </row>
    <row r="590" spans="1:21">
      <c r="A590" s="19" t="s">
        <v>175</v>
      </c>
      <c r="B590" s="21">
        <v>0.31952662721893493</v>
      </c>
      <c r="C590" s="21">
        <v>2.3668639053254437E-2</v>
      </c>
      <c r="D590" s="21">
        <v>0.20118343195266272</v>
      </c>
      <c r="E590" s="21">
        <v>1.7751479289940829E-2</v>
      </c>
      <c r="F590" s="21">
        <v>0.56213017751479288</v>
      </c>
    </row>
    <row r="591" spans="1:21">
      <c r="A591" s="20" t="s">
        <v>206</v>
      </c>
      <c r="B591" s="21">
        <v>2.3668639053254437E-2</v>
      </c>
      <c r="C591" s="21">
        <v>0</v>
      </c>
      <c r="D591" s="21">
        <v>2.9585798816568046E-2</v>
      </c>
      <c r="E591" s="21">
        <v>0</v>
      </c>
      <c r="F591" s="21">
        <v>5.3254437869822487E-2</v>
      </c>
    </row>
    <row r="592" spans="1:21">
      <c r="A592" s="20" t="s">
        <v>75</v>
      </c>
      <c r="B592" s="21">
        <v>0.29585798816568049</v>
      </c>
      <c r="C592" s="21">
        <v>2.3668639053254437E-2</v>
      </c>
      <c r="D592" s="21">
        <v>0.17159763313609466</v>
      </c>
      <c r="E592" s="21">
        <v>1.7751479289940829E-2</v>
      </c>
      <c r="F592" s="21">
        <v>0.50887573964497046</v>
      </c>
    </row>
    <row r="593" spans="1:7">
      <c r="A593" s="19" t="s">
        <v>174</v>
      </c>
      <c r="B593" s="21">
        <v>0.29585798816568049</v>
      </c>
      <c r="C593" s="21">
        <v>2.3668639053254437E-2</v>
      </c>
      <c r="D593" s="21">
        <v>0.11834319526627218</v>
      </c>
      <c r="E593" s="21">
        <v>0</v>
      </c>
      <c r="F593" s="21">
        <v>0.43786982248520712</v>
      </c>
    </row>
    <row r="594" spans="1:7">
      <c r="A594" s="20" t="s">
        <v>206</v>
      </c>
      <c r="B594" s="21">
        <v>2.3668639053254437E-2</v>
      </c>
      <c r="C594" s="21">
        <v>0</v>
      </c>
      <c r="D594" s="21">
        <v>5.9171597633136093E-3</v>
      </c>
      <c r="E594" s="21">
        <v>0</v>
      </c>
      <c r="F594" s="21">
        <v>2.9585798816568046E-2</v>
      </c>
    </row>
    <row r="595" spans="1:7">
      <c r="A595" s="20" t="s">
        <v>75</v>
      </c>
      <c r="B595" s="21">
        <v>0.27218934911242604</v>
      </c>
      <c r="C595" s="21">
        <v>2.3668639053254437E-2</v>
      </c>
      <c r="D595" s="21">
        <v>0.11242603550295859</v>
      </c>
      <c r="E595" s="21">
        <v>0</v>
      </c>
      <c r="F595" s="21">
        <v>0.40828402366863903</v>
      </c>
    </row>
    <row r="596" spans="1:7">
      <c r="A596" s="74" t="s">
        <v>186</v>
      </c>
      <c r="B596" s="76">
        <v>0.61538461538461542</v>
      </c>
      <c r="C596" s="76">
        <v>4.7337278106508875E-2</v>
      </c>
      <c r="D596" s="76">
        <v>0.31952662721893493</v>
      </c>
      <c r="E596" s="76">
        <v>1.7751479289940829E-2</v>
      </c>
      <c r="F596" s="76">
        <v>1</v>
      </c>
    </row>
    <row r="597" spans="1:7" hidden="1" outlineLevel="1">
      <c r="A597" s="77"/>
      <c r="B597" s="87"/>
      <c r="C597" s="87"/>
      <c r="D597" s="87"/>
      <c r="E597" s="87"/>
      <c r="F597" s="87"/>
      <c r="G597" s="87"/>
    </row>
    <row r="598" spans="1:7" hidden="1" outlineLevel="1">
      <c r="A598" s="77"/>
      <c r="B598" s="87"/>
      <c r="C598" s="87"/>
      <c r="D598" s="87"/>
      <c r="E598" s="87"/>
      <c r="F598" s="87"/>
      <c r="G598" s="87"/>
    </row>
    <row r="599" spans="1:7" hidden="1" outlineLevel="1">
      <c r="A599" s="77"/>
      <c r="B599" s="87"/>
      <c r="C599" s="87"/>
      <c r="D599" s="87"/>
      <c r="E599" s="87"/>
      <c r="F599" s="87"/>
      <c r="G599" s="87"/>
    </row>
    <row r="600" spans="1:7" hidden="1" outlineLevel="1">
      <c r="A600" s="77"/>
      <c r="B600" s="87"/>
      <c r="C600" s="87"/>
      <c r="D600" s="87"/>
      <c r="E600" s="87"/>
      <c r="F600" s="87"/>
      <c r="G600" s="87"/>
    </row>
    <row r="601" spans="1:7" hidden="1" outlineLevel="1">
      <c r="A601" s="77"/>
      <c r="B601" s="87"/>
      <c r="C601" s="87"/>
      <c r="D601" s="87"/>
      <c r="E601" s="87"/>
      <c r="F601" s="87"/>
      <c r="G601" s="87"/>
    </row>
    <row r="602" spans="1:7" hidden="1" outlineLevel="1">
      <c r="A602" s="77"/>
      <c r="B602" s="87"/>
      <c r="C602" s="87"/>
      <c r="D602" s="87"/>
      <c r="E602" s="87"/>
      <c r="F602" s="87"/>
      <c r="G602" s="87"/>
    </row>
    <row r="603" spans="1:7" hidden="1" outlineLevel="1">
      <c r="A603" s="77"/>
      <c r="B603" s="87"/>
      <c r="C603" s="87"/>
      <c r="D603" s="87"/>
      <c r="E603" s="87"/>
      <c r="F603" s="87"/>
      <c r="G603" s="87"/>
    </row>
    <row r="604" spans="1:7" hidden="1" outlineLevel="1">
      <c r="A604" s="77"/>
      <c r="B604" s="87"/>
      <c r="C604" s="87"/>
      <c r="D604" s="87"/>
      <c r="E604" s="87"/>
      <c r="F604" s="87"/>
      <c r="G604" s="87"/>
    </row>
    <row r="605" spans="1:7" hidden="1" outlineLevel="1">
      <c r="A605" s="77"/>
      <c r="B605" s="87"/>
      <c r="C605" s="87"/>
      <c r="D605" s="87"/>
      <c r="E605" s="87"/>
      <c r="F605" s="87"/>
      <c r="G605" s="87"/>
    </row>
    <row r="606" spans="1:7" hidden="1" outlineLevel="1">
      <c r="A606" s="77"/>
      <c r="B606" s="87"/>
      <c r="C606" s="87"/>
      <c r="D606" s="87"/>
      <c r="E606" s="87"/>
      <c r="F606" s="87"/>
      <c r="G606" s="87"/>
    </row>
    <row r="607" spans="1:7" hidden="1" outlineLevel="1">
      <c r="A607" s="77"/>
      <c r="B607" s="87"/>
      <c r="C607" s="87"/>
      <c r="D607" s="87"/>
      <c r="E607" s="87"/>
      <c r="F607" s="87"/>
      <c r="G607" s="87"/>
    </row>
    <row r="608" spans="1:7" hidden="1" outlineLevel="1">
      <c r="A608" s="77"/>
      <c r="B608" s="87"/>
      <c r="C608" s="87"/>
      <c r="D608" s="87"/>
      <c r="E608" s="87"/>
      <c r="F608" s="87"/>
      <c r="G608" s="87"/>
    </row>
    <row r="609" spans="1:7" hidden="1" outlineLevel="1">
      <c r="A609" s="77"/>
      <c r="B609" s="87"/>
      <c r="C609" s="87"/>
      <c r="D609" s="87"/>
      <c r="E609" s="87"/>
      <c r="F609" s="87"/>
      <c r="G609" s="87"/>
    </row>
    <row r="610" spans="1:7" hidden="1" outlineLevel="1">
      <c r="A610" s="77"/>
      <c r="B610" s="87"/>
      <c r="C610" s="87"/>
      <c r="D610" s="87"/>
      <c r="E610" s="87"/>
      <c r="F610" s="87"/>
      <c r="G610" s="87"/>
    </row>
    <row r="611" spans="1:7" hidden="1" outlineLevel="1">
      <c r="A611" s="77"/>
      <c r="B611" s="87"/>
      <c r="C611" s="87"/>
      <c r="D611" s="87"/>
      <c r="E611" s="87"/>
      <c r="F611" s="87"/>
      <c r="G611" s="87"/>
    </row>
    <row r="612" spans="1:7" hidden="1" outlineLevel="1">
      <c r="A612" s="77"/>
      <c r="B612" s="87"/>
      <c r="C612" s="87"/>
      <c r="D612" s="87"/>
      <c r="E612" s="87"/>
      <c r="F612" s="87"/>
      <c r="G612" s="87"/>
    </row>
    <row r="613" spans="1:7" hidden="1" outlineLevel="1">
      <c r="A613" s="77"/>
      <c r="B613" s="87"/>
      <c r="C613" s="87"/>
      <c r="D613" s="87"/>
      <c r="E613" s="87"/>
      <c r="F613" s="87"/>
      <c r="G613" s="87"/>
    </row>
    <row r="614" spans="1:7" hidden="1" outlineLevel="1">
      <c r="A614" s="77"/>
      <c r="B614" s="87"/>
      <c r="C614" s="87"/>
      <c r="D614" s="87"/>
      <c r="E614" s="87"/>
      <c r="F614" s="87"/>
      <c r="G614" s="87"/>
    </row>
    <row r="615" spans="1:7" hidden="1" outlineLevel="1">
      <c r="A615" s="77"/>
      <c r="B615" s="87"/>
      <c r="C615" s="87"/>
      <c r="D615" s="87"/>
      <c r="E615" s="87"/>
      <c r="F615" s="87"/>
      <c r="G615" s="87"/>
    </row>
    <row r="616" spans="1:7" hidden="1" outlineLevel="1">
      <c r="A616" s="77"/>
      <c r="B616" s="87"/>
      <c r="C616" s="87"/>
      <c r="D616" s="87"/>
      <c r="E616" s="87"/>
      <c r="F616" s="87"/>
      <c r="G616" s="87"/>
    </row>
    <row r="617" spans="1:7" hidden="1" outlineLevel="1">
      <c r="A617" s="77"/>
      <c r="B617" s="87"/>
      <c r="C617" s="87"/>
      <c r="D617" s="87"/>
      <c r="E617" s="87"/>
      <c r="F617" s="87"/>
      <c r="G617" s="87"/>
    </row>
    <row r="618" spans="1:7" hidden="1" outlineLevel="1">
      <c r="A618" s="77"/>
      <c r="B618" s="87"/>
      <c r="C618" s="87"/>
      <c r="D618" s="87"/>
      <c r="E618" s="87"/>
      <c r="F618" s="87"/>
      <c r="G618" s="87"/>
    </row>
    <row r="619" spans="1:7" hidden="1" outlineLevel="1">
      <c r="A619" s="77"/>
      <c r="B619" s="87"/>
      <c r="C619" s="87"/>
      <c r="D619" s="87"/>
      <c r="E619" s="87"/>
      <c r="F619" s="87"/>
      <c r="G619" s="87"/>
    </row>
    <row r="620" spans="1:7" hidden="1" outlineLevel="1">
      <c r="A620" s="77"/>
      <c r="B620" s="87"/>
      <c r="C620" s="87"/>
      <c r="D620" s="87"/>
      <c r="E620" s="87"/>
      <c r="F620" s="87"/>
      <c r="G620" s="87"/>
    </row>
    <row r="621" spans="1:7" hidden="1" outlineLevel="1">
      <c r="A621" s="77"/>
      <c r="B621" s="87"/>
      <c r="C621" s="87"/>
      <c r="D621" s="87"/>
      <c r="E621" s="87"/>
      <c r="F621" s="87"/>
      <c r="G621" s="87"/>
    </row>
    <row r="622" spans="1:7" hidden="1" outlineLevel="1">
      <c r="A622" s="77"/>
      <c r="B622" s="87"/>
      <c r="C622" s="87"/>
      <c r="D622" s="87"/>
      <c r="E622" s="87"/>
      <c r="F622" s="87"/>
      <c r="G622" s="87"/>
    </row>
    <row r="623" spans="1:7" hidden="1" outlineLevel="1">
      <c r="A623" s="77"/>
      <c r="B623" s="87"/>
      <c r="C623" s="87"/>
      <c r="D623" s="87"/>
      <c r="E623" s="87"/>
      <c r="F623" s="87"/>
      <c r="G623" s="87"/>
    </row>
    <row r="624" spans="1:7" hidden="1" outlineLevel="1">
      <c r="A624" s="77"/>
      <c r="B624" s="87"/>
      <c r="C624" s="87"/>
      <c r="D624" s="87"/>
      <c r="E624" s="87"/>
      <c r="F624" s="87"/>
      <c r="G624" s="87"/>
    </row>
    <row r="625" spans="1:7" hidden="1" outlineLevel="1">
      <c r="A625" s="77"/>
      <c r="B625" s="87"/>
      <c r="C625" s="87"/>
      <c r="D625" s="87"/>
      <c r="E625" s="87"/>
      <c r="F625" s="87"/>
      <c r="G625" s="87"/>
    </row>
    <row r="626" spans="1:7" hidden="1" outlineLevel="1">
      <c r="A626" s="77"/>
      <c r="B626" s="87"/>
      <c r="C626" s="87"/>
      <c r="D626" s="87"/>
      <c r="E626" s="87"/>
      <c r="F626" s="87"/>
      <c r="G626" s="87"/>
    </row>
    <row r="627" spans="1:7" hidden="1" outlineLevel="1">
      <c r="A627" s="77"/>
      <c r="B627" s="87"/>
      <c r="C627" s="87"/>
      <c r="D627" s="87"/>
      <c r="E627" s="87"/>
      <c r="F627" s="87"/>
      <c r="G627" s="87"/>
    </row>
    <row r="628" spans="1:7" hidden="1" outlineLevel="1">
      <c r="A628" s="77"/>
      <c r="B628" s="87"/>
      <c r="C628" s="87"/>
      <c r="D628" s="87"/>
      <c r="E628" s="87"/>
      <c r="F628" s="87"/>
      <c r="G628" s="87"/>
    </row>
    <row r="629" spans="1:7" hidden="1" outlineLevel="1">
      <c r="A629" s="77"/>
      <c r="B629" s="87"/>
      <c r="C629" s="87"/>
      <c r="D629" s="87"/>
      <c r="E629" s="87"/>
      <c r="F629" s="87"/>
      <c r="G629" s="87"/>
    </row>
    <row r="630" spans="1:7" hidden="1" outlineLevel="1">
      <c r="A630" s="77"/>
      <c r="B630" s="87"/>
      <c r="C630" s="87"/>
      <c r="D630" s="87"/>
      <c r="E630" s="87"/>
      <c r="F630" s="87"/>
      <c r="G630" s="87"/>
    </row>
    <row r="631" spans="1:7" hidden="1" outlineLevel="1">
      <c r="A631" s="77"/>
      <c r="B631" s="87"/>
      <c r="C631" s="87"/>
      <c r="D631" s="87"/>
      <c r="E631" s="87"/>
      <c r="F631" s="87"/>
      <c r="G631" s="87"/>
    </row>
    <row r="632" spans="1:7" hidden="1" outlineLevel="1">
      <c r="A632" s="77"/>
      <c r="B632" s="87"/>
      <c r="C632" s="87"/>
      <c r="D632" s="87"/>
      <c r="E632" s="87"/>
      <c r="F632" s="87"/>
      <c r="G632" s="87"/>
    </row>
    <row r="633" spans="1:7" hidden="1" outlineLevel="1">
      <c r="A633" s="77"/>
      <c r="B633" s="87"/>
      <c r="C633" s="87"/>
      <c r="D633" s="87"/>
      <c r="E633" s="87"/>
      <c r="F633" s="87"/>
      <c r="G633" s="87"/>
    </row>
    <row r="634" spans="1:7" hidden="1" outlineLevel="1">
      <c r="A634" s="77"/>
      <c r="B634" s="87"/>
      <c r="C634" s="87"/>
      <c r="D634" s="87"/>
      <c r="E634" s="87"/>
      <c r="F634" s="87"/>
      <c r="G634" s="87"/>
    </row>
    <row r="635" spans="1:7" hidden="1" outlineLevel="1">
      <c r="A635" s="77"/>
      <c r="B635" s="87"/>
      <c r="C635" s="87"/>
      <c r="D635" s="87"/>
      <c r="E635" s="87"/>
      <c r="F635" s="87"/>
      <c r="G635" s="87"/>
    </row>
    <row r="636" spans="1:7" hidden="1" outlineLevel="1">
      <c r="A636" s="77"/>
      <c r="B636" s="87"/>
      <c r="C636" s="87"/>
      <c r="D636" s="87"/>
      <c r="E636" s="87"/>
      <c r="F636" s="87"/>
      <c r="G636" s="87"/>
    </row>
    <row r="637" spans="1:7" hidden="1" outlineLevel="1">
      <c r="A637" s="77"/>
      <c r="B637" s="87"/>
      <c r="C637" s="87"/>
      <c r="D637" s="87"/>
      <c r="E637" s="87"/>
      <c r="F637" s="87"/>
      <c r="G637" s="87"/>
    </row>
    <row r="638" spans="1:7" hidden="1" outlineLevel="1">
      <c r="A638" s="77"/>
      <c r="B638" s="87"/>
      <c r="C638" s="87"/>
      <c r="D638" s="87"/>
      <c r="E638" s="87"/>
      <c r="F638" s="87"/>
      <c r="G638" s="87"/>
    </row>
    <row r="639" spans="1:7" hidden="1" outlineLevel="1">
      <c r="A639" s="77"/>
      <c r="B639" s="87"/>
      <c r="C639" s="87"/>
      <c r="D639" s="87"/>
      <c r="E639" s="87"/>
      <c r="F639" s="87"/>
      <c r="G639" s="87"/>
    </row>
    <row r="640" spans="1:7" hidden="1" outlineLevel="1">
      <c r="A640" s="77"/>
      <c r="B640" s="87"/>
      <c r="C640" s="87"/>
      <c r="D640" s="87"/>
      <c r="E640" s="87"/>
      <c r="F640" s="87"/>
      <c r="G640" s="87"/>
    </row>
    <row r="641" spans="1:8" hidden="1" outlineLevel="1">
      <c r="A641" s="77"/>
      <c r="B641" s="87"/>
      <c r="C641" s="87"/>
      <c r="D641" s="87"/>
      <c r="E641" s="87"/>
      <c r="F641" s="87"/>
      <c r="G641" s="87"/>
    </row>
    <row r="642" spans="1:8" hidden="1" outlineLevel="1">
      <c r="A642" s="77"/>
      <c r="B642" s="87"/>
      <c r="C642" s="87"/>
      <c r="D642" s="87"/>
      <c r="E642" s="87"/>
      <c r="F642" s="87"/>
      <c r="G642" s="87"/>
    </row>
    <row r="643" spans="1:8" hidden="1" outlineLevel="1">
      <c r="A643" s="77"/>
      <c r="B643" s="87"/>
      <c r="C643" s="87"/>
      <c r="D643" s="87"/>
      <c r="E643" s="87"/>
      <c r="F643" s="87"/>
      <c r="G643" s="87"/>
    </row>
    <row r="644" spans="1:8" hidden="1" outlineLevel="1">
      <c r="A644" s="77"/>
      <c r="B644" s="87"/>
      <c r="C644" s="87"/>
      <c r="D644" s="87"/>
      <c r="E644" s="87"/>
      <c r="F644" s="87"/>
      <c r="G644" s="87"/>
    </row>
    <row r="645" spans="1:8" hidden="1" outlineLevel="1">
      <c r="A645" s="77"/>
      <c r="B645" s="87"/>
      <c r="C645" s="87"/>
      <c r="D645" s="87"/>
      <c r="E645" s="87"/>
      <c r="F645" s="87"/>
      <c r="G645" s="87"/>
    </row>
    <row r="646" spans="1:8" hidden="1" outlineLevel="1">
      <c r="A646" s="77"/>
      <c r="B646" s="87"/>
      <c r="C646" s="87"/>
      <c r="D646" s="87"/>
      <c r="E646" s="87"/>
      <c r="F646" s="87"/>
      <c r="G646" s="87"/>
    </row>
    <row r="647" spans="1:8" collapsed="1">
      <c r="A647" s="77"/>
      <c r="B647" s="87"/>
      <c r="C647" s="87"/>
      <c r="D647" s="87"/>
      <c r="E647" s="87"/>
      <c r="F647" s="87"/>
      <c r="H647" s="22"/>
    </row>
    <row r="648" spans="1:8">
      <c r="A648" s="47" t="s">
        <v>208</v>
      </c>
      <c r="B648" s="47" t="s">
        <v>109</v>
      </c>
      <c r="C648" s="47"/>
      <c r="D648" s="47"/>
      <c r="E648" s="47"/>
      <c r="F648" s="47"/>
    </row>
    <row r="649" spans="1:8">
      <c r="A649" s="47" t="s">
        <v>109</v>
      </c>
      <c r="B649" s="73" t="s">
        <v>127</v>
      </c>
      <c r="C649" s="73" t="s">
        <v>120</v>
      </c>
      <c r="D649" s="73" t="s">
        <v>111</v>
      </c>
      <c r="E649" s="73" t="s">
        <v>104</v>
      </c>
      <c r="F649" s="73" t="s">
        <v>186</v>
      </c>
    </row>
    <row r="650" spans="1:8">
      <c r="A650" s="19" t="s">
        <v>175</v>
      </c>
      <c r="B650" s="21">
        <v>9.4E-2</v>
      </c>
      <c r="C650" s="21">
        <v>0.20399999999999999</v>
      </c>
      <c r="D650" s="21">
        <v>3.7999999999999999E-2</v>
      </c>
      <c r="E650" s="21">
        <v>0.16800000000000001</v>
      </c>
      <c r="F650" s="21">
        <v>0.504</v>
      </c>
    </row>
    <row r="651" spans="1:8">
      <c r="A651" s="20" t="s">
        <v>206</v>
      </c>
      <c r="B651" s="21">
        <v>1.4E-2</v>
      </c>
      <c r="C651" s="21">
        <v>0.11799999999999999</v>
      </c>
      <c r="D651" s="21">
        <v>6.0000000000000001E-3</v>
      </c>
      <c r="E651" s="21">
        <v>0.13800000000000001</v>
      </c>
      <c r="F651" s="21">
        <v>0.27600000000000002</v>
      </c>
    </row>
    <row r="652" spans="1:8">
      <c r="A652" s="20" t="s">
        <v>75</v>
      </c>
      <c r="B652" s="21">
        <v>0.08</v>
      </c>
      <c r="C652" s="21">
        <v>8.5999999999999993E-2</v>
      </c>
      <c r="D652" s="21">
        <v>3.2000000000000001E-2</v>
      </c>
      <c r="E652" s="21">
        <v>0.03</v>
      </c>
      <c r="F652" s="21">
        <v>0.22800000000000001</v>
      </c>
    </row>
    <row r="653" spans="1:8">
      <c r="A653" s="19" t="s">
        <v>174</v>
      </c>
      <c r="B653" s="21">
        <v>5.8000000000000003E-2</v>
      </c>
      <c r="C653" s="21">
        <v>0.23400000000000001</v>
      </c>
      <c r="D653" s="21">
        <v>3.2000000000000001E-2</v>
      </c>
      <c r="E653" s="21">
        <v>0.17199999999999999</v>
      </c>
      <c r="F653" s="21">
        <v>0.496</v>
      </c>
    </row>
    <row r="654" spans="1:8">
      <c r="A654" s="20" t="s">
        <v>206</v>
      </c>
      <c r="B654" s="21">
        <v>1.4E-2</v>
      </c>
      <c r="C654" s="21">
        <v>0.14000000000000001</v>
      </c>
      <c r="D654" s="21">
        <v>2E-3</v>
      </c>
      <c r="E654" s="21">
        <v>0.14799999999999999</v>
      </c>
      <c r="F654" s="21">
        <v>0.30399999999999999</v>
      </c>
    </row>
    <row r="655" spans="1:8">
      <c r="A655" s="20" t="s">
        <v>75</v>
      </c>
      <c r="B655" s="21">
        <v>4.3999999999999997E-2</v>
      </c>
      <c r="C655" s="21">
        <v>9.4E-2</v>
      </c>
      <c r="D655" s="21">
        <v>0.03</v>
      </c>
      <c r="E655" s="21">
        <v>2.4E-2</v>
      </c>
      <c r="F655" s="21">
        <v>0.192</v>
      </c>
    </row>
    <row r="656" spans="1:8">
      <c r="A656" s="74" t="s">
        <v>186</v>
      </c>
      <c r="B656" s="76">
        <v>0.152</v>
      </c>
      <c r="C656" s="76">
        <v>0.438</v>
      </c>
      <c r="D656" s="76">
        <v>7.0000000000000007E-2</v>
      </c>
      <c r="E656" s="76">
        <v>0.34</v>
      </c>
      <c r="F656" s="76">
        <v>1</v>
      </c>
    </row>
    <row r="657" spans="1:6" hidden="1" outlineLevel="1">
      <c r="A657" s="77"/>
      <c r="B657" s="87"/>
      <c r="C657" s="87"/>
      <c r="D657" s="87"/>
      <c r="E657" s="87"/>
      <c r="F657" s="87"/>
    </row>
    <row r="658" spans="1:6" hidden="1" outlineLevel="1">
      <c r="A658" s="77"/>
      <c r="B658" s="87"/>
      <c r="C658" s="87"/>
      <c r="D658" s="87"/>
      <c r="E658" s="87"/>
      <c r="F658" s="87"/>
    </row>
    <row r="659" spans="1:6" hidden="1" outlineLevel="1">
      <c r="A659" s="77"/>
      <c r="B659" s="87"/>
      <c r="C659" s="87"/>
      <c r="D659" s="87"/>
      <c r="E659" s="87"/>
      <c r="F659" s="87"/>
    </row>
    <row r="660" spans="1:6" hidden="1" outlineLevel="1">
      <c r="A660" s="77"/>
      <c r="B660" s="87"/>
      <c r="C660" s="87"/>
      <c r="D660" s="87"/>
      <c r="E660" s="87"/>
      <c r="F660" s="87"/>
    </row>
    <row r="661" spans="1:6" hidden="1" outlineLevel="1">
      <c r="A661" s="77"/>
      <c r="B661" s="87"/>
      <c r="C661" s="87"/>
      <c r="D661" s="87"/>
      <c r="E661" s="87"/>
      <c r="F661" s="87"/>
    </row>
    <row r="662" spans="1:6" hidden="1" outlineLevel="1">
      <c r="A662" s="77"/>
      <c r="B662" s="87"/>
      <c r="C662" s="87"/>
      <c r="D662" s="87"/>
      <c r="E662" s="87"/>
      <c r="F662" s="87"/>
    </row>
    <row r="663" spans="1:6" hidden="1" outlineLevel="1">
      <c r="A663" s="77"/>
      <c r="B663" s="87"/>
      <c r="C663" s="87"/>
      <c r="D663" s="87"/>
      <c r="E663" s="87"/>
      <c r="F663" s="87"/>
    </row>
    <row r="664" spans="1:6" hidden="1" outlineLevel="1">
      <c r="A664" s="77"/>
      <c r="B664" s="87"/>
      <c r="C664" s="87"/>
      <c r="D664" s="87"/>
      <c r="E664" s="87"/>
      <c r="F664" s="87"/>
    </row>
    <row r="665" spans="1:6" hidden="1" outlineLevel="1">
      <c r="A665" s="77"/>
      <c r="B665" s="87"/>
      <c r="C665" s="87"/>
      <c r="D665" s="87"/>
      <c r="E665" s="87"/>
      <c r="F665" s="87"/>
    </row>
    <row r="666" spans="1:6" hidden="1" outlineLevel="1">
      <c r="A666" s="77"/>
      <c r="B666" s="87"/>
      <c r="C666" s="87"/>
      <c r="D666" s="87"/>
      <c r="E666" s="87"/>
      <c r="F666" s="87"/>
    </row>
    <row r="667" spans="1:6" hidden="1" outlineLevel="1">
      <c r="A667" s="77"/>
      <c r="B667" s="87"/>
      <c r="C667" s="87"/>
      <c r="D667" s="87"/>
      <c r="E667" s="87"/>
      <c r="F667" s="87"/>
    </row>
    <row r="668" spans="1:6" hidden="1" outlineLevel="1">
      <c r="A668" s="77"/>
      <c r="B668" s="87"/>
      <c r="C668" s="87"/>
      <c r="D668" s="87"/>
      <c r="E668" s="87"/>
      <c r="F668" s="87"/>
    </row>
    <row r="669" spans="1:6" hidden="1" outlineLevel="1">
      <c r="A669" s="77"/>
      <c r="B669" s="87"/>
      <c r="C669" s="87"/>
      <c r="D669" s="87"/>
      <c r="E669" s="87"/>
      <c r="F669" s="87"/>
    </row>
    <row r="670" spans="1:6" hidden="1" outlineLevel="1">
      <c r="A670" s="77"/>
      <c r="B670" s="87"/>
      <c r="C670" s="87"/>
      <c r="D670" s="87"/>
      <c r="E670" s="87"/>
      <c r="F670" s="87"/>
    </row>
    <row r="671" spans="1:6" hidden="1" outlineLevel="1">
      <c r="A671" s="77"/>
      <c r="B671" s="87"/>
      <c r="C671" s="87"/>
      <c r="D671" s="87"/>
      <c r="E671" s="87"/>
      <c r="F671" s="87"/>
    </row>
    <row r="672" spans="1:6" hidden="1" outlineLevel="1">
      <c r="A672" s="77"/>
      <c r="B672" s="87"/>
      <c r="C672" s="87"/>
      <c r="D672" s="87"/>
      <c r="E672" s="87"/>
      <c r="F672" s="87"/>
    </row>
    <row r="673" spans="1:6" hidden="1" outlineLevel="1">
      <c r="A673" s="77"/>
      <c r="B673" s="87"/>
      <c r="C673" s="87"/>
      <c r="D673" s="87"/>
      <c r="E673" s="87"/>
      <c r="F673" s="87"/>
    </row>
    <row r="674" spans="1:6" hidden="1" outlineLevel="1">
      <c r="A674" s="77"/>
      <c r="B674" s="87"/>
      <c r="C674" s="87"/>
      <c r="D674" s="87"/>
      <c r="E674" s="87"/>
      <c r="F674" s="87"/>
    </row>
    <row r="675" spans="1:6" hidden="1" outlineLevel="1">
      <c r="A675" s="77"/>
      <c r="B675" s="87"/>
      <c r="C675" s="87"/>
      <c r="D675" s="87"/>
      <c r="E675" s="87"/>
      <c r="F675" s="87"/>
    </row>
    <row r="676" spans="1:6" hidden="1" outlineLevel="1">
      <c r="A676" s="77"/>
      <c r="B676" s="87"/>
      <c r="C676" s="87"/>
      <c r="D676" s="87"/>
      <c r="E676" s="87"/>
      <c r="F676" s="87"/>
    </row>
    <row r="677" spans="1:6" hidden="1" outlineLevel="1">
      <c r="A677" s="77"/>
      <c r="B677" s="87"/>
      <c r="C677" s="87"/>
      <c r="D677" s="87"/>
      <c r="E677" s="87"/>
      <c r="F677" s="87"/>
    </row>
    <row r="678" spans="1:6" hidden="1" outlineLevel="1">
      <c r="A678" s="77"/>
      <c r="B678" s="87"/>
      <c r="C678" s="87"/>
      <c r="D678" s="87"/>
      <c r="E678" s="87"/>
      <c r="F678" s="87"/>
    </row>
    <row r="679" spans="1:6" hidden="1" outlineLevel="1">
      <c r="A679" s="77"/>
      <c r="B679" s="87"/>
      <c r="C679" s="87"/>
      <c r="D679" s="87"/>
      <c r="E679" s="87"/>
      <c r="F679" s="87"/>
    </row>
    <row r="680" spans="1:6" hidden="1" outlineLevel="1">
      <c r="A680" s="77"/>
      <c r="B680" s="87"/>
      <c r="C680" s="87"/>
      <c r="D680" s="87"/>
      <c r="E680" s="87"/>
      <c r="F680" s="87"/>
    </row>
    <row r="681" spans="1:6" hidden="1" outlineLevel="1">
      <c r="A681" s="77"/>
      <c r="B681" s="87"/>
      <c r="C681" s="87"/>
      <c r="D681" s="87"/>
      <c r="E681" s="87"/>
      <c r="F681" s="87"/>
    </row>
    <row r="682" spans="1:6" hidden="1" outlineLevel="1">
      <c r="A682" s="77"/>
      <c r="B682" s="87"/>
      <c r="C682" s="87"/>
      <c r="D682" s="87"/>
      <c r="E682" s="87"/>
      <c r="F682" s="87"/>
    </row>
    <row r="683" spans="1:6" hidden="1" outlineLevel="1">
      <c r="A683" s="77"/>
      <c r="B683" s="87"/>
      <c r="C683" s="87"/>
      <c r="D683" s="87"/>
      <c r="E683" s="87"/>
      <c r="F683" s="87"/>
    </row>
    <row r="684" spans="1:6" hidden="1" outlineLevel="1">
      <c r="A684" s="77"/>
      <c r="B684" s="87"/>
      <c r="C684" s="87"/>
      <c r="D684" s="87"/>
      <c r="E684" s="87"/>
      <c r="F684" s="87"/>
    </row>
    <row r="685" spans="1:6" hidden="1" outlineLevel="1">
      <c r="A685" s="77"/>
      <c r="B685" s="87"/>
      <c r="C685" s="87"/>
      <c r="D685" s="87"/>
      <c r="E685" s="87"/>
      <c r="F685" s="87"/>
    </row>
    <row r="686" spans="1:6" hidden="1" outlineLevel="1">
      <c r="A686" s="77"/>
      <c r="B686" s="87"/>
      <c r="C686" s="87"/>
      <c r="D686" s="87"/>
      <c r="E686" s="87"/>
      <c r="F686" s="87"/>
    </row>
    <row r="687" spans="1:6" hidden="1" outlineLevel="1">
      <c r="A687" s="77"/>
      <c r="B687" s="87"/>
      <c r="C687" s="87"/>
      <c r="D687" s="87"/>
      <c r="E687" s="87"/>
      <c r="F687" s="87"/>
    </row>
    <row r="688" spans="1:6" hidden="1" outlineLevel="1">
      <c r="A688" s="77"/>
      <c r="B688" s="87"/>
      <c r="C688" s="87"/>
      <c r="D688" s="87"/>
      <c r="E688" s="87"/>
      <c r="F688" s="87"/>
    </row>
    <row r="689" spans="1:6" hidden="1" outlineLevel="1">
      <c r="A689" s="77"/>
      <c r="B689" s="87"/>
      <c r="C689" s="87"/>
      <c r="D689" s="87"/>
      <c r="E689" s="87"/>
      <c r="F689" s="87"/>
    </row>
    <row r="690" spans="1:6" hidden="1" outlineLevel="1">
      <c r="A690" s="77"/>
      <c r="B690" s="87"/>
      <c r="C690" s="87"/>
      <c r="D690" s="87"/>
      <c r="E690" s="87"/>
      <c r="F690" s="87"/>
    </row>
    <row r="691" spans="1:6" hidden="1" outlineLevel="1">
      <c r="A691" s="77"/>
      <c r="B691" s="87"/>
      <c r="C691" s="87"/>
      <c r="D691" s="87"/>
      <c r="E691" s="87"/>
      <c r="F691" s="87"/>
    </row>
    <row r="692" spans="1:6" hidden="1" outlineLevel="1">
      <c r="A692" s="77"/>
      <c r="B692" s="87"/>
      <c r="C692" s="87"/>
      <c r="D692" s="87"/>
      <c r="E692" s="87"/>
      <c r="F692" s="87"/>
    </row>
    <row r="693" spans="1:6" hidden="1" outlineLevel="1">
      <c r="A693" s="77"/>
      <c r="B693" s="87"/>
      <c r="C693" s="87"/>
      <c r="D693" s="87"/>
      <c r="E693" s="87"/>
      <c r="F693" s="87"/>
    </row>
    <row r="694" spans="1:6" hidden="1" outlineLevel="1">
      <c r="A694" s="77"/>
      <c r="B694" s="87"/>
      <c r="C694" s="87"/>
      <c r="D694" s="87"/>
      <c r="E694" s="87"/>
      <c r="F694" s="87"/>
    </row>
    <row r="695" spans="1:6" hidden="1" outlineLevel="1">
      <c r="A695" s="77"/>
      <c r="B695" s="87"/>
      <c r="C695" s="87"/>
      <c r="D695" s="87"/>
      <c r="E695" s="87"/>
      <c r="F695" s="87"/>
    </row>
    <row r="696" spans="1:6" hidden="1" outlineLevel="1">
      <c r="A696" s="77"/>
      <c r="B696" s="87"/>
      <c r="C696" s="87"/>
      <c r="D696" s="87"/>
      <c r="E696" s="87"/>
      <c r="F696" s="87"/>
    </row>
    <row r="697" spans="1:6" hidden="1" outlineLevel="1">
      <c r="A697" s="77"/>
      <c r="B697" s="87"/>
      <c r="C697" s="87"/>
      <c r="D697" s="87"/>
      <c r="E697" s="87"/>
      <c r="F697" s="87"/>
    </row>
    <row r="698" spans="1:6" hidden="1" outlineLevel="1">
      <c r="A698" s="77"/>
      <c r="B698" s="87"/>
      <c r="C698" s="87"/>
      <c r="D698" s="87"/>
      <c r="E698" s="87"/>
      <c r="F698" s="87"/>
    </row>
    <row r="699" spans="1:6" hidden="1" outlineLevel="1">
      <c r="A699" s="77"/>
      <c r="B699" s="87"/>
      <c r="C699" s="87"/>
      <c r="D699" s="87"/>
      <c r="E699" s="87"/>
      <c r="F699" s="87"/>
    </row>
    <row r="700" spans="1:6" hidden="1" outlineLevel="1">
      <c r="A700" s="77"/>
      <c r="B700" s="87"/>
      <c r="C700" s="87"/>
      <c r="D700" s="87"/>
      <c r="E700" s="87"/>
      <c r="F700" s="87"/>
    </row>
    <row r="701" spans="1:6" hidden="1" outlineLevel="1">
      <c r="A701" s="77"/>
      <c r="B701" s="87"/>
      <c r="C701" s="87"/>
      <c r="D701" s="87"/>
      <c r="E701" s="87"/>
      <c r="F701" s="87"/>
    </row>
    <row r="702" spans="1:6" hidden="1" outlineLevel="1">
      <c r="A702" s="77"/>
      <c r="B702" s="87"/>
      <c r="C702" s="87"/>
      <c r="D702" s="87"/>
      <c r="E702" s="87"/>
      <c r="F702" s="87"/>
    </row>
    <row r="703" spans="1:6" hidden="1" outlineLevel="1">
      <c r="A703" s="77"/>
      <c r="B703" s="87"/>
      <c r="C703" s="87"/>
      <c r="D703" s="87"/>
      <c r="E703" s="87"/>
      <c r="F703" s="87"/>
    </row>
    <row r="704" spans="1:6" hidden="1" outlineLevel="1">
      <c r="A704" s="77"/>
      <c r="B704" s="87"/>
      <c r="C704" s="87"/>
      <c r="D704" s="87"/>
      <c r="E704" s="87"/>
      <c r="F704" s="87"/>
    </row>
    <row r="705" spans="1:8" hidden="1" outlineLevel="1">
      <c r="A705" s="77"/>
      <c r="B705" s="87"/>
      <c r="C705" s="87"/>
      <c r="D705" s="87"/>
      <c r="E705" s="87"/>
      <c r="F705" s="87"/>
    </row>
    <row r="706" spans="1:8" hidden="1" outlineLevel="1">
      <c r="A706" s="77"/>
      <c r="B706" s="87"/>
      <c r="C706" s="87"/>
      <c r="D706" s="87"/>
      <c r="E706" s="87"/>
      <c r="F706" s="87"/>
    </row>
    <row r="707" spans="1:8" collapsed="1">
      <c r="A707" s="77"/>
      <c r="B707" s="87"/>
      <c r="C707" s="87"/>
      <c r="D707" s="87"/>
      <c r="E707" s="87"/>
      <c r="F707" s="87"/>
      <c r="G707" s="22"/>
    </row>
    <row r="708" spans="1:8">
      <c r="A708" s="47" t="s">
        <v>209</v>
      </c>
      <c r="B708" s="47" t="s">
        <v>109</v>
      </c>
      <c r="C708" s="47"/>
      <c r="D708" s="47"/>
      <c r="E708" s="47"/>
      <c r="F708" s="47"/>
      <c r="G708" s="47"/>
    </row>
    <row r="709" spans="1:8">
      <c r="A709" s="47" t="s">
        <v>109</v>
      </c>
      <c r="B709" s="73" t="s">
        <v>195</v>
      </c>
      <c r="C709" s="73" t="s">
        <v>196</v>
      </c>
      <c r="D709" s="73" t="s">
        <v>197</v>
      </c>
      <c r="E709" s="73" t="s">
        <v>198</v>
      </c>
      <c r="F709" s="73" t="s">
        <v>199</v>
      </c>
      <c r="G709" s="73" t="s">
        <v>186</v>
      </c>
    </row>
    <row r="710" spans="1:8">
      <c r="A710" s="19" t="s">
        <v>175</v>
      </c>
      <c r="B710" s="21">
        <v>0.10199999999999999</v>
      </c>
      <c r="C710" s="21">
        <v>7.1999999999999995E-2</v>
      </c>
      <c r="D710" s="21">
        <v>0.14199999999999999</v>
      </c>
      <c r="E710" s="21">
        <v>0.06</v>
      </c>
      <c r="F710" s="21">
        <v>0.128</v>
      </c>
      <c r="G710" s="21">
        <v>0.504</v>
      </c>
    </row>
    <row r="711" spans="1:8">
      <c r="A711" s="20" t="s">
        <v>206</v>
      </c>
      <c r="B711" s="21">
        <v>4.3999999999999997E-2</v>
      </c>
      <c r="C711" s="21">
        <v>3.5999999999999997E-2</v>
      </c>
      <c r="D711" s="21">
        <v>9.4E-2</v>
      </c>
      <c r="E711" s="21">
        <v>3.7999999999999999E-2</v>
      </c>
      <c r="F711" s="21">
        <v>6.4000000000000001E-2</v>
      </c>
      <c r="G711" s="21">
        <v>0.27600000000000002</v>
      </c>
    </row>
    <row r="712" spans="1:8">
      <c r="A712" s="20" t="s">
        <v>75</v>
      </c>
      <c r="B712" s="21">
        <v>5.8000000000000003E-2</v>
      </c>
      <c r="C712" s="21">
        <v>3.5999999999999997E-2</v>
      </c>
      <c r="D712" s="21">
        <v>4.8000000000000001E-2</v>
      </c>
      <c r="E712" s="21">
        <v>2.1999999999999999E-2</v>
      </c>
      <c r="F712" s="21">
        <v>6.4000000000000001E-2</v>
      </c>
      <c r="G712" s="21">
        <v>0.22800000000000001</v>
      </c>
    </row>
    <row r="713" spans="1:8">
      <c r="A713" s="19" t="s">
        <v>174</v>
      </c>
      <c r="B713" s="21">
        <v>0.106</v>
      </c>
      <c r="C713" s="21">
        <v>6.6000000000000003E-2</v>
      </c>
      <c r="D713" s="21">
        <v>0.14399999999999999</v>
      </c>
      <c r="E713" s="21">
        <v>4.8000000000000001E-2</v>
      </c>
      <c r="F713" s="21">
        <v>0.13200000000000001</v>
      </c>
      <c r="G713" s="21">
        <v>0.496</v>
      </c>
    </row>
    <row r="714" spans="1:8">
      <c r="A714" s="20" t="s">
        <v>206</v>
      </c>
      <c r="B714" s="21">
        <v>6.8000000000000005E-2</v>
      </c>
      <c r="C714" s="21">
        <v>3.4000000000000002E-2</v>
      </c>
      <c r="D714" s="21">
        <v>9.6000000000000002E-2</v>
      </c>
      <c r="E714" s="21">
        <v>2.5999999999999999E-2</v>
      </c>
      <c r="F714" s="21">
        <v>0.08</v>
      </c>
      <c r="G714" s="21">
        <v>0.30399999999999999</v>
      </c>
    </row>
    <row r="715" spans="1:8">
      <c r="A715" s="20" t="s">
        <v>75</v>
      </c>
      <c r="B715" s="21">
        <v>3.7999999999999999E-2</v>
      </c>
      <c r="C715" s="21">
        <v>3.2000000000000001E-2</v>
      </c>
      <c r="D715" s="21">
        <v>4.8000000000000001E-2</v>
      </c>
      <c r="E715" s="21">
        <v>2.1999999999999999E-2</v>
      </c>
      <c r="F715" s="21">
        <v>5.1999999999999998E-2</v>
      </c>
      <c r="G715" s="21">
        <v>0.192</v>
      </c>
    </row>
    <row r="716" spans="1:8">
      <c r="A716" s="74" t="s">
        <v>186</v>
      </c>
      <c r="B716" s="76">
        <v>0.20799999999999999</v>
      </c>
      <c r="C716" s="76">
        <v>0.13800000000000001</v>
      </c>
      <c r="D716" s="76">
        <v>0.28599999999999998</v>
      </c>
      <c r="E716" s="76">
        <v>0.108</v>
      </c>
      <c r="F716" s="76">
        <v>0.26</v>
      </c>
      <c r="G716" s="76">
        <v>1</v>
      </c>
    </row>
    <row r="717" spans="1:8" hidden="1" outlineLevel="1">
      <c r="A717" s="77"/>
      <c r="B717" s="87"/>
      <c r="C717" s="87"/>
      <c r="D717" s="87"/>
      <c r="E717" s="87"/>
      <c r="F717" s="87"/>
      <c r="G717" s="87"/>
      <c r="H717" s="87"/>
    </row>
    <row r="718" spans="1:8" hidden="1" outlineLevel="1">
      <c r="A718" s="77"/>
      <c r="B718" s="87"/>
      <c r="C718" s="87"/>
      <c r="D718" s="87"/>
      <c r="E718" s="87"/>
      <c r="F718" s="87"/>
      <c r="G718" s="87"/>
      <c r="H718" s="87"/>
    </row>
    <row r="719" spans="1:8" hidden="1" outlineLevel="1">
      <c r="A719" s="77"/>
      <c r="B719" s="87"/>
      <c r="C719" s="87"/>
      <c r="D719" s="87"/>
      <c r="E719" s="87"/>
      <c r="F719" s="87"/>
      <c r="G719" s="87"/>
      <c r="H719" s="87"/>
    </row>
    <row r="720" spans="1:8" hidden="1" outlineLevel="1">
      <c r="A720" s="77"/>
      <c r="B720" s="87"/>
      <c r="C720" s="87"/>
      <c r="D720" s="87"/>
      <c r="E720" s="87"/>
      <c r="F720" s="87"/>
      <c r="G720" s="87"/>
      <c r="H720" s="87"/>
    </row>
    <row r="721" spans="1:8" hidden="1" outlineLevel="1">
      <c r="A721" s="77"/>
      <c r="B721" s="87"/>
      <c r="C721" s="87"/>
      <c r="D721" s="87"/>
      <c r="E721" s="87"/>
      <c r="F721" s="87"/>
      <c r="G721" s="87"/>
      <c r="H721" s="87"/>
    </row>
    <row r="722" spans="1:8" hidden="1" outlineLevel="1">
      <c r="A722" s="77"/>
      <c r="B722" s="87"/>
      <c r="C722" s="87"/>
      <c r="D722" s="87"/>
      <c r="E722" s="87"/>
      <c r="F722" s="87"/>
      <c r="G722" s="87"/>
      <c r="H722" s="87"/>
    </row>
    <row r="723" spans="1:8" hidden="1" outlineLevel="1">
      <c r="A723" s="77"/>
      <c r="B723" s="87"/>
      <c r="C723" s="87"/>
      <c r="D723" s="87"/>
      <c r="E723" s="87"/>
      <c r="F723" s="87"/>
      <c r="G723" s="87"/>
      <c r="H723" s="87"/>
    </row>
    <row r="724" spans="1:8" hidden="1" outlineLevel="1">
      <c r="A724" s="77"/>
      <c r="B724" s="87"/>
      <c r="C724" s="87"/>
      <c r="D724" s="87"/>
      <c r="E724" s="87"/>
      <c r="F724" s="87"/>
      <c r="G724" s="87"/>
      <c r="H724" s="87"/>
    </row>
    <row r="725" spans="1:8" hidden="1" outlineLevel="1">
      <c r="A725" s="77"/>
      <c r="B725" s="87"/>
      <c r="C725" s="87"/>
      <c r="D725" s="87"/>
      <c r="E725" s="87"/>
      <c r="F725" s="87"/>
      <c r="G725" s="87"/>
      <c r="H725" s="87"/>
    </row>
    <row r="726" spans="1:8" hidden="1" outlineLevel="1">
      <c r="A726" s="77"/>
      <c r="B726" s="87"/>
      <c r="C726" s="87"/>
      <c r="D726" s="87"/>
      <c r="E726" s="87"/>
      <c r="F726" s="87"/>
      <c r="G726" s="87"/>
      <c r="H726" s="87"/>
    </row>
    <row r="727" spans="1:8" hidden="1" outlineLevel="1">
      <c r="A727" s="77"/>
      <c r="B727" s="87"/>
      <c r="C727" s="87"/>
      <c r="D727" s="87"/>
      <c r="E727" s="87"/>
      <c r="F727" s="87"/>
      <c r="G727" s="87"/>
      <c r="H727" s="87"/>
    </row>
    <row r="728" spans="1:8" hidden="1" outlineLevel="1">
      <c r="A728" s="77"/>
      <c r="B728" s="87"/>
      <c r="C728" s="87"/>
      <c r="D728" s="87"/>
      <c r="E728" s="87"/>
      <c r="F728" s="87"/>
      <c r="G728" s="87"/>
      <c r="H728" s="87"/>
    </row>
    <row r="729" spans="1:8" hidden="1" outlineLevel="1">
      <c r="A729" s="77"/>
      <c r="B729" s="87"/>
      <c r="C729" s="87"/>
      <c r="D729" s="87"/>
      <c r="E729" s="87"/>
      <c r="F729" s="87"/>
      <c r="G729" s="87"/>
      <c r="H729" s="87"/>
    </row>
    <row r="730" spans="1:8" hidden="1" outlineLevel="1">
      <c r="A730" s="77"/>
      <c r="B730" s="87"/>
      <c r="C730" s="87"/>
      <c r="D730" s="87"/>
      <c r="E730" s="87"/>
      <c r="F730" s="87"/>
      <c r="G730" s="87"/>
      <c r="H730" s="87"/>
    </row>
    <row r="731" spans="1:8" hidden="1" outlineLevel="1">
      <c r="A731" s="77"/>
      <c r="B731" s="87"/>
      <c r="C731" s="87"/>
      <c r="D731" s="87"/>
      <c r="E731" s="87"/>
      <c r="F731" s="87"/>
      <c r="G731" s="87"/>
      <c r="H731" s="87"/>
    </row>
    <row r="732" spans="1:8" hidden="1" outlineLevel="1">
      <c r="A732" s="77"/>
      <c r="B732" s="87"/>
      <c r="C732" s="87"/>
      <c r="D732" s="87"/>
      <c r="E732" s="87"/>
      <c r="F732" s="87"/>
      <c r="G732" s="87"/>
      <c r="H732" s="87"/>
    </row>
    <row r="733" spans="1:8" hidden="1" outlineLevel="1">
      <c r="A733" s="77"/>
      <c r="B733" s="87"/>
      <c r="C733" s="87"/>
      <c r="D733" s="87"/>
      <c r="E733" s="87"/>
      <c r="F733" s="87"/>
      <c r="G733" s="87"/>
      <c r="H733" s="87"/>
    </row>
    <row r="734" spans="1:8" hidden="1" outlineLevel="1">
      <c r="A734" s="77"/>
      <c r="B734" s="87"/>
      <c r="C734" s="87"/>
      <c r="D734" s="87"/>
      <c r="E734" s="87"/>
      <c r="F734" s="87"/>
      <c r="G734" s="87"/>
      <c r="H734" s="87"/>
    </row>
    <row r="735" spans="1:8" hidden="1" outlineLevel="1">
      <c r="A735" s="77"/>
      <c r="B735" s="87"/>
      <c r="C735" s="87"/>
      <c r="D735" s="87"/>
      <c r="E735" s="87"/>
      <c r="F735" s="87"/>
      <c r="G735" s="87"/>
      <c r="H735" s="87"/>
    </row>
    <row r="736" spans="1:8" hidden="1" outlineLevel="1">
      <c r="A736" s="77"/>
      <c r="B736" s="87"/>
      <c r="C736" s="87"/>
      <c r="D736" s="87"/>
      <c r="E736" s="87"/>
      <c r="F736" s="87"/>
      <c r="G736" s="87"/>
      <c r="H736" s="87"/>
    </row>
    <row r="737" spans="1:8" hidden="1" outlineLevel="1">
      <c r="A737" s="77"/>
      <c r="B737" s="87"/>
      <c r="C737" s="87"/>
      <c r="D737" s="87"/>
      <c r="E737" s="87"/>
      <c r="F737" s="87"/>
      <c r="G737" s="87"/>
      <c r="H737" s="87"/>
    </row>
    <row r="738" spans="1:8" hidden="1" outlineLevel="1">
      <c r="A738" s="77"/>
      <c r="B738" s="87"/>
      <c r="C738" s="87"/>
      <c r="D738" s="87"/>
      <c r="E738" s="87"/>
      <c r="F738" s="87"/>
      <c r="G738" s="87"/>
      <c r="H738" s="87"/>
    </row>
    <row r="739" spans="1:8" hidden="1" outlineLevel="1">
      <c r="A739" s="77"/>
      <c r="B739" s="87"/>
      <c r="C739" s="87"/>
      <c r="D739" s="87"/>
      <c r="E739" s="87"/>
      <c r="F739" s="87"/>
      <c r="G739" s="87"/>
      <c r="H739" s="87"/>
    </row>
    <row r="740" spans="1:8" hidden="1" outlineLevel="1">
      <c r="A740" s="77"/>
      <c r="B740" s="87"/>
      <c r="C740" s="87"/>
      <c r="D740" s="87"/>
      <c r="E740" s="87"/>
      <c r="F740" s="87"/>
      <c r="G740" s="87"/>
      <c r="H740" s="87"/>
    </row>
    <row r="741" spans="1:8" hidden="1" outlineLevel="1">
      <c r="A741" s="77"/>
      <c r="B741" s="87"/>
      <c r="C741" s="87"/>
      <c r="D741" s="87"/>
      <c r="E741" s="87"/>
      <c r="F741" s="87"/>
      <c r="G741" s="87"/>
      <c r="H741" s="87"/>
    </row>
    <row r="742" spans="1:8" hidden="1" outlineLevel="1">
      <c r="A742" s="77"/>
      <c r="B742" s="87"/>
      <c r="C742" s="87"/>
      <c r="D742" s="87"/>
      <c r="E742" s="87"/>
      <c r="F742" s="87"/>
      <c r="G742" s="87"/>
      <c r="H742" s="87"/>
    </row>
    <row r="743" spans="1:8" hidden="1" outlineLevel="1">
      <c r="A743" s="77"/>
      <c r="B743" s="87"/>
      <c r="C743" s="87"/>
      <c r="D743" s="87"/>
      <c r="E743" s="87"/>
      <c r="F743" s="87"/>
      <c r="G743" s="87"/>
      <c r="H743" s="87"/>
    </row>
    <row r="744" spans="1:8" hidden="1" outlineLevel="1">
      <c r="A744" s="77"/>
      <c r="B744" s="87"/>
      <c r="C744" s="87"/>
      <c r="D744" s="87"/>
      <c r="E744" s="87"/>
      <c r="F744" s="87"/>
      <c r="G744" s="87"/>
      <c r="H744" s="87"/>
    </row>
    <row r="745" spans="1:8" hidden="1" outlineLevel="1">
      <c r="A745" s="77"/>
      <c r="B745" s="87"/>
      <c r="C745" s="87"/>
      <c r="D745" s="87"/>
      <c r="E745" s="87"/>
      <c r="F745" s="87"/>
      <c r="G745" s="87"/>
      <c r="H745" s="87"/>
    </row>
    <row r="746" spans="1:8" hidden="1" outlineLevel="1">
      <c r="A746" s="77"/>
      <c r="B746" s="87"/>
      <c r="C746" s="87"/>
      <c r="D746" s="87"/>
      <c r="E746" s="87"/>
      <c r="F746" s="87"/>
      <c r="G746" s="87"/>
      <c r="H746" s="87"/>
    </row>
    <row r="747" spans="1:8" hidden="1" outlineLevel="1">
      <c r="A747" s="77"/>
      <c r="B747" s="87"/>
      <c r="C747" s="87"/>
      <c r="D747" s="87"/>
      <c r="E747" s="87"/>
      <c r="F747" s="87"/>
      <c r="G747" s="87"/>
      <c r="H747" s="87"/>
    </row>
    <row r="748" spans="1:8" hidden="1" outlineLevel="1">
      <c r="A748" s="77"/>
      <c r="B748" s="87"/>
      <c r="C748" s="87"/>
      <c r="D748" s="87"/>
      <c r="E748" s="87"/>
      <c r="F748" s="87"/>
      <c r="G748" s="87"/>
      <c r="H748" s="87"/>
    </row>
    <row r="749" spans="1:8" hidden="1" outlineLevel="1">
      <c r="A749" s="77"/>
      <c r="B749" s="87"/>
      <c r="C749" s="87"/>
      <c r="D749" s="87"/>
      <c r="E749" s="87"/>
      <c r="F749" s="87"/>
      <c r="G749" s="87"/>
      <c r="H749" s="87"/>
    </row>
    <row r="750" spans="1:8" hidden="1" outlineLevel="1">
      <c r="A750" s="77"/>
      <c r="B750" s="87"/>
      <c r="C750" s="87"/>
      <c r="D750" s="87"/>
      <c r="E750" s="87"/>
      <c r="F750" s="87"/>
      <c r="G750" s="87"/>
      <c r="H750" s="87"/>
    </row>
    <row r="751" spans="1:8" hidden="1" outlineLevel="1">
      <c r="A751" s="77"/>
      <c r="B751" s="87"/>
      <c r="C751" s="87"/>
      <c r="D751" s="87"/>
      <c r="E751" s="87"/>
      <c r="F751" s="87"/>
      <c r="G751" s="87"/>
      <c r="H751" s="87"/>
    </row>
    <row r="752" spans="1:8" hidden="1" outlineLevel="1">
      <c r="A752" s="77"/>
      <c r="B752" s="87"/>
      <c r="C752" s="87"/>
      <c r="D752" s="87"/>
      <c r="E752" s="87"/>
      <c r="F752" s="87"/>
      <c r="G752" s="87"/>
      <c r="H752" s="87"/>
    </row>
    <row r="753" spans="1:25" hidden="1" outlineLevel="1">
      <c r="A753" s="77"/>
      <c r="B753" s="87"/>
      <c r="C753" s="87"/>
      <c r="D753" s="87"/>
      <c r="E753" s="87"/>
      <c r="F753" s="87"/>
      <c r="G753" s="87"/>
      <c r="H753" s="87"/>
    </row>
    <row r="754" spans="1:25" hidden="1" outlineLevel="1">
      <c r="A754" s="77"/>
      <c r="B754" s="87"/>
      <c r="C754" s="87"/>
      <c r="D754" s="87"/>
      <c r="E754" s="87"/>
      <c r="F754" s="87"/>
      <c r="G754" s="87"/>
      <c r="H754" s="87"/>
    </row>
    <row r="755" spans="1:25" hidden="1" outlineLevel="1">
      <c r="A755" s="77"/>
      <c r="B755" s="87"/>
      <c r="C755" s="87"/>
      <c r="D755" s="87"/>
      <c r="E755" s="87"/>
      <c r="F755" s="87"/>
      <c r="G755" s="87"/>
      <c r="H755" s="87"/>
    </row>
    <row r="756" spans="1:25" hidden="1" outlineLevel="1">
      <c r="A756" s="77"/>
      <c r="B756" s="87"/>
      <c r="C756" s="87"/>
      <c r="D756" s="87"/>
      <c r="E756" s="87"/>
      <c r="F756" s="87"/>
      <c r="G756" s="87"/>
      <c r="H756" s="87"/>
    </row>
    <row r="757" spans="1:25" hidden="1" outlineLevel="1">
      <c r="A757" s="77"/>
      <c r="B757" s="87"/>
      <c r="C757" s="87"/>
      <c r="D757" s="87"/>
      <c r="E757" s="87"/>
      <c r="F757" s="87"/>
      <c r="G757" s="87"/>
      <c r="H757" s="87"/>
    </row>
    <row r="758" spans="1:25" hidden="1" outlineLevel="1">
      <c r="A758" s="77"/>
      <c r="B758" s="87"/>
      <c r="C758" s="87"/>
      <c r="D758" s="87"/>
      <c r="E758" s="87"/>
      <c r="F758" s="87"/>
      <c r="G758" s="87"/>
      <c r="H758" s="87"/>
    </row>
    <row r="759" spans="1:25" hidden="1" outlineLevel="1">
      <c r="A759" s="77"/>
      <c r="B759" s="87"/>
      <c r="C759" s="87"/>
      <c r="D759" s="87"/>
      <c r="E759" s="87"/>
      <c r="F759" s="87"/>
      <c r="G759" s="87"/>
      <c r="H759" s="87"/>
    </row>
    <row r="760" spans="1:25" hidden="1" outlineLevel="1">
      <c r="A760" s="77"/>
      <c r="B760" s="87"/>
      <c r="C760" s="87"/>
      <c r="D760" s="87"/>
      <c r="E760" s="87"/>
      <c r="F760" s="87"/>
      <c r="G760" s="87"/>
      <c r="H760" s="87"/>
    </row>
    <row r="761" spans="1:25" hidden="1" outlineLevel="1">
      <c r="A761" s="77"/>
      <c r="B761" s="87"/>
      <c r="C761" s="87"/>
      <c r="D761" s="87"/>
      <c r="E761" s="87"/>
      <c r="F761" s="87"/>
      <c r="G761" s="87"/>
      <c r="H761" s="87"/>
    </row>
    <row r="762" spans="1:25" hidden="1" outlineLevel="1">
      <c r="A762" s="77"/>
      <c r="B762" s="87"/>
      <c r="C762" s="87"/>
      <c r="D762" s="87"/>
      <c r="E762" s="87"/>
      <c r="F762" s="87"/>
      <c r="G762" s="87"/>
      <c r="H762" s="87"/>
    </row>
    <row r="763" spans="1:25" hidden="1" outlineLevel="1">
      <c r="A763" s="77"/>
      <c r="B763" s="87"/>
      <c r="C763" s="87"/>
      <c r="D763" s="87"/>
      <c r="E763" s="87"/>
      <c r="F763" s="87"/>
      <c r="G763" s="87"/>
      <c r="H763" s="87"/>
    </row>
    <row r="764" spans="1:25" hidden="1" outlineLevel="1">
      <c r="A764" s="77"/>
      <c r="B764" s="87"/>
      <c r="C764" s="87"/>
      <c r="D764" s="87"/>
      <c r="E764" s="87"/>
      <c r="F764" s="87"/>
      <c r="G764" s="87"/>
      <c r="H764" s="87"/>
    </row>
    <row r="765" spans="1:25" hidden="1" outlineLevel="1">
      <c r="A765" s="77"/>
      <c r="B765" s="87"/>
      <c r="C765" s="87"/>
      <c r="D765" s="87"/>
      <c r="E765" s="87"/>
      <c r="F765" s="87"/>
      <c r="G765" s="87"/>
      <c r="H765" s="87"/>
    </row>
    <row r="766" spans="1:25" hidden="1" outlineLevel="1">
      <c r="A766" s="77"/>
      <c r="B766" s="87"/>
      <c r="C766" s="87"/>
      <c r="D766" s="87"/>
      <c r="E766" s="87"/>
      <c r="F766" s="87"/>
      <c r="G766" s="87"/>
      <c r="H766" s="87"/>
    </row>
    <row r="767" spans="1:25" collapsed="1">
      <c r="A767" s="77"/>
      <c r="B767" s="87"/>
      <c r="C767" s="87"/>
      <c r="D767" s="87"/>
      <c r="E767" s="87"/>
      <c r="F767" s="87"/>
      <c r="G767" s="87"/>
      <c r="I767" s="22"/>
    </row>
    <row r="768" spans="1:25" s="47" customFormat="1">
      <c r="A768" s="47" t="s">
        <v>210</v>
      </c>
      <c r="B768" s="47" t="s">
        <v>109</v>
      </c>
      <c r="Y768"/>
    </row>
    <row r="769" spans="1:25" s="47" customFormat="1">
      <c r="A769" s="47" t="s">
        <v>109</v>
      </c>
      <c r="B769" s="73" t="s">
        <v>101</v>
      </c>
      <c r="C769" s="73" t="s">
        <v>149</v>
      </c>
      <c r="D769" s="73" t="s">
        <v>132</v>
      </c>
      <c r="E769" s="73" t="s">
        <v>164</v>
      </c>
      <c r="F769" s="73" t="s">
        <v>155</v>
      </c>
      <c r="G769" s="73" t="s">
        <v>163</v>
      </c>
      <c r="H769" s="73" t="s">
        <v>142</v>
      </c>
      <c r="I769" s="73" t="s">
        <v>170</v>
      </c>
      <c r="J769" s="73" t="s">
        <v>167</v>
      </c>
      <c r="K769" s="73" t="s">
        <v>160</v>
      </c>
      <c r="L769" s="73" t="s">
        <v>166</v>
      </c>
      <c r="M769" s="73" t="s">
        <v>145</v>
      </c>
      <c r="N769" s="73" t="s">
        <v>157</v>
      </c>
      <c r="O769" s="73" t="s">
        <v>168</v>
      </c>
      <c r="P769" s="73" t="s">
        <v>165</v>
      </c>
      <c r="Q769" s="73" t="s">
        <v>146</v>
      </c>
      <c r="R769" s="73" t="s">
        <v>123</v>
      </c>
      <c r="S769" s="73" t="s">
        <v>118</v>
      </c>
      <c r="T769" s="73" t="s">
        <v>139</v>
      </c>
      <c r="U769" s="73" t="s">
        <v>130</v>
      </c>
      <c r="V769" s="73" t="s">
        <v>131</v>
      </c>
      <c r="W769" s="73" t="s">
        <v>116</v>
      </c>
      <c r="X769" s="73" t="s">
        <v>186</v>
      </c>
      <c r="Y769"/>
    </row>
    <row r="770" spans="1:25">
      <c r="A770" s="19" t="s">
        <v>175</v>
      </c>
      <c r="B770" s="21">
        <v>0.30399999999999999</v>
      </c>
      <c r="C770" s="21">
        <v>2E-3</v>
      </c>
      <c r="D770" s="21">
        <v>6.0000000000000001E-3</v>
      </c>
      <c r="E770" s="21">
        <v>2E-3</v>
      </c>
      <c r="F770" s="21">
        <v>8.0000000000000002E-3</v>
      </c>
      <c r="G770" s="21">
        <v>0</v>
      </c>
      <c r="H770" s="21">
        <v>4.0000000000000001E-3</v>
      </c>
      <c r="I770" s="21">
        <v>4.0000000000000001E-3</v>
      </c>
      <c r="J770" s="21">
        <v>2E-3</v>
      </c>
      <c r="K770" s="21">
        <v>2E-3</v>
      </c>
      <c r="L770" s="21">
        <v>6.0000000000000001E-3</v>
      </c>
      <c r="M770" s="21">
        <v>1.7999999999999999E-2</v>
      </c>
      <c r="N770" s="21">
        <v>4.0000000000000001E-3</v>
      </c>
      <c r="O770" s="21">
        <v>4.0000000000000001E-3</v>
      </c>
      <c r="P770" s="21">
        <v>0</v>
      </c>
      <c r="Q770" s="21">
        <v>4.0000000000000001E-3</v>
      </c>
      <c r="R770" s="21">
        <v>3.2000000000000001E-2</v>
      </c>
      <c r="S770" s="21">
        <v>3.2000000000000001E-2</v>
      </c>
      <c r="T770" s="21">
        <v>3.5999999999999997E-2</v>
      </c>
      <c r="U770" s="21">
        <v>0.02</v>
      </c>
      <c r="V770" s="21">
        <v>1.2E-2</v>
      </c>
      <c r="W770" s="21">
        <v>2E-3</v>
      </c>
      <c r="X770" s="21">
        <v>0.504</v>
      </c>
    </row>
    <row r="771" spans="1:25">
      <c r="A771" s="20" t="s">
        <v>206</v>
      </c>
      <c r="B771" s="21">
        <v>0.182</v>
      </c>
      <c r="C771" s="21">
        <v>0</v>
      </c>
      <c r="D771" s="21">
        <v>4.0000000000000001E-3</v>
      </c>
      <c r="E771" s="21">
        <v>0</v>
      </c>
      <c r="F771" s="21">
        <v>2E-3</v>
      </c>
      <c r="G771" s="21">
        <v>0</v>
      </c>
      <c r="H771" s="21">
        <v>4.0000000000000001E-3</v>
      </c>
      <c r="I771" s="21">
        <v>0</v>
      </c>
      <c r="J771" s="21">
        <v>0</v>
      </c>
      <c r="K771" s="21">
        <v>2E-3</v>
      </c>
      <c r="L771" s="21">
        <v>2E-3</v>
      </c>
      <c r="M771" s="21">
        <v>6.0000000000000001E-3</v>
      </c>
      <c r="N771" s="21">
        <v>0</v>
      </c>
      <c r="O771" s="21">
        <v>0</v>
      </c>
      <c r="P771" s="21">
        <v>0</v>
      </c>
      <c r="Q771" s="21">
        <v>2E-3</v>
      </c>
      <c r="R771" s="21">
        <v>2.4E-2</v>
      </c>
      <c r="S771" s="21">
        <v>1.4E-2</v>
      </c>
      <c r="T771" s="21">
        <v>1.7999999999999999E-2</v>
      </c>
      <c r="U771" s="21">
        <v>0.01</v>
      </c>
      <c r="V771" s="21">
        <v>4.0000000000000001E-3</v>
      </c>
      <c r="W771" s="21">
        <v>2E-3</v>
      </c>
      <c r="X771" s="21">
        <v>0.27600000000000002</v>
      </c>
    </row>
    <row r="772" spans="1:25">
      <c r="A772" s="20" t="s">
        <v>75</v>
      </c>
      <c r="B772" s="21">
        <v>0.122</v>
      </c>
      <c r="C772" s="21">
        <v>2E-3</v>
      </c>
      <c r="D772" s="21">
        <v>2E-3</v>
      </c>
      <c r="E772" s="21">
        <v>2E-3</v>
      </c>
      <c r="F772" s="21">
        <v>6.0000000000000001E-3</v>
      </c>
      <c r="G772" s="21">
        <v>0</v>
      </c>
      <c r="H772" s="21">
        <v>0</v>
      </c>
      <c r="I772" s="21">
        <v>4.0000000000000001E-3</v>
      </c>
      <c r="J772" s="21">
        <v>2E-3</v>
      </c>
      <c r="K772" s="21">
        <v>0</v>
      </c>
      <c r="L772" s="21">
        <v>4.0000000000000001E-3</v>
      </c>
      <c r="M772" s="21">
        <v>1.2E-2</v>
      </c>
      <c r="N772" s="21">
        <v>4.0000000000000001E-3</v>
      </c>
      <c r="O772" s="21">
        <v>4.0000000000000001E-3</v>
      </c>
      <c r="P772" s="21">
        <v>0</v>
      </c>
      <c r="Q772" s="21">
        <v>2E-3</v>
      </c>
      <c r="R772" s="21">
        <v>8.0000000000000002E-3</v>
      </c>
      <c r="S772" s="21">
        <v>1.7999999999999999E-2</v>
      </c>
      <c r="T772" s="21">
        <v>1.7999999999999999E-2</v>
      </c>
      <c r="U772" s="21">
        <v>0.01</v>
      </c>
      <c r="V772" s="21">
        <v>8.0000000000000002E-3</v>
      </c>
      <c r="W772" s="21">
        <v>0</v>
      </c>
      <c r="X772" s="21">
        <v>0.22800000000000001</v>
      </c>
    </row>
    <row r="773" spans="1:25">
      <c r="A773" s="19" t="s">
        <v>174</v>
      </c>
      <c r="B773" s="21">
        <v>0.29199999999999998</v>
      </c>
      <c r="C773" s="21">
        <v>0</v>
      </c>
      <c r="D773" s="21">
        <v>1.7999999999999999E-2</v>
      </c>
      <c r="E773" s="21">
        <v>0</v>
      </c>
      <c r="F773" s="21">
        <v>4.0000000000000001E-3</v>
      </c>
      <c r="G773" s="21">
        <v>4.0000000000000001E-3</v>
      </c>
      <c r="H773" s="21">
        <v>1.2E-2</v>
      </c>
      <c r="I773" s="21">
        <v>4.0000000000000001E-3</v>
      </c>
      <c r="J773" s="21">
        <v>4.0000000000000001E-3</v>
      </c>
      <c r="K773" s="21">
        <v>2E-3</v>
      </c>
      <c r="L773" s="21">
        <v>6.0000000000000001E-3</v>
      </c>
      <c r="M773" s="21">
        <v>0.02</v>
      </c>
      <c r="N773" s="21">
        <v>0</v>
      </c>
      <c r="O773" s="21">
        <v>0</v>
      </c>
      <c r="P773" s="21">
        <v>2E-3</v>
      </c>
      <c r="Q773" s="21">
        <v>6.0000000000000001E-3</v>
      </c>
      <c r="R773" s="21">
        <v>1.7999999999999999E-2</v>
      </c>
      <c r="S773" s="21">
        <v>3.4000000000000002E-2</v>
      </c>
      <c r="T773" s="21">
        <v>4.2000000000000003E-2</v>
      </c>
      <c r="U773" s="21">
        <v>2.4E-2</v>
      </c>
      <c r="V773" s="21">
        <v>4.0000000000000001E-3</v>
      </c>
      <c r="W773" s="21">
        <v>0</v>
      </c>
      <c r="X773" s="21">
        <v>0.496</v>
      </c>
    </row>
    <row r="774" spans="1:25">
      <c r="A774" s="20" t="s">
        <v>206</v>
      </c>
      <c r="B774" s="21">
        <v>0.184</v>
      </c>
      <c r="C774" s="21">
        <v>0</v>
      </c>
      <c r="D774" s="21">
        <v>0.01</v>
      </c>
      <c r="E774" s="21">
        <v>0</v>
      </c>
      <c r="F774" s="21">
        <v>0</v>
      </c>
      <c r="G774" s="21">
        <v>0</v>
      </c>
      <c r="H774" s="21">
        <v>8.0000000000000002E-3</v>
      </c>
      <c r="I774" s="21">
        <v>2E-3</v>
      </c>
      <c r="J774" s="21">
        <v>0</v>
      </c>
      <c r="K774" s="21">
        <v>2E-3</v>
      </c>
      <c r="L774" s="21">
        <v>4.0000000000000001E-3</v>
      </c>
      <c r="M774" s="21">
        <v>8.0000000000000002E-3</v>
      </c>
      <c r="N774" s="21">
        <v>0</v>
      </c>
      <c r="O774" s="21">
        <v>0</v>
      </c>
      <c r="P774" s="21">
        <v>2E-3</v>
      </c>
      <c r="Q774" s="21">
        <v>4.0000000000000001E-3</v>
      </c>
      <c r="R774" s="21">
        <v>8.0000000000000002E-3</v>
      </c>
      <c r="S774" s="21">
        <v>2.4E-2</v>
      </c>
      <c r="T774" s="21">
        <v>3.5999999999999997E-2</v>
      </c>
      <c r="U774" s="21">
        <v>0.01</v>
      </c>
      <c r="V774" s="21">
        <v>2E-3</v>
      </c>
      <c r="W774" s="21">
        <v>0</v>
      </c>
      <c r="X774" s="21">
        <v>0.30399999999999999</v>
      </c>
    </row>
    <row r="775" spans="1:25">
      <c r="A775" s="20" t="s">
        <v>75</v>
      </c>
      <c r="B775" s="21">
        <v>0.108</v>
      </c>
      <c r="C775" s="21">
        <v>0</v>
      </c>
      <c r="D775" s="21">
        <v>8.0000000000000002E-3</v>
      </c>
      <c r="E775" s="21">
        <v>0</v>
      </c>
      <c r="F775" s="21">
        <v>4.0000000000000001E-3</v>
      </c>
      <c r="G775" s="21">
        <v>4.0000000000000001E-3</v>
      </c>
      <c r="H775" s="21">
        <v>4.0000000000000001E-3</v>
      </c>
      <c r="I775" s="21">
        <v>2E-3</v>
      </c>
      <c r="J775" s="21">
        <v>4.0000000000000001E-3</v>
      </c>
      <c r="K775" s="21">
        <v>0</v>
      </c>
      <c r="L775" s="21">
        <v>2E-3</v>
      </c>
      <c r="M775" s="21">
        <v>1.2E-2</v>
      </c>
      <c r="N775" s="21">
        <v>0</v>
      </c>
      <c r="O775" s="21">
        <v>0</v>
      </c>
      <c r="P775" s="21">
        <v>0</v>
      </c>
      <c r="Q775" s="21">
        <v>2E-3</v>
      </c>
      <c r="R775" s="21">
        <v>0.01</v>
      </c>
      <c r="S775" s="21">
        <v>0.01</v>
      </c>
      <c r="T775" s="21">
        <v>6.0000000000000001E-3</v>
      </c>
      <c r="U775" s="21">
        <v>1.4E-2</v>
      </c>
      <c r="V775" s="21">
        <v>2E-3</v>
      </c>
      <c r="W775" s="21">
        <v>0</v>
      </c>
      <c r="X775" s="21">
        <v>0.192</v>
      </c>
    </row>
    <row r="776" spans="1:25">
      <c r="A776" s="74" t="s">
        <v>186</v>
      </c>
      <c r="B776" s="76">
        <v>0.59599999999999997</v>
      </c>
      <c r="C776" s="76">
        <v>2E-3</v>
      </c>
      <c r="D776" s="76">
        <v>2.4E-2</v>
      </c>
      <c r="E776" s="76">
        <v>2E-3</v>
      </c>
      <c r="F776" s="76">
        <v>1.2E-2</v>
      </c>
      <c r="G776" s="76">
        <v>4.0000000000000001E-3</v>
      </c>
      <c r="H776" s="76">
        <v>1.6E-2</v>
      </c>
      <c r="I776" s="76">
        <v>8.0000000000000002E-3</v>
      </c>
      <c r="J776" s="76">
        <v>6.0000000000000001E-3</v>
      </c>
      <c r="K776" s="76">
        <v>4.0000000000000001E-3</v>
      </c>
      <c r="L776" s="76">
        <v>1.2E-2</v>
      </c>
      <c r="M776" s="76">
        <v>3.7999999999999999E-2</v>
      </c>
      <c r="N776" s="76">
        <v>4.0000000000000001E-3</v>
      </c>
      <c r="O776" s="76">
        <v>4.0000000000000001E-3</v>
      </c>
      <c r="P776" s="76">
        <v>2E-3</v>
      </c>
      <c r="Q776" s="76">
        <v>0.01</v>
      </c>
      <c r="R776" s="76">
        <v>0.05</v>
      </c>
      <c r="S776" s="76">
        <v>6.6000000000000003E-2</v>
      </c>
      <c r="T776" s="76">
        <v>7.8E-2</v>
      </c>
      <c r="U776" s="76">
        <v>4.3999999999999997E-2</v>
      </c>
      <c r="V776" s="76">
        <v>1.6E-2</v>
      </c>
      <c r="W776" s="76">
        <v>2E-3</v>
      </c>
      <c r="X776" s="76">
        <v>1</v>
      </c>
    </row>
    <row r="777" spans="1:25" hidden="1" outlineLevel="1">
      <c r="A777"/>
      <c r="B777"/>
    </row>
    <row r="778" spans="1:25" hidden="1" outlineLevel="1">
      <c r="A778"/>
      <c r="B778"/>
    </row>
    <row r="779" spans="1:25" hidden="1" outlineLevel="1">
      <c r="A779" s="77"/>
      <c r="B779" s="87"/>
      <c r="C779" s="87"/>
      <c r="D779" s="87"/>
      <c r="E779" s="87"/>
      <c r="F779" s="87"/>
      <c r="G779" s="87"/>
      <c r="H779" s="87"/>
      <c r="I779" s="87"/>
      <c r="J779" s="87"/>
      <c r="K779" s="87"/>
      <c r="L779" s="87"/>
      <c r="M779" s="87"/>
      <c r="N779" s="87"/>
      <c r="O779" s="87"/>
      <c r="P779" s="87"/>
      <c r="Q779" s="87"/>
      <c r="R779" s="87"/>
      <c r="S779" s="87"/>
      <c r="T779" s="87"/>
      <c r="U779" s="87"/>
      <c r="V779" s="87"/>
      <c r="W779" s="87"/>
      <c r="X779" s="87"/>
      <c r="Y779" s="87"/>
    </row>
    <row r="780" spans="1:25" hidden="1" outlineLevel="1">
      <c r="A780" s="77"/>
      <c r="B780" s="87"/>
      <c r="C780" s="87"/>
      <c r="D780" s="87"/>
      <c r="E780" s="87"/>
      <c r="F780" s="87"/>
      <c r="G780" s="87"/>
      <c r="H780" s="87"/>
      <c r="I780" s="87"/>
      <c r="J780" s="87"/>
      <c r="K780" s="87"/>
      <c r="L780" s="87"/>
      <c r="M780" s="87"/>
      <c r="N780" s="87"/>
      <c r="O780" s="87"/>
      <c r="P780" s="87"/>
      <c r="Q780" s="87"/>
      <c r="R780" s="87"/>
      <c r="S780" s="87"/>
      <c r="T780" s="87"/>
      <c r="U780" s="87"/>
      <c r="V780" s="87"/>
      <c r="W780" s="87"/>
      <c r="X780" s="87"/>
      <c r="Y780" s="87"/>
    </row>
    <row r="781" spans="1:25" hidden="1" outlineLevel="1">
      <c r="A781" s="77"/>
      <c r="B781" s="87"/>
      <c r="C781" s="87"/>
      <c r="D781" s="87"/>
      <c r="E781" s="87"/>
      <c r="F781" s="87"/>
      <c r="G781" s="87"/>
      <c r="H781" s="87"/>
      <c r="I781" s="87"/>
      <c r="J781" s="87"/>
      <c r="K781" s="87"/>
      <c r="L781" s="87"/>
      <c r="M781" s="87"/>
      <c r="N781" s="87"/>
      <c r="O781" s="87"/>
      <c r="P781" s="87"/>
      <c r="Q781" s="87"/>
      <c r="R781" s="87"/>
      <c r="S781" s="87"/>
      <c r="T781" s="87"/>
      <c r="U781" s="87"/>
      <c r="V781" s="87"/>
      <c r="W781" s="87"/>
      <c r="X781" s="87"/>
      <c r="Y781" s="87"/>
    </row>
    <row r="782" spans="1:25" hidden="1" outlineLevel="1">
      <c r="A782" s="77"/>
      <c r="B782" s="87"/>
      <c r="C782" s="87"/>
      <c r="D782" s="87"/>
      <c r="E782" s="87"/>
      <c r="F782" s="87"/>
      <c r="G782" s="87"/>
      <c r="H782" s="87"/>
      <c r="I782" s="87"/>
      <c r="J782" s="87"/>
      <c r="K782" s="87"/>
      <c r="L782" s="87"/>
      <c r="M782" s="87"/>
      <c r="N782" s="87"/>
      <c r="O782" s="87"/>
      <c r="P782" s="87"/>
      <c r="Q782" s="87"/>
      <c r="R782" s="87"/>
      <c r="S782" s="87"/>
      <c r="T782" s="87"/>
      <c r="U782" s="87"/>
      <c r="V782" s="87"/>
      <c r="W782" s="87"/>
      <c r="X782" s="87"/>
      <c r="Y782" s="87"/>
    </row>
    <row r="783" spans="1:25" hidden="1" outlineLevel="1">
      <c r="A783" s="77"/>
      <c r="B783" s="87"/>
      <c r="C783" s="87"/>
      <c r="D783" s="87"/>
      <c r="E783" s="87"/>
      <c r="F783" s="87"/>
      <c r="G783" s="87"/>
      <c r="H783" s="87"/>
      <c r="I783" s="87"/>
      <c r="J783" s="87"/>
      <c r="K783" s="87"/>
      <c r="L783" s="87"/>
      <c r="M783" s="87"/>
      <c r="N783" s="87"/>
      <c r="O783" s="87"/>
      <c r="P783" s="87"/>
      <c r="Q783" s="87"/>
      <c r="R783" s="87"/>
      <c r="S783" s="87"/>
      <c r="T783" s="87"/>
      <c r="U783" s="87"/>
      <c r="V783" s="87"/>
      <c r="W783" s="87"/>
      <c r="X783" s="87"/>
      <c r="Y783" s="87"/>
    </row>
    <row r="784" spans="1:25" hidden="1" outlineLevel="1">
      <c r="A784" s="77"/>
      <c r="B784" s="87"/>
      <c r="C784" s="87"/>
      <c r="D784" s="87"/>
      <c r="E784" s="87"/>
      <c r="F784" s="87"/>
      <c r="G784" s="87"/>
      <c r="H784" s="87"/>
      <c r="I784" s="87"/>
      <c r="J784" s="87"/>
      <c r="K784" s="87"/>
      <c r="L784" s="87"/>
      <c r="M784" s="87"/>
      <c r="N784" s="87"/>
      <c r="O784" s="87"/>
      <c r="P784" s="87"/>
      <c r="Q784" s="87"/>
      <c r="R784" s="87"/>
      <c r="S784" s="87"/>
      <c r="T784" s="87"/>
      <c r="U784" s="87"/>
      <c r="V784" s="87"/>
      <c r="W784" s="87"/>
      <c r="X784" s="87"/>
      <c r="Y784" s="87"/>
    </row>
    <row r="785" spans="1:25" hidden="1" outlineLevel="1">
      <c r="A785" s="77"/>
      <c r="B785" s="87"/>
      <c r="C785" s="87"/>
      <c r="D785" s="87"/>
      <c r="E785" s="87"/>
      <c r="F785" s="87"/>
      <c r="G785" s="87"/>
      <c r="H785" s="87"/>
      <c r="I785" s="87"/>
      <c r="J785" s="87"/>
      <c r="K785" s="87"/>
      <c r="L785" s="87"/>
      <c r="M785" s="87"/>
      <c r="N785" s="87"/>
      <c r="O785" s="87"/>
      <c r="P785" s="87"/>
      <c r="Q785" s="87"/>
      <c r="R785" s="87"/>
      <c r="S785" s="87"/>
      <c r="T785" s="87"/>
      <c r="U785" s="87"/>
      <c r="V785" s="87"/>
      <c r="W785" s="87"/>
      <c r="X785" s="87"/>
      <c r="Y785" s="87"/>
    </row>
    <row r="786" spans="1:25" hidden="1" outlineLevel="1">
      <c r="A786" s="77"/>
      <c r="B786" s="87"/>
      <c r="C786" s="87"/>
      <c r="D786" s="87"/>
      <c r="E786" s="87"/>
      <c r="F786" s="87"/>
      <c r="G786" s="87"/>
      <c r="H786" s="87"/>
      <c r="I786" s="87"/>
      <c r="J786" s="87"/>
      <c r="K786" s="87"/>
      <c r="L786" s="87"/>
      <c r="M786" s="87"/>
      <c r="N786" s="87"/>
      <c r="O786" s="87"/>
      <c r="P786" s="87"/>
      <c r="Q786" s="87"/>
      <c r="R786" s="87"/>
      <c r="S786" s="87"/>
      <c r="T786" s="87"/>
      <c r="U786" s="87"/>
      <c r="V786" s="87"/>
      <c r="W786" s="87"/>
      <c r="X786" s="87"/>
      <c r="Y786" s="87"/>
    </row>
    <row r="787" spans="1:25" hidden="1" outlineLevel="1">
      <c r="A787" s="77"/>
      <c r="B787" s="87"/>
      <c r="C787" s="87"/>
      <c r="D787" s="87"/>
      <c r="E787" s="87"/>
      <c r="F787" s="87"/>
      <c r="G787" s="87"/>
      <c r="H787" s="87"/>
      <c r="I787" s="87"/>
      <c r="J787" s="87"/>
      <c r="K787" s="87"/>
      <c r="L787" s="87"/>
      <c r="M787" s="87"/>
      <c r="N787" s="87"/>
      <c r="O787" s="87"/>
      <c r="P787" s="87"/>
      <c r="Q787" s="87"/>
      <c r="R787" s="87"/>
      <c r="S787" s="87"/>
      <c r="T787" s="87"/>
      <c r="U787" s="87"/>
      <c r="V787" s="87"/>
      <c r="W787" s="87"/>
      <c r="X787" s="87"/>
      <c r="Y787" s="87"/>
    </row>
    <row r="788" spans="1:25" hidden="1" outlineLevel="1">
      <c r="A788" s="77"/>
      <c r="B788" s="87"/>
      <c r="C788" s="87"/>
      <c r="D788" s="87"/>
      <c r="E788" s="87"/>
      <c r="F788" s="87"/>
      <c r="G788" s="87"/>
      <c r="H788" s="87"/>
      <c r="I788" s="87"/>
      <c r="J788" s="87"/>
      <c r="K788" s="87"/>
      <c r="L788" s="87"/>
      <c r="M788" s="87"/>
      <c r="N788" s="87"/>
      <c r="O788" s="87"/>
      <c r="P788" s="87"/>
      <c r="Q788" s="87"/>
      <c r="R788" s="87"/>
      <c r="S788" s="87"/>
      <c r="T788" s="87"/>
      <c r="U788" s="87"/>
      <c r="V788" s="87"/>
      <c r="W788" s="87"/>
      <c r="X788" s="87"/>
      <c r="Y788" s="87"/>
    </row>
    <row r="789" spans="1:25" hidden="1" outlineLevel="1">
      <c r="A789" s="77"/>
      <c r="B789" s="87"/>
      <c r="C789" s="87"/>
      <c r="D789" s="87"/>
      <c r="E789" s="87"/>
      <c r="F789" s="87"/>
      <c r="G789" s="87"/>
      <c r="H789" s="87"/>
      <c r="I789" s="87"/>
      <c r="J789" s="87"/>
      <c r="K789" s="87"/>
      <c r="L789" s="87"/>
      <c r="M789" s="87"/>
      <c r="N789" s="87"/>
      <c r="O789" s="87"/>
      <c r="P789" s="87"/>
      <c r="Q789" s="87"/>
      <c r="R789" s="87"/>
      <c r="S789" s="87"/>
      <c r="T789" s="87"/>
      <c r="U789" s="87"/>
      <c r="V789" s="87"/>
      <c r="W789" s="87"/>
      <c r="X789" s="87"/>
      <c r="Y789" s="87"/>
    </row>
    <row r="790" spans="1:25" hidden="1" outlineLevel="1">
      <c r="A790" s="77"/>
      <c r="B790" s="87"/>
      <c r="C790" s="87"/>
      <c r="D790" s="87"/>
      <c r="E790" s="87"/>
      <c r="F790" s="87"/>
      <c r="G790" s="87"/>
      <c r="H790" s="87"/>
      <c r="I790" s="87"/>
      <c r="J790" s="87"/>
      <c r="K790" s="87"/>
      <c r="L790" s="87"/>
      <c r="M790" s="87"/>
      <c r="N790" s="87"/>
      <c r="O790" s="87"/>
      <c r="P790" s="87"/>
      <c r="Q790" s="87"/>
      <c r="R790" s="87"/>
      <c r="S790" s="87"/>
      <c r="T790" s="87"/>
      <c r="U790" s="87"/>
      <c r="V790" s="87"/>
      <c r="W790" s="87"/>
      <c r="X790" s="87"/>
      <c r="Y790" s="87"/>
    </row>
    <row r="791" spans="1:25" hidden="1" outlineLevel="1">
      <c r="A791" s="77"/>
      <c r="B791" s="87"/>
      <c r="C791" s="87"/>
      <c r="D791" s="87"/>
      <c r="E791" s="87"/>
      <c r="F791" s="87"/>
      <c r="G791" s="87"/>
      <c r="H791" s="87"/>
      <c r="I791" s="87"/>
      <c r="J791" s="87"/>
      <c r="K791" s="87"/>
      <c r="L791" s="87"/>
      <c r="M791" s="87"/>
      <c r="N791" s="87"/>
      <c r="O791" s="87"/>
      <c r="P791" s="87"/>
      <c r="Q791" s="87"/>
      <c r="R791" s="87"/>
      <c r="S791" s="87"/>
      <c r="T791" s="87"/>
      <c r="U791" s="87"/>
      <c r="V791" s="87"/>
      <c r="W791" s="87"/>
      <c r="X791" s="87"/>
      <c r="Y791" s="87"/>
    </row>
    <row r="792" spans="1:25" hidden="1" outlineLevel="1">
      <c r="A792" s="77"/>
      <c r="B792" s="87"/>
      <c r="C792" s="87"/>
      <c r="D792" s="87"/>
      <c r="E792" s="87"/>
      <c r="F792" s="87"/>
      <c r="G792" s="87"/>
      <c r="H792" s="87"/>
      <c r="I792" s="87"/>
      <c r="J792" s="87"/>
      <c r="K792" s="87"/>
      <c r="L792" s="87"/>
      <c r="M792" s="87"/>
      <c r="N792" s="87"/>
      <c r="O792" s="87"/>
      <c r="P792" s="87"/>
      <c r="Q792" s="87"/>
      <c r="R792" s="87"/>
      <c r="S792" s="87"/>
      <c r="T792" s="87"/>
      <c r="U792" s="87"/>
      <c r="V792" s="87"/>
      <c r="W792" s="87"/>
      <c r="X792" s="87"/>
      <c r="Y792" s="87"/>
    </row>
    <row r="793" spans="1:25" hidden="1" outlineLevel="1">
      <c r="A793" s="77"/>
      <c r="B793" s="87"/>
      <c r="C793" s="87"/>
      <c r="D793" s="87"/>
      <c r="E793" s="87"/>
      <c r="F793" s="87"/>
      <c r="G793" s="87"/>
      <c r="H793" s="87"/>
      <c r="I793" s="87"/>
      <c r="J793" s="87"/>
      <c r="K793" s="87"/>
      <c r="L793" s="87"/>
      <c r="M793" s="87"/>
      <c r="N793" s="87"/>
      <c r="O793" s="87"/>
      <c r="P793" s="87"/>
      <c r="Q793" s="87"/>
      <c r="R793" s="87"/>
      <c r="S793" s="87"/>
      <c r="T793" s="87"/>
      <c r="U793" s="87"/>
      <c r="V793" s="87"/>
      <c r="W793" s="87"/>
      <c r="X793" s="87"/>
      <c r="Y793" s="87"/>
    </row>
    <row r="794" spans="1:25" hidden="1" outlineLevel="1">
      <c r="A794" s="77"/>
      <c r="B794" s="87"/>
      <c r="C794" s="87"/>
      <c r="D794" s="87"/>
      <c r="E794" s="87"/>
      <c r="F794" s="87"/>
      <c r="G794" s="87"/>
      <c r="H794" s="87"/>
      <c r="I794" s="87"/>
      <c r="J794" s="87"/>
      <c r="K794" s="87"/>
      <c r="L794" s="87"/>
      <c r="M794" s="87"/>
      <c r="N794" s="87"/>
      <c r="O794" s="87"/>
      <c r="P794" s="87"/>
      <c r="Q794" s="87"/>
      <c r="R794" s="87"/>
      <c r="S794" s="87"/>
      <c r="T794" s="87"/>
      <c r="U794" s="87"/>
      <c r="V794" s="87"/>
      <c r="W794" s="87"/>
      <c r="X794" s="87"/>
      <c r="Y794" s="87"/>
    </row>
    <row r="795" spans="1:25" hidden="1" outlineLevel="1">
      <c r="A795" s="77"/>
      <c r="B795" s="87"/>
      <c r="C795" s="87"/>
      <c r="D795" s="87"/>
      <c r="E795" s="87"/>
      <c r="F795" s="87"/>
      <c r="G795" s="87"/>
      <c r="H795" s="87"/>
      <c r="I795" s="87"/>
      <c r="J795" s="87"/>
      <c r="K795" s="87"/>
      <c r="L795" s="87"/>
      <c r="M795" s="87"/>
      <c r="N795" s="87"/>
      <c r="O795" s="87"/>
      <c r="P795" s="87"/>
      <c r="Q795" s="87"/>
      <c r="R795" s="87"/>
      <c r="S795" s="87"/>
      <c r="T795" s="87"/>
      <c r="U795" s="87"/>
      <c r="V795" s="87"/>
      <c r="W795" s="87"/>
      <c r="X795" s="87"/>
      <c r="Y795" s="87"/>
    </row>
    <row r="796" spans="1:25" hidden="1" outlineLevel="1">
      <c r="A796" s="77"/>
      <c r="B796" s="87"/>
      <c r="C796" s="87"/>
      <c r="D796" s="87"/>
      <c r="E796" s="87"/>
      <c r="F796" s="87"/>
      <c r="G796" s="87"/>
      <c r="H796" s="87"/>
      <c r="I796" s="87"/>
      <c r="J796" s="87"/>
      <c r="K796" s="87"/>
      <c r="L796" s="87"/>
      <c r="M796" s="87"/>
      <c r="N796" s="87"/>
      <c r="O796" s="87"/>
      <c r="P796" s="87"/>
      <c r="Q796" s="87"/>
      <c r="R796" s="87"/>
      <c r="S796" s="87"/>
      <c r="T796" s="87"/>
      <c r="U796" s="87"/>
      <c r="V796" s="87"/>
      <c r="W796" s="87"/>
      <c r="X796" s="87"/>
      <c r="Y796" s="87"/>
    </row>
    <row r="797" spans="1:25" hidden="1" outlineLevel="1">
      <c r="A797" s="77"/>
      <c r="B797" s="87"/>
      <c r="C797" s="87"/>
      <c r="D797" s="87"/>
      <c r="E797" s="87"/>
      <c r="F797" s="87"/>
      <c r="G797" s="87"/>
      <c r="H797" s="87"/>
      <c r="I797" s="87"/>
      <c r="J797" s="87"/>
      <c r="K797" s="87"/>
      <c r="L797" s="87"/>
      <c r="M797" s="87"/>
      <c r="N797" s="87"/>
      <c r="O797" s="87"/>
      <c r="P797" s="87"/>
      <c r="Q797" s="87"/>
      <c r="R797" s="87"/>
      <c r="S797" s="87"/>
      <c r="T797" s="87"/>
      <c r="U797" s="87"/>
      <c r="V797" s="87"/>
      <c r="W797" s="87"/>
      <c r="X797" s="87"/>
      <c r="Y797" s="87"/>
    </row>
    <row r="798" spans="1:25" hidden="1" outlineLevel="1">
      <c r="A798" s="77"/>
      <c r="B798" s="87"/>
      <c r="C798" s="87"/>
      <c r="D798" s="87"/>
      <c r="E798" s="87"/>
      <c r="F798" s="87"/>
      <c r="G798" s="87"/>
      <c r="H798" s="87"/>
      <c r="I798" s="87"/>
      <c r="J798" s="87"/>
      <c r="K798" s="87"/>
      <c r="L798" s="87"/>
      <c r="M798" s="87"/>
      <c r="N798" s="87"/>
      <c r="O798" s="87"/>
      <c r="P798" s="87"/>
      <c r="Q798" s="87"/>
      <c r="R798" s="87"/>
      <c r="S798" s="87"/>
      <c r="T798" s="87"/>
      <c r="U798" s="87"/>
      <c r="V798" s="87"/>
      <c r="W798" s="87"/>
      <c r="X798" s="87"/>
      <c r="Y798" s="87"/>
    </row>
    <row r="799" spans="1:25" hidden="1" outlineLevel="1">
      <c r="A799" s="77"/>
      <c r="B799" s="87"/>
      <c r="C799" s="87"/>
      <c r="D799" s="87"/>
      <c r="E799" s="87"/>
      <c r="F799" s="87"/>
      <c r="G799" s="87"/>
      <c r="H799" s="87"/>
      <c r="I799" s="87"/>
      <c r="J799" s="87"/>
      <c r="K799" s="87"/>
      <c r="L799" s="87"/>
      <c r="M799" s="87"/>
      <c r="N799" s="87"/>
      <c r="O799" s="87"/>
      <c r="P799" s="87"/>
      <c r="Q799" s="87"/>
      <c r="R799" s="87"/>
      <c r="S799" s="87"/>
      <c r="T799" s="87"/>
      <c r="U799" s="87"/>
      <c r="V799" s="87"/>
      <c r="W799" s="87"/>
      <c r="X799" s="87"/>
      <c r="Y799" s="87"/>
    </row>
    <row r="800" spans="1:25" hidden="1" outlineLevel="1">
      <c r="A800" s="77"/>
      <c r="B800" s="87"/>
      <c r="C800" s="87"/>
      <c r="D800" s="87"/>
      <c r="E800" s="87"/>
      <c r="F800" s="87"/>
      <c r="G800" s="87"/>
      <c r="H800" s="87"/>
      <c r="I800" s="87"/>
      <c r="J800" s="87"/>
      <c r="K800" s="87"/>
      <c r="L800" s="87"/>
      <c r="M800" s="87"/>
      <c r="N800" s="87"/>
      <c r="O800" s="87"/>
      <c r="P800" s="87"/>
      <c r="Q800" s="87"/>
      <c r="R800" s="87"/>
      <c r="S800" s="87"/>
      <c r="T800" s="87"/>
      <c r="U800" s="87"/>
      <c r="V800" s="87"/>
      <c r="W800" s="87"/>
      <c r="X800" s="87"/>
      <c r="Y800" s="87"/>
    </row>
    <row r="801" spans="1:25" hidden="1" outlineLevel="1">
      <c r="A801" s="77"/>
      <c r="B801" s="87"/>
      <c r="C801" s="87"/>
      <c r="D801" s="87"/>
      <c r="E801" s="87"/>
      <c r="F801" s="87"/>
      <c r="G801" s="87"/>
      <c r="H801" s="87"/>
      <c r="I801" s="87"/>
      <c r="J801" s="87"/>
      <c r="K801" s="87"/>
      <c r="L801" s="87"/>
      <c r="M801" s="87"/>
      <c r="N801" s="87"/>
      <c r="O801" s="87"/>
      <c r="P801" s="87"/>
      <c r="Q801" s="87"/>
      <c r="R801" s="87"/>
      <c r="S801" s="87"/>
      <c r="T801" s="87"/>
      <c r="U801" s="87"/>
      <c r="V801" s="87"/>
      <c r="W801" s="87"/>
      <c r="X801" s="87"/>
      <c r="Y801" s="87"/>
    </row>
    <row r="802" spans="1:25" hidden="1" outlineLevel="1">
      <c r="A802" s="77"/>
      <c r="B802" s="87"/>
      <c r="C802" s="87"/>
      <c r="D802" s="87"/>
      <c r="E802" s="87"/>
      <c r="F802" s="87"/>
      <c r="G802" s="87"/>
      <c r="H802" s="87"/>
      <c r="I802" s="87"/>
      <c r="J802" s="87"/>
      <c r="K802" s="87"/>
      <c r="L802" s="87"/>
      <c r="M802" s="87"/>
      <c r="N802" s="87"/>
      <c r="O802" s="87"/>
      <c r="P802" s="87"/>
      <c r="Q802" s="87"/>
      <c r="R802" s="87"/>
      <c r="S802" s="87"/>
      <c r="T802" s="87"/>
      <c r="U802" s="87"/>
      <c r="V802" s="87"/>
      <c r="W802" s="87"/>
      <c r="X802" s="87"/>
      <c r="Y802" s="87"/>
    </row>
    <row r="803" spans="1:25" hidden="1" outlineLevel="1">
      <c r="A803" s="77"/>
      <c r="B803" s="87"/>
      <c r="C803" s="87"/>
      <c r="D803" s="87"/>
      <c r="E803" s="87"/>
      <c r="F803" s="87"/>
      <c r="G803" s="87"/>
      <c r="H803" s="87"/>
      <c r="I803" s="87"/>
      <c r="J803" s="87"/>
      <c r="K803" s="87"/>
      <c r="L803" s="87"/>
      <c r="M803" s="87"/>
      <c r="N803" s="87"/>
      <c r="O803" s="87"/>
      <c r="P803" s="87"/>
      <c r="Q803" s="87"/>
      <c r="R803" s="87"/>
      <c r="S803" s="87"/>
      <c r="T803" s="87"/>
      <c r="U803" s="87"/>
      <c r="V803" s="87"/>
      <c r="W803" s="87"/>
      <c r="X803" s="87"/>
      <c r="Y803" s="87"/>
    </row>
    <row r="804" spans="1:25" hidden="1" outlineLevel="1">
      <c r="A804" s="77"/>
      <c r="B804" s="87"/>
      <c r="C804" s="87"/>
      <c r="D804" s="87"/>
      <c r="E804" s="87"/>
      <c r="F804" s="87"/>
      <c r="G804" s="87"/>
      <c r="H804" s="87"/>
      <c r="I804" s="87"/>
      <c r="J804" s="87"/>
      <c r="K804" s="87"/>
      <c r="L804" s="87"/>
      <c r="M804" s="87"/>
      <c r="N804" s="87"/>
      <c r="O804" s="87"/>
      <c r="P804" s="87"/>
      <c r="Q804" s="87"/>
      <c r="R804" s="87"/>
      <c r="S804" s="87"/>
      <c r="T804" s="87"/>
      <c r="U804" s="87"/>
      <c r="V804" s="87"/>
      <c r="W804" s="87"/>
      <c r="X804" s="87"/>
      <c r="Y804" s="87"/>
    </row>
    <row r="805" spans="1:25" hidden="1" outlineLevel="1">
      <c r="A805" s="77"/>
      <c r="B805" s="87"/>
      <c r="C805" s="87"/>
      <c r="D805" s="87"/>
      <c r="E805" s="87"/>
      <c r="F805" s="87"/>
      <c r="G805" s="87"/>
      <c r="H805" s="87"/>
      <c r="I805" s="87"/>
      <c r="J805" s="87"/>
      <c r="K805" s="87"/>
      <c r="L805" s="87"/>
      <c r="M805" s="87"/>
      <c r="N805" s="87"/>
      <c r="O805" s="87"/>
      <c r="P805" s="87"/>
      <c r="Q805" s="87"/>
      <c r="R805" s="87"/>
      <c r="S805" s="87"/>
      <c r="T805" s="87"/>
      <c r="U805" s="87"/>
      <c r="V805" s="87"/>
      <c r="W805" s="87"/>
      <c r="X805" s="87"/>
      <c r="Y805" s="87"/>
    </row>
    <row r="806" spans="1:25" hidden="1" outlineLevel="1">
      <c r="A806" s="77"/>
      <c r="B806" s="87"/>
      <c r="C806" s="87"/>
      <c r="D806" s="87"/>
      <c r="E806" s="87"/>
      <c r="F806" s="87"/>
      <c r="G806" s="87"/>
      <c r="H806" s="87"/>
      <c r="I806" s="87"/>
      <c r="J806" s="87"/>
      <c r="K806" s="87"/>
      <c r="L806" s="87"/>
      <c r="M806" s="87"/>
      <c r="N806" s="87"/>
      <c r="O806" s="87"/>
      <c r="P806" s="87"/>
      <c r="Q806" s="87"/>
      <c r="R806" s="87"/>
      <c r="S806" s="87"/>
      <c r="T806" s="87"/>
      <c r="U806" s="87"/>
      <c r="V806" s="87"/>
      <c r="W806" s="87"/>
      <c r="X806" s="87"/>
      <c r="Y806" s="87"/>
    </row>
    <row r="807" spans="1:25" hidden="1" outlineLevel="1">
      <c r="A807" s="77"/>
      <c r="B807" s="87"/>
      <c r="C807" s="87"/>
      <c r="D807" s="87"/>
      <c r="E807" s="87"/>
      <c r="F807" s="87"/>
      <c r="G807" s="87"/>
      <c r="H807" s="87"/>
      <c r="I807" s="87"/>
      <c r="J807" s="87"/>
      <c r="K807" s="87"/>
      <c r="L807" s="87"/>
      <c r="M807" s="87"/>
      <c r="N807" s="87"/>
      <c r="O807" s="87"/>
      <c r="P807" s="87"/>
      <c r="Q807" s="87"/>
      <c r="R807" s="87"/>
      <c r="S807" s="87"/>
      <c r="T807" s="87"/>
      <c r="U807" s="87"/>
      <c r="V807" s="87"/>
      <c r="W807" s="87"/>
      <c r="X807" s="87"/>
      <c r="Y807" s="87"/>
    </row>
    <row r="808" spans="1:25" hidden="1" outlineLevel="1">
      <c r="A808" s="77"/>
      <c r="B808" s="87"/>
      <c r="C808" s="87"/>
      <c r="D808" s="87"/>
      <c r="E808" s="87"/>
      <c r="F808" s="87"/>
      <c r="G808" s="87"/>
      <c r="H808" s="87"/>
      <c r="I808" s="87"/>
      <c r="J808" s="87"/>
      <c r="K808" s="87"/>
      <c r="L808" s="87"/>
      <c r="M808" s="87"/>
      <c r="N808" s="87"/>
      <c r="O808" s="87"/>
      <c r="P808" s="87"/>
      <c r="Q808" s="87"/>
      <c r="R808" s="87"/>
      <c r="S808" s="87"/>
      <c r="T808" s="87"/>
      <c r="U808" s="87"/>
      <c r="V808" s="87"/>
      <c r="W808" s="87"/>
      <c r="X808" s="87"/>
      <c r="Y808" s="87"/>
    </row>
    <row r="809" spans="1:25" hidden="1" outlineLevel="1">
      <c r="A809" s="77"/>
      <c r="B809" s="87"/>
      <c r="C809" s="87"/>
      <c r="D809" s="87"/>
      <c r="E809" s="87"/>
      <c r="F809" s="87"/>
      <c r="G809" s="87"/>
      <c r="H809" s="87"/>
      <c r="I809" s="87"/>
      <c r="J809" s="87"/>
      <c r="K809" s="87"/>
      <c r="L809" s="87"/>
      <c r="M809" s="87"/>
      <c r="N809" s="87"/>
      <c r="O809" s="87"/>
      <c r="P809" s="87"/>
      <c r="Q809" s="87"/>
      <c r="R809" s="87"/>
      <c r="S809" s="87"/>
      <c r="T809" s="87"/>
      <c r="U809" s="87"/>
      <c r="V809" s="87"/>
      <c r="W809" s="87"/>
      <c r="X809" s="87"/>
      <c r="Y809" s="87"/>
    </row>
    <row r="810" spans="1:25" hidden="1" outlineLevel="1">
      <c r="A810" s="77"/>
      <c r="B810" s="87"/>
      <c r="C810" s="87"/>
      <c r="D810" s="87"/>
      <c r="E810" s="87"/>
      <c r="F810" s="87"/>
      <c r="G810" s="87"/>
      <c r="H810" s="87"/>
      <c r="I810" s="87"/>
      <c r="J810" s="87"/>
      <c r="K810" s="87"/>
      <c r="L810" s="87"/>
      <c r="M810" s="87"/>
      <c r="N810" s="87"/>
      <c r="O810" s="87"/>
      <c r="P810" s="87"/>
      <c r="Q810" s="87"/>
      <c r="R810" s="87"/>
      <c r="S810" s="87"/>
      <c r="T810" s="87"/>
      <c r="U810" s="87"/>
      <c r="V810" s="87"/>
      <c r="W810" s="87"/>
      <c r="X810" s="87"/>
      <c r="Y810" s="87"/>
    </row>
    <row r="811" spans="1:25" hidden="1" outlineLevel="1">
      <c r="A811" s="77"/>
      <c r="B811" s="87"/>
      <c r="C811" s="87"/>
      <c r="D811" s="87"/>
      <c r="E811" s="87"/>
      <c r="F811" s="87"/>
      <c r="G811" s="87"/>
      <c r="H811" s="87"/>
      <c r="I811" s="87"/>
      <c r="J811" s="87"/>
      <c r="K811" s="87"/>
      <c r="L811" s="87"/>
      <c r="M811" s="87"/>
      <c r="N811" s="87"/>
      <c r="O811" s="87"/>
      <c r="P811" s="87"/>
      <c r="Q811" s="87"/>
      <c r="R811" s="87"/>
      <c r="S811" s="87"/>
      <c r="T811" s="87"/>
      <c r="U811" s="87"/>
      <c r="V811" s="87"/>
      <c r="W811" s="87"/>
      <c r="X811" s="87"/>
      <c r="Y811" s="87"/>
    </row>
    <row r="812" spans="1:25" hidden="1" outlineLevel="1">
      <c r="A812" s="77"/>
      <c r="B812" s="87"/>
      <c r="C812" s="87"/>
      <c r="D812" s="87"/>
      <c r="E812" s="87"/>
      <c r="F812" s="87"/>
      <c r="G812" s="87"/>
      <c r="H812" s="87"/>
      <c r="I812" s="87"/>
      <c r="J812" s="87"/>
      <c r="K812" s="87"/>
      <c r="L812" s="87"/>
      <c r="M812" s="87"/>
      <c r="N812" s="87"/>
      <c r="O812" s="87"/>
      <c r="P812" s="87"/>
      <c r="Q812" s="87"/>
      <c r="R812" s="87"/>
      <c r="S812" s="87"/>
      <c r="T812" s="87"/>
      <c r="U812" s="87"/>
      <c r="V812" s="87"/>
      <c r="W812" s="87"/>
      <c r="X812" s="87"/>
      <c r="Y812" s="87"/>
    </row>
    <row r="813" spans="1:25" hidden="1" outlineLevel="1">
      <c r="A813" s="77"/>
      <c r="B813" s="87"/>
      <c r="C813" s="87"/>
      <c r="D813" s="87"/>
      <c r="E813" s="87"/>
      <c r="F813" s="87"/>
      <c r="G813" s="87"/>
      <c r="H813" s="87"/>
      <c r="I813" s="87"/>
      <c r="J813" s="87"/>
      <c r="K813" s="87"/>
      <c r="L813" s="87"/>
      <c r="M813" s="87"/>
      <c r="N813" s="87"/>
      <c r="O813" s="87"/>
      <c r="P813" s="87"/>
      <c r="Q813" s="87"/>
      <c r="R813" s="87"/>
      <c r="S813" s="87"/>
      <c r="T813" s="87"/>
      <c r="U813" s="87"/>
      <c r="V813" s="87"/>
      <c r="W813" s="87"/>
      <c r="X813" s="87"/>
      <c r="Y813" s="87"/>
    </row>
    <row r="814" spans="1:25" hidden="1" outlineLevel="1">
      <c r="A814" s="77"/>
      <c r="B814" s="87"/>
      <c r="C814" s="87"/>
      <c r="D814" s="87"/>
      <c r="E814" s="87"/>
      <c r="F814" s="87"/>
      <c r="G814" s="87"/>
      <c r="H814" s="87"/>
      <c r="I814" s="87"/>
      <c r="J814" s="87"/>
      <c r="K814" s="87"/>
      <c r="L814" s="87"/>
      <c r="M814" s="87"/>
      <c r="N814" s="87"/>
      <c r="O814" s="87"/>
      <c r="P814" s="87"/>
      <c r="Q814" s="87"/>
      <c r="R814" s="87"/>
      <c r="S814" s="87"/>
      <c r="T814" s="87"/>
      <c r="U814" s="87"/>
      <c r="V814" s="87"/>
      <c r="W814" s="87"/>
      <c r="X814" s="87"/>
      <c r="Y814" s="87"/>
    </row>
    <row r="815" spans="1:25" hidden="1" outlineLevel="1">
      <c r="A815" s="77"/>
      <c r="B815" s="87"/>
      <c r="C815" s="87"/>
      <c r="D815" s="87"/>
      <c r="E815" s="87"/>
      <c r="F815" s="87"/>
      <c r="G815" s="87"/>
      <c r="H815" s="87"/>
      <c r="I815" s="87"/>
      <c r="J815" s="87"/>
      <c r="K815" s="87"/>
      <c r="L815" s="87"/>
      <c r="M815" s="87"/>
      <c r="N815" s="87"/>
      <c r="O815" s="87"/>
      <c r="P815" s="87"/>
      <c r="Q815" s="87"/>
      <c r="R815" s="87"/>
      <c r="S815" s="87"/>
      <c r="T815" s="87"/>
      <c r="U815" s="87"/>
      <c r="V815" s="87"/>
      <c r="W815" s="87"/>
      <c r="X815" s="87"/>
      <c r="Y815" s="87"/>
    </row>
    <row r="816" spans="1:25" hidden="1" outlineLevel="1">
      <c r="A816" s="77"/>
      <c r="B816" s="87"/>
      <c r="C816" s="87"/>
      <c r="D816" s="87"/>
      <c r="E816" s="87"/>
      <c r="F816" s="87"/>
      <c r="G816" s="87"/>
      <c r="H816" s="87"/>
      <c r="I816" s="87"/>
      <c r="J816" s="87"/>
      <c r="K816" s="87"/>
      <c r="L816" s="87"/>
      <c r="M816" s="87"/>
      <c r="N816" s="87"/>
      <c r="O816" s="87"/>
      <c r="P816" s="87"/>
      <c r="Q816" s="87"/>
      <c r="R816" s="87"/>
      <c r="S816" s="87"/>
      <c r="T816" s="87"/>
      <c r="U816" s="87"/>
      <c r="V816" s="87"/>
      <c r="W816" s="87"/>
      <c r="X816" s="87"/>
      <c r="Y816" s="87"/>
    </row>
    <row r="817" spans="1:25" hidden="1" outlineLevel="1">
      <c r="A817" s="77"/>
      <c r="B817" s="87"/>
      <c r="C817" s="87"/>
      <c r="D817" s="87"/>
      <c r="E817" s="87"/>
      <c r="F817" s="87"/>
      <c r="G817" s="87"/>
      <c r="H817" s="87"/>
      <c r="I817" s="87"/>
      <c r="J817" s="87"/>
      <c r="K817" s="87"/>
      <c r="L817" s="87"/>
      <c r="M817" s="87"/>
      <c r="N817" s="87"/>
      <c r="O817" s="87"/>
      <c r="P817" s="87"/>
      <c r="Q817" s="87"/>
      <c r="R817" s="87"/>
      <c r="S817" s="87"/>
      <c r="T817" s="87"/>
      <c r="U817" s="87"/>
      <c r="V817" s="87"/>
      <c r="W817" s="87"/>
      <c r="X817" s="87"/>
      <c r="Y817" s="87"/>
    </row>
    <row r="818" spans="1:25" hidden="1" outlineLevel="1">
      <c r="A818" s="77"/>
      <c r="B818" s="87"/>
      <c r="C818" s="87"/>
      <c r="D818" s="87"/>
      <c r="E818" s="87"/>
      <c r="F818" s="87"/>
      <c r="G818" s="87"/>
      <c r="H818" s="87"/>
      <c r="I818" s="87"/>
      <c r="J818" s="87"/>
      <c r="K818" s="87"/>
      <c r="L818" s="87"/>
      <c r="M818" s="87"/>
      <c r="N818" s="87"/>
      <c r="O818" s="87"/>
      <c r="P818" s="87"/>
      <c r="Q818" s="87"/>
      <c r="R818" s="87"/>
      <c r="S818" s="87"/>
      <c r="T818" s="87"/>
      <c r="U818" s="87"/>
      <c r="V818" s="87"/>
      <c r="W818" s="87"/>
      <c r="X818" s="87"/>
      <c r="Y818" s="87"/>
    </row>
    <row r="819" spans="1:25" hidden="1" outlineLevel="1">
      <c r="A819" s="77"/>
      <c r="B819" s="87"/>
      <c r="C819" s="87"/>
      <c r="D819" s="87"/>
      <c r="E819" s="87"/>
      <c r="F819" s="87"/>
      <c r="G819" s="87"/>
      <c r="H819" s="87"/>
      <c r="I819" s="87"/>
      <c r="J819" s="87"/>
      <c r="K819" s="87"/>
      <c r="L819" s="87"/>
      <c r="M819" s="87"/>
      <c r="N819" s="87"/>
      <c r="O819" s="87"/>
      <c r="P819" s="87"/>
      <c r="Q819" s="87"/>
      <c r="R819" s="87"/>
      <c r="S819" s="87"/>
      <c r="T819" s="87"/>
      <c r="U819" s="87"/>
      <c r="V819" s="87"/>
      <c r="W819" s="87"/>
      <c r="X819" s="87"/>
      <c r="Y819" s="87"/>
    </row>
    <row r="820" spans="1:25" hidden="1" outlineLevel="1">
      <c r="A820" s="77"/>
      <c r="B820" s="87"/>
      <c r="C820" s="87"/>
      <c r="D820" s="87"/>
      <c r="E820" s="87"/>
      <c r="F820" s="87"/>
      <c r="G820" s="87"/>
      <c r="H820" s="87"/>
      <c r="I820" s="87"/>
      <c r="J820" s="87"/>
      <c r="K820" s="87"/>
      <c r="L820" s="87"/>
      <c r="M820" s="87"/>
      <c r="N820" s="87"/>
      <c r="O820" s="87"/>
      <c r="P820" s="87"/>
      <c r="Q820" s="87"/>
      <c r="R820" s="87"/>
      <c r="S820" s="87"/>
      <c r="T820" s="87"/>
      <c r="U820" s="87"/>
      <c r="V820" s="87"/>
      <c r="W820" s="87"/>
      <c r="X820" s="87"/>
      <c r="Y820" s="87"/>
    </row>
    <row r="821" spans="1:25" hidden="1" outlineLevel="1">
      <c r="A821" s="77"/>
      <c r="B821" s="87"/>
      <c r="C821" s="87"/>
      <c r="D821" s="87"/>
      <c r="E821" s="87"/>
      <c r="F821" s="87"/>
      <c r="G821" s="87"/>
      <c r="H821" s="87"/>
      <c r="I821" s="87"/>
      <c r="J821" s="87"/>
      <c r="K821" s="87"/>
      <c r="L821" s="87"/>
      <c r="M821" s="87"/>
      <c r="N821" s="87"/>
      <c r="O821" s="87"/>
      <c r="P821" s="87"/>
      <c r="Q821" s="87"/>
      <c r="R821" s="87"/>
      <c r="S821" s="87"/>
      <c r="T821" s="87"/>
      <c r="U821" s="87"/>
      <c r="V821" s="87"/>
      <c r="W821" s="87"/>
      <c r="X821" s="87"/>
      <c r="Y821" s="87"/>
    </row>
    <row r="822" spans="1:25" hidden="1" outlineLevel="1">
      <c r="A822" s="77"/>
      <c r="B822" s="87"/>
      <c r="C822" s="87"/>
      <c r="D822" s="87"/>
      <c r="E822" s="87"/>
      <c r="F822" s="87"/>
      <c r="G822" s="87"/>
      <c r="H822" s="87"/>
      <c r="I822" s="87"/>
      <c r="J822" s="87"/>
      <c r="K822" s="87"/>
      <c r="L822" s="87"/>
      <c r="M822" s="87"/>
      <c r="N822" s="87"/>
      <c r="O822" s="87"/>
      <c r="P822" s="87"/>
      <c r="Q822" s="87"/>
      <c r="R822" s="87"/>
      <c r="S822" s="87"/>
      <c r="T822" s="87"/>
      <c r="U822" s="87"/>
      <c r="V822" s="87"/>
      <c r="W822" s="87"/>
      <c r="X822" s="87"/>
      <c r="Y822" s="87"/>
    </row>
    <row r="823" spans="1:25" hidden="1" outlineLevel="1">
      <c r="A823" s="77"/>
      <c r="B823" s="87"/>
      <c r="C823" s="87"/>
      <c r="D823" s="87"/>
      <c r="E823" s="87"/>
      <c r="F823" s="87"/>
      <c r="G823" s="87"/>
      <c r="H823" s="87"/>
      <c r="I823" s="87"/>
      <c r="J823" s="87"/>
      <c r="K823" s="87"/>
      <c r="L823" s="87"/>
      <c r="M823" s="87"/>
      <c r="N823" s="87"/>
      <c r="O823" s="87"/>
      <c r="P823" s="87"/>
      <c r="Q823" s="87"/>
      <c r="R823" s="87"/>
      <c r="S823" s="87"/>
      <c r="T823" s="87"/>
      <c r="U823" s="87"/>
      <c r="V823" s="87"/>
      <c r="W823" s="87"/>
      <c r="X823" s="87"/>
      <c r="Y823" s="87"/>
    </row>
    <row r="824" spans="1:25" hidden="1" outlineLevel="1">
      <c r="A824" s="77"/>
      <c r="B824" s="87"/>
      <c r="C824" s="87"/>
      <c r="D824" s="87"/>
      <c r="E824" s="87"/>
      <c r="F824" s="87"/>
      <c r="G824" s="87"/>
      <c r="H824" s="87"/>
      <c r="I824" s="87"/>
      <c r="J824" s="87"/>
      <c r="K824" s="87"/>
      <c r="L824" s="87"/>
      <c r="M824" s="87"/>
      <c r="N824" s="87"/>
      <c r="O824" s="87"/>
      <c r="P824" s="87"/>
      <c r="Q824" s="87"/>
      <c r="R824" s="87"/>
      <c r="S824" s="87"/>
      <c r="T824" s="87"/>
      <c r="U824" s="87"/>
      <c r="V824" s="87"/>
      <c r="W824" s="87"/>
      <c r="X824" s="87"/>
      <c r="Y824" s="87"/>
    </row>
    <row r="825" spans="1:25" hidden="1" outlineLevel="1">
      <c r="A825" s="77"/>
      <c r="B825" s="87"/>
      <c r="C825" s="87"/>
      <c r="D825" s="87"/>
      <c r="E825" s="87"/>
      <c r="F825" s="87"/>
      <c r="G825" s="87"/>
      <c r="H825" s="87"/>
      <c r="I825" s="87"/>
      <c r="J825" s="87"/>
      <c r="K825" s="87"/>
      <c r="L825" s="87"/>
      <c r="M825" s="87"/>
      <c r="N825" s="87"/>
      <c r="O825" s="87"/>
      <c r="P825" s="87"/>
      <c r="Q825" s="87"/>
      <c r="R825" s="87"/>
      <c r="S825" s="87"/>
      <c r="T825" s="87"/>
      <c r="U825" s="87"/>
      <c r="V825" s="87"/>
      <c r="W825" s="87"/>
      <c r="X825" s="87"/>
      <c r="Y825" s="87"/>
    </row>
    <row r="826" spans="1:25" hidden="1" outlineLevel="1">
      <c r="A826" s="77"/>
      <c r="B826" s="87"/>
      <c r="C826" s="87"/>
      <c r="D826" s="87"/>
      <c r="E826" s="87"/>
      <c r="F826" s="87"/>
      <c r="G826" s="87"/>
      <c r="H826" s="87"/>
      <c r="I826" s="87"/>
      <c r="J826" s="87"/>
      <c r="K826" s="87"/>
      <c r="L826" s="87"/>
      <c r="M826" s="87"/>
      <c r="N826" s="87"/>
      <c r="O826" s="87"/>
      <c r="P826" s="87"/>
      <c r="Q826" s="87"/>
      <c r="R826" s="87"/>
      <c r="S826" s="87"/>
      <c r="T826" s="87"/>
      <c r="U826" s="87"/>
      <c r="V826" s="87"/>
      <c r="W826" s="87"/>
      <c r="X826" s="87"/>
      <c r="Y826" s="87"/>
    </row>
    <row r="827" spans="1:25" s="51" customFormat="1" ht="35.1" customHeight="1" collapsed="1">
      <c r="A827" s="50" t="s">
        <v>211</v>
      </c>
    </row>
    <row r="828" spans="1:25" ht="28.9">
      <c r="A828" s="82" t="s">
        <v>205</v>
      </c>
      <c r="B828" s="47" t="s">
        <v>212</v>
      </c>
      <c r="C828" s="113" t="s">
        <v>213</v>
      </c>
      <c r="D828" s="114" t="s">
        <v>214</v>
      </c>
    </row>
    <row r="829" spans="1:25" s="23" customFormat="1">
      <c r="A829" s="19" t="s">
        <v>175</v>
      </c>
      <c r="B829" s="21">
        <v>0.54261101408330481</v>
      </c>
      <c r="C829" s="27">
        <v>5.666666666666667</v>
      </c>
      <c r="D829" s="14">
        <v>2458148.6842105263</v>
      </c>
      <c r="E829"/>
      <c r="F829"/>
      <c r="G829"/>
      <c r="H829"/>
      <c r="I829"/>
      <c r="J829"/>
      <c r="K829"/>
      <c r="L829"/>
      <c r="M829"/>
      <c r="N829"/>
      <c r="O829"/>
      <c r="P829"/>
      <c r="Q829"/>
      <c r="R829"/>
      <c r="S829"/>
      <c r="T829"/>
      <c r="U829"/>
    </row>
    <row r="830" spans="1:25">
      <c r="A830" s="97" t="s">
        <v>75</v>
      </c>
      <c r="B830" s="24">
        <v>0.54261101408330481</v>
      </c>
      <c r="C830" s="98">
        <v>5.666666666666667</v>
      </c>
      <c r="D830" s="99">
        <v>2458148.6842105263</v>
      </c>
    </row>
    <row r="831" spans="1:25" s="25" customFormat="1">
      <c r="A831" s="100" t="s">
        <v>121</v>
      </c>
      <c r="B831" s="24">
        <v>1.4210087191130087E-2</v>
      </c>
      <c r="C831" s="98">
        <v>6.666666666666667</v>
      </c>
      <c r="D831" s="99">
        <v>2303868</v>
      </c>
    </row>
    <row r="832" spans="1:25" s="25" customFormat="1">
      <c r="A832" s="100" t="s">
        <v>135</v>
      </c>
      <c r="B832" s="24">
        <v>9.6279292797003414E-3</v>
      </c>
      <c r="C832" s="98">
        <v>5.5</v>
      </c>
      <c r="D832" s="99">
        <v>2094381</v>
      </c>
    </row>
    <row r="833" spans="1:18" s="25" customFormat="1">
      <c r="A833" s="100" t="s">
        <v>150</v>
      </c>
      <c r="B833" s="24">
        <v>1.4349422282400848E-2</v>
      </c>
      <c r="C833" s="98">
        <v>6.333333333333333</v>
      </c>
      <c r="D833" s="99">
        <v>1428637</v>
      </c>
    </row>
    <row r="834" spans="1:18" s="25" customFormat="1">
      <c r="A834" s="100" t="s">
        <v>124</v>
      </c>
      <c r="B834" s="24">
        <v>3.7849770829340872E-2</v>
      </c>
      <c r="C834" s="98">
        <v>4.875</v>
      </c>
      <c r="D834" s="99">
        <v>2238913.5</v>
      </c>
    </row>
    <row r="835" spans="1:18" s="25" customFormat="1">
      <c r="A835" s="100" t="s">
        <v>140</v>
      </c>
      <c r="B835" s="24">
        <v>4.8004495544206043E-2</v>
      </c>
      <c r="C835" s="98">
        <v>5.7</v>
      </c>
      <c r="D835" s="99">
        <v>2410316</v>
      </c>
      <c r="E835" s="24"/>
      <c r="F835" s="24"/>
      <c r="G835" s="24"/>
      <c r="H835" s="24"/>
      <c r="I835" s="24"/>
      <c r="J835" s="24"/>
      <c r="K835" s="24"/>
      <c r="L835" s="24"/>
      <c r="M835" s="24"/>
      <c r="N835" s="24"/>
      <c r="O835" s="24"/>
      <c r="P835" s="24"/>
      <c r="Q835" s="24"/>
      <c r="R835" s="24"/>
    </row>
    <row r="836" spans="1:18" s="25" customFormat="1">
      <c r="A836" s="100" t="s">
        <v>129</v>
      </c>
      <c r="B836" s="24">
        <v>5.7270488325560413E-2</v>
      </c>
      <c r="C836" s="98">
        <v>7.25</v>
      </c>
      <c r="D836" s="99">
        <v>2535105.5</v>
      </c>
      <c r="E836" s="24"/>
      <c r="F836" s="24"/>
      <c r="G836" s="24"/>
      <c r="H836" s="24"/>
      <c r="I836" s="24"/>
      <c r="J836" s="24"/>
      <c r="K836" s="24"/>
      <c r="L836" s="24"/>
      <c r="M836" s="24"/>
      <c r="N836" s="24"/>
      <c r="O836" s="24"/>
      <c r="P836" s="24"/>
      <c r="Q836" s="24"/>
      <c r="R836" s="24"/>
    </row>
    <row r="837" spans="1:18" s="25" customFormat="1">
      <c r="A837" s="100" t="s">
        <v>162</v>
      </c>
      <c r="B837" s="24">
        <v>4.7909513364871323E-3</v>
      </c>
      <c r="C837" s="98">
        <v>7</v>
      </c>
      <c r="D837" s="99">
        <v>646621</v>
      </c>
      <c r="E837" s="24"/>
      <c r="F837" s="24"/>
      <c r="G837" s="24"/>
      <c r="H837" s="24"/>
      <c r="I837" s="24"/>
      <c r="J837" s="24"/>
      <c r="K837" s="24"/>
      <c r="L837" s="24"/>
      <c r="M837" s="24"/>
      <c r="N837" s="24"/>
      <c r="O837" s="24"/>
      <c r="P837" s="24"/>
      <c r="Q837" s="24"/>
      <c r="R837" s="24"/>
    </row>
    <row r="838" spans="1:18" s="25" customFormat="1">
      <c r="A838" s="100" t="s">
        <v>144</v>
      </c>
      <c r="B838" s="24">
        <v>2.377525291620396E-2</v>
      </c>
      <c r="C838" s="98">
        <v>4.5999999999999996</v>
      </c>
      <c r="D838" s="99">
        <v>3350362.4</v>
      </c>
      <c r="E838" s="24"/>
      <c r="F838" s="24"/>
      <c r="G838" s="24"/>
      <c r="H838" s="24"/>
      <c r="I838" s="24"/>
      <c r="J838" s="24"/>
      <c r="K838" s="24"/>
      <c r="L838" s="24"/>
      <c r="M838" s="24"/>
      <c r="N838" s="24"/>
      <c r="O838" s="24"/>
      <c r="P838" s="24"/>
      <c r="Q838" s="24"/>
      <c r="R838" s="24"/>
    </row>
    <row r="839" spans="1:18" s="25" customFormat="1">
      <c r="A839" s="100" t="s">
        <v>117</v>
      </c>
      <c r="B839" s="24">
        <v>4.7674359246870815E-2</v>
      </c>
      <c r="C839" s="98">
        <v>5.6</v>
      </c>
      <c r="D839" s="99">
        <v>2304876</v>
      </c>
      <c r="E839" s="24"/>
      <c r="F839" s="24"/>
      <c r="G839" s="24"/>
      <c r="H839" s="24"/>
      <c r="I839" s="24"/>
      <c r="J839" s="24"/>
      <c r="K839" s="24"/>
      <c r="L839" s="24"/>
      <c r="M839" s="24"/>
      <c r="N839" s="24"/>
      <c r="O839" s="24"/>
      <c r="P839" s="24"/>
      <c r="Q839" s="24"/>
      <c r="R839" s="24"/>
    </row>
    <row r="840" spans="1:18" s="25" customFormat="1">
      <c r="A840" s="100" t="s">
        <v>134</v>
      </c>
      <c r="B840" s="24">
        <v>1.4395030465429415E-2</v>
      </c>
      <c r="C840" s="98">
        <v>7</v>
      </c>
      <c r="D840" s="99">
        <v>1680494</v>
      </c>
      <c r="E840" s="24"/>
      <c r="F840" s="24"/>
      <c r="G840" s="24"/>
      <c r="H840" s="24"/>
      <c r="I840" s="24"/>
      <c r="J840" s="24"/>
      <c r="K840" s="24"/>
      <c r="L840" s="24"/>
      <c r="M840" s="24"/>
      <c r="N840" s="24"/>
      <c r="O840" s="24"/>
      <c r="P840" s="24"/>
      <c r="Q840" s="24"/>
      <c r="R840" s="24"/>
    </row>
    <row r="841" spans="1:18" s="25" customFormat="1">
      <c r="A841" s="100" t="s">
        <v>148</v>
      </c>
      <c r="B841" s="24">
        <v>4.700153394127507E-3</v>
      </c>
      <c r="C841" s="98">
        <v>9</v>
      </c>
      <c r="D841" s="99">
        <v>946994</v>
      </c>
      <c r="E841" s="24"/>
      <c r="F841" s="24"/>
      <c r="G841" s="24"/>
      <c r="H841" s="24"/>
      <c r="I841" s="24"/>
      <c r="J841" s="24"/>
      <c r="K841" s="24"/>
      <c r="L841" s="24"/>
      <c r="M841" s="24"/>
      <c r="N841" s="24"/>
      <c r="O841" s="24"/>
      <c r="P841" s="24"/>
      <c r="Q841" s="24"/>
      <c r="R841" s="24"/>
    </row>
    <row r="842" spans="1:18" s="25" customFormat="1" ht="28.9">
      <c r="A842" s="100" t="s">
        <v>105</v>
      </c>
      <c r="B842" s="24">
        <v>0.19460509589852723</v>
      </c>
      <c r="C842" s="98">
        <v>5.4634146341463419</v>
      </c>
      <c r="D842" s="99">
        <v>2584488.6585365855</v>
      </c>
      <c r="E842" s="24"/>
      <c r="F842" s="24"/>
      <c r="G842" s="24"/>
      <c r="H842" s="24"/>
      <c r="I842" s="24"/>
      <c r="J842" s="24"/>
      <c r="K842" s="24"/>
      <c r="L842" s="24"/>
      <c r="M842" s="24"/>
      <c r="N842" s="24"/>
      <c r="O842" s="24"/>
      <c r="P842" s="24"/>
      <c r="Q842" s="24"/>
      <c r="R842" s="24"/>
    </row>
    <row r="843" spans="1:18" s="25" customFormat="1">
      <c r="A843" s="100" t="s">
        <v>136</v>
      </c>
      <c r="B843" s="24">
        <v>7.1357977373320128E-2</v>
      </c>
      <c r="C843" s="98">
        <v>4.8666666666666663</v>
      </c>
      <c r="D843" s="99">
        <v>2667149</v>
      </c>
      <c r="E843" s="24"/>
      <c r="F843" s="24"/>
      <c r="G843" s="24"/>
      <c r="H843" s="24"/>
      <c r="I843" s="24"/>
      <c r="J843" s="24"/>
      <c r="K843" s="24"/>
      <c r="L843" s="24"/>
      <c r="M843" s="24"/>
      <c r="N843" s="24"/>
      <c r="O843" s="24"/>
      <c r="P843" s="24"/>
      <c r="Q843" s="24"/>
      <c r="R843" s="24"/>
    </row>
    <row r="844" spans="1:18" s="25" customFormat="1">
      <c r="A844" s="96" t="s">
        <v>174</v>
      </c>
      <c r="B844" s="24">
        <v>0.45738898591669519</v>
      </c>
      <c r="C844" s="98">
        <v>5.458333333333333</v>
      </c>
      <c r="D844" s="99">
        <v>2479550.3645833335</v>
      </c>
      <c r="E844" s="24"/>
      <c r="F844" s="24"/>
      <c r="G844" s="24"/>
      <c r="H844" s="24"/>
      <c r="I844" s="24"/>
      <c r="J844" s="24"/>
      <c r="K844" s="24"/>
      <c r="L844" s="24"/>
      <c r="M844" s="24"/>
      <c r="N844" s="24"/>
      <c r="O844" s="24"/>
      <c r="P844" s="24"/>
      <c r="Q844" s="24"/>
      <c r="R844" s="24"/>
    </row>
    <row r="845" spans="1:18" s="25" customFormat="1">
      <c r="A845" s="97" t="s">
        <v>75</v>
      </c>
      <c r="B845" s="24">
        <v>0.45738898591669519</v>
      </c>
      <c r="C845" s="98">
        <v>5.458333333333333</v>
      </c>
      <c r="D845" s="99">
        <v>2479550.3645833335</v>
      </c>
      <c r="E845" s="24"/>
      <c r="F845" s="24"/>
      <c r="G845" s="24"/>
      <c r="H845" s="24"/>
      <c r="I845" s="24"/>
      <c r="J845" s="24"/>
      <c r="K845" s="24"/>
      <c r="L845" s="24"/>
      <c r="M845" s="24"/>
      <c r="N845" s="24"/>
      <c r="O845" s="24"/>
      <c r="P845" s="24"/>
      <c r="Q845" s="24"/>
      <c r="R845" s="24"/>
    </row>
    <row r="846" spans="1:18" s="25" customFormat="1">
      <c r="A846" s="100" t="s">
        <v>121</v>
      </c>
      <c r="B846" s="24">
        <v>1.4302977251977262E-2</v>
      </c>
      <c r="C846" s="98">
        <v>6</v>
      </c>
      <c r="D846" s="99">
        <v>2567967.6666666665</v>
      </c>
      <c r="E846" s="24"/>
      <c r="F846" s="24"/>
      <c r="G846" s="24"/>
      <c r="H846" s="24"/>
      <c r="I846" s="24"/>
      <c r="J846" s="24"/>
      <c r="K846" s="24"/>
      <c r="L846" s="24"/>
      <c r="M846" s="24"/>
      <c r="N846" s="24"/>
      <c r="O846" s="24"/>
      <c r="P846" s="24"/>
      <c r="Q846" s="24"/>
      <c r="R846" s="24"/>
    </row>
    <row r="847" spans="1:18" s="25" customFormat="1">
      <c r="A847" s="100" t="s">
        <v>150</v>
      </c>
      <c r="B847" s="24">
        <v>4.7683564568216036E-3</v>
      </c>
      <c r="C847" s="98">
        <v>2</v>
      </c>
      <c r="D847" s="99">
        <v>1420718</v>
      </c>
      <c r="E847" s="24"/>
      <c r="F847" s="24"/>
      <c r="G847" s="24"/>
      <c r="H847" s="24"/>
      <c r="I847" s="24"/>
      <c r="J847" s="24"/>
      <c r="K847" s="24"/>
      <c r="L847" s="24"/>
      <c r="M847" s="24"/>
      <c r="N847" s="24"/>
      <c r="O847" s="24"/>
      <c r="P847" s="24"/>
      <c r="Q847" s="24"/>
      <c r="R847" s="24"/>
    </row>
    <row r="848" spans="1:18" s="25" customFormat="1">
      <c r="A848" s="100" t="s">
        <v>124</v>
      </c>
      <c r="B848" s="24">
        <v>2.8742779053040225E-2</v>
      </c>
      <c r="C848" s="98">
        <v>5.5</v>
      </c>
      <c r="D848" s="99">
        <v>2546088.1666666665</v>
      </c>
      <c r="E848" s="24"/>
      <c r="F848" s="24"/>
      <c r="G848" s="24"/>
      <c r="H848" s="24"/>
      <c r="I848" s="24"/>
      <c r="J848" s="24"/>
      <c r="K848" s="24"/>
      <c r="L848" s="24"/>
      <c r="M848" s="24"/>
      <c r="N848" s="24"/>
      <c r="O848" s="24"/>
      <c r="P848" s="24"/>
      <c r="Q848" s="24"/>
      <c r="R848" s="24"/>
    </row>
    <row r="849" spans="1:18" s="25" customFormat="1">
      <c r="A849" s="100" t="s">
        <v>140</v>
      </c>
      <c r="B849" s="24">
        <v>4.8005332391601062E-2</v>
      </c>
      <c r="C849" s="98">
        <v>4.5999999999999996</v>
      </c>
      <c r="D849" s="99">
        <v>1962950.4</v>
      </c>
      <c r="E849" s="24"/>
      <c r="F849" s="24"/>
      <c r="G849" s="24"/>
      <c r="H849" s="24"/>
      <c r="I849" s="24"/>
      <c r="J849" s="24"/>
      <c r="K849" s="24"/>
      <c r="L849" s="24"/>
      <c r="M849" s="24"/>
      <c r="N849" s="24"/>
      <c r="O849" s="24"/>
      <c r="P849" s="24"/>
      <c r="Q849" s="24"/>
      <c r="R849" s="24"/>
    </row>
    <row r="850" spans="1:18" s="25" customFormat="1">
      <c r="A850" s="100" t="s">
        <v>154</v>
      </c>
      <c r="B850" s="24">
        <v>1.4261134882226282E-2</v>
      </c>
      <c r="C850" s="98">
        <v>5.333333333333333</v>
      </c>
      <c r="D850" s="99">
        <v>3059920</v>
      </c>
      <c r="E850" s="24"/>
      <c r="F850" s="24"/>
      <c r="G850" s="24"/>
      <c r="H850" s="24"/>
      <c r="I850" s="24"/>
      <c r="J850" s="24"/>
      <c r="K850" s="24"/>
      <c r="L850" s="24"/>
      <c r="M850" s="24"/>
      <c r="N850" s="24"/>
      <c r="O850" s="24"/>
      <c r="P850" s="24"/>
      <c r="Q850" s="24"/>
      <c r="R850" s="24"/>
    </row>
    <row r="851" spans="1:18" s="25" customFormat="1" ht="28.9">
      <c r="A851" s="100" t="s">
        <v>159</v>
      </c>
      <c r="B851" s="24">
        <v>4.825262079682935E-3</v>
      </c>
      <c r="C851" s="98">
        <v>7</v>
      </c>
      <c r="D851" s="99">
        <v>3280949</v>
      </c>
      <c r="E851" s="24"/>
      <c r="F851" s="24"/>
      <c r="G851" s="24"/>
      <c r="H851" s="24"/>
      <c r="I851" s="24"/>
      <c r="J851" s="24"/>
      <c r="K851" s="24"/>
      <c r="L851" s="24"/>
      <c r="M851" s="24"/>
      <c r="N851" s="24"/>
      <c r="O851" s="24"/>
      <c r="P851" s="24"/>
      <c r="Q851" s="24"/>
      <c r="R851" s="24"/>
    </row>
    <row r="852" spans="1:18" s="25" customFormat="1">
      <c r="A852" s="100" t="s">
        <v>141</v>
      </c>
      <c r="B852" s="24">
        <v>1.4270758627269007E-2</v>
      </c>
      <c r="C852" s="98">
        <v>5.333333333333333</v>
      </c>
      <c r="D852" s="99">
        <v>4513452.333333333</v>
      </c>
      <c r="E852" s="24"/>
      <c r="F852" s="24"/>
      <c r="G852" s="24"/>
      <c r="H852" s="24"/>
      <c r="I852" s="24"/>
      <c r="J852" s="24"/>
      <c r="K852" s="24"/>
      <c r="L852" s="24"/>
      <c r="M852" s="24"/>
      <c r="N852" s="24"/>
      <c r="O852" s="24"/>
      <c r="P852" s="24"/>
      <c r="Q852" s="24"/>
      <c r="R852" s="24"/>
    </row>
    <row r="853" spans="1:18" s="25" customFormat="1">
      <c r="A853" s="100" t="s">
        <v>129</v>
      </c>
      <c r="B853" s="24">
        <v>5.6860433102000819E-2</v>
      </c>
      <c r="C853" s="98">
        <v>5.833333333333333</v>
      </c>
      <c r="D853" s="99">
        <v>2880530.6666666665</v>
      </c>
      <c r="E853" s="24"/>
      <c r="F853" s="24"/>
      <c r="G853" s="24"/>
      <c r="H853" s="24"/>
      <c r="I853" s="24"/>
      <c r="J853" s="24"/>
      <c r="K853" s="24"/>
      <c r="L853" s="24"/>
      <c r="M853" s="24"/>
      <c r="N853" s="24"/>
      <c r="O853" s="24"/>
      <c r="P853" s="24"/>
      <c r="Q853" s="24"/>
      <c r="R853" s="24"/>
    </row>
    <row r="854" spans="1:18" s="25" customFormat="1">
      <c r="A854" s="100" t="s">
        <v>144</v>
      </c>
      <c r="B854" s="24">
        <v>4.7729591174942108E-3</v>
      </c>
      <c r="C854" s="98">
        <v>2</v>
      </c>
      <c r="D854" s="99">
        <v>2707749</v>
      </c>
      <c r="E854" s="24"/>
      <c r="F854" s="24"/>
      <c r="G854" s="24"/>
      <c r="H854" s="24"/>
      <c r="I854" s="24"/>
      <c r="J854" s="24"/>
      <c r="K854" s="24"/>
      <c r="L854" s="24"/>
      <c r="M854" s="24"/>
      <c r="N854" s="24"/>
      <c r="O854" s="24"/>
      <c r="P854" s="24"/>
      <c r="Q854" s="24"/>
      <c r="R854" s="24"/>
    </row>
    <row r="855" spans="1:18" s="25" customFormat="1">
      <c r="A855" s="100" t="s">
        <v>117</v>
      </c>
      <c r="B855" s="24">
        <v>4.2908513332234277E-2</v>
      </c>
      <c r="C855" s="98">
        <v>5.1111111111111107</v>
      </c>
      <c r="D855" s="99">
        <v>2282884.777777778</v>
      </c>
      <c r="E855" s="24"/>
      <c r="F855" s="24"/>
      <c r="G855" s="24"/>
      <c r="H855" s="24"/>
      <c r="I855" s="24"/>
      <c r="J855" s="24"/>
      <c r="K855" s="24"/>
      <c r="L855" s="24"/>
      <c r="M855" s="24"/>
      <c r="N855" s="24"/>
      <c r="O855" s="24"/>
      <c r="P855" s="24"/>
      <c r="Q855" s="24"/>
      <c r="R855" s="24"/>
    </row>
    <row r="856" spans="1:18" s="25" customFormat="1">
      <c r="A856" s="100" t="s">
        <v>134</v>
      </c>
      <c r="B856" s="24">
        <v>4.7135429524478205E-3</v>
      </c>
      <c r="C856" s="98">
        <v>9</v>
      </c>
      <c r="D856" s="99">
        <v>1855448</v>
      </c>
      <c r="E856" s="24"/>
      <c r="F856" s="24"/>
      <c r="G856" s="24"/>
      <c r="H856" s="24"/>
      <c r="I856" s="24"/>
      <c r="J856" s="24"/>
      <c r="K856" s="24"/>
      <c r="L856" s="24"/>
      <c r="M856" s="24"/>
      <c r="N856" s="24"/>
      <c r="O856" s="24"/>
      <c r="P856" s="24"/>
      <c r="Q856" s="24"/>
      <c r="R856" s="24"/>
    </row>
    <row r="857" spans="1:18" s="25" customFormat="1">
      <c r="A857" s="100" t="s">
        <v>148</v>
      </c>
      <c r="B857" s="24">
        <v>4.8047593185049555E-3</v>
      </c>
      <c r="C857" s="98">
        <v>9</v>
      </c>
      <c r="D857" s="99">
        <v>3186585</v>
      </c>
      <c r="E857" s="24"/>
      <c r="F857" s="24"/>
      <c r="G857" s="24"/>
      <c r="H857" s="24"/>
      <c r="I857" s="24"/>
      <c r="J857" s="24"/>
      <c r="K857" s="24"/>
      <c r="L857" s="24"/>
      <c r="M857" s="24"/>
      <c r="N857" s="24"/>
      <c r="O857" s="24"/>
      <c r="P857" s="24"/>
      <c r="Q857" s="24"/>
      <c r="R857" s="24"/>
    </row>
    <row r="858" spans="1:18" s="25" customFormat="1" ht="28.9">
      <c r="A858" s="100" t="s">
        <v>105</v>
      </c>
      <c r="B858" s="24">
        <v>0.12384002490457847</v>
      </c>
      <c r="C858" s="98">
        <v>5.8076923076923075</v>
      </c>
      <c r="D858" s="99">
        <v>2317692.0384615385</v>
      </c>
      <c r="E858" s="24"/>
      <c r="F858" s="24"/>
      <c r="G858" s="24"/>
      <c r="H858" s="24"/>
      <c r="I858" s="24"/>
      <c r="J858" s="24"/>
      <c r="K858" s="24"/>
      <c r="L858" s="24"/>
      <c r="M858" s="24"/>
      <c r="N858" s="24"/>
      <c r="O858" s="24"/>
      <c r="P858" s="24"/>
      <c r="Q858" s="24"/>
      <c r="R858" s="24"/>
    </row>
    <row r="859" spans="1:18" s="25" customFormat="1">
      <c r="A859" s="100" t="s">
        <v>136</v>
      </c>
      <c r="B859" s="24">
        <v>9.0312152446816257E-2</v>
      </c>
      <c r="C859" s="98">
        <v>5.2105263157894735</v>
      </c>
      <c r="D859" s="99">
        <v>2362263.6315789474</v>
      </c>
      <c r="E859" s="24"/>
      <c r="F859" s="24"/>
      <c r="G859" s="24"/>
      <c r="H859" s="24"/>
      <c r="I859" s="24"/>
      <c r="J859" s="24"/>
      <c r="K859" s="24"/>
      <c r="L859" s="24"/>
      <c r="M859" s="24"/>
      <c r="N859" s="24"/>
      <c r="O859" s="24"/>
      <c r="P859" s="24"/>
      <c r="Q859" s="24"/>
      <c r="R859" s="24"/>
    </row>
    <row r="860" spans="1:18">
      <c r="A860" s="74" t="s">
        <v>186</v>
      </c>
      <c r="B860" s="76">
        <v>1</v>
      </c>
      <c r="C860" s="84">
        <v>5.5714285714285712</v>
      </c>
      <c r="D860" s="85">
        <v>2467932.3095238097</v>
      </c>
      <c r="E860" s="22"/>
      <c r="F860" s="22"/>
      <c r="G860" s="22"/>
      <c r="H860" s="22"/>
      <c r="I860" s="22"/>
      <c r="J860" s="22"/>
      <c r="K860" s="22"/>
      <c r="L860" s="22"/>
      <c r="M860" s="22"/>
      <c r="N860" s="22"/>
      <c r="O860" s="22"/>
      <c r="P860" s="22"/>
      <c r="Q860" s="22"/>
      <c r="R860" s="22"/>
    </row>
    <row r="861" spans="1:18" hidden="1" outlineLevel="1">
      <c r="A861"/>
      <c r="B861"/>
      <c r="E861" s="22"/>
      <c r="F861" s="22"/>
      <c r="G861" s="22"/>
      <c r="H861" s="22"/>
      <c r="I861" s="22"/>
      <c r="J861" s="22"/>
      <c r="K861" s="22"/>
      <c r="L861" s="22"/>
      <c r="M861" s="22"/>
      <c r="N861" s="22"/>
      <c r="O861" s="22"/>
      <c r="P861" s="22"/>
      <c r="Q861" s="22"/>
      <c r="R861" s="22"/>
    </row>
    <row r="862" spans="1:18" hidden="1" outlineLevel="1">
      <c r="A862"/>
      <c r="B862"/>
      <c r="E862" s="22"/>
      <c r="F862" s="22"/>
      <c r="G862" s="22"/>
      <c r="H862" s="22"/>
      <c r="I862" s="22"/>
      <c r="J862" s="22"/>
      <c r="K862" s="22"/>
      <c r="L862" s="22"/>
      <c r="M862" s="22"/>
      <c r="N862" s="22"/>
      <c r="O862" s="22"/>
      <c r="P862" s="22"/>
      <c r="Q862" s="22"/>
      <c r="R862" s="22"/>
    </row>
    <row r="863" spans="1:18" hidden="1" outlineLevel="1">
      <c r="A863"/>
      <c r="B863"/>
      <c r="E863" s="22"/>
      <c r="F863" s="22"/>
      <c r="G863" s="22"/>
      <c r="H863" s="22"/>
      <c r="I863" s="22"/>
      <c r="J863" s="22"/>
      <c r="K863" s="22"/>
      <c r="L863" s="22"/>
      <c r="M863" s="22"/>
      <c r="N863" s="22"/>
      <c r="O863" s="22"/>
      <c r="P863" s="22"/>
      <c r="Q863" s="22"/>
      <c r="R863" s="22"/>
    </row>
    <row r="864" spans="1:18" hidden="1" outlineLevel="1">
      <c r="A864"/>
      <c r="B864"/>
      <c r="E864" s="22"/>
      <c r="F864" s="22"/>
      <c r="G864" s="22"/>
      <c r="H864" s="22"/>
      <c r="I864" s="22"/>
      <c r="J864" s="22"/>
      <c r="K864" s="22"/>
      <c r="L864" s="22"/>
      <c r="M864" s="22"/>
      <c r="N864" s="22"/>
      <c r="O864" s="22"/>
      <c r="P864" s="22"/>
      <c r="Q864" s="22"/>
      <c r="R864" s="22"/>
    </row>
    <row r="865" spans="1:18" hidden="1" outlineLevel="1">
      <c r="A865"/>
      <c r="B865"/>
      <c r="E865" s="22"/>
      <c r="F865" s="22"/>
      <c r="G865" s="22"/>
      <c r="H865" s="22"/>
      <c r="I865" s="22"/>
      <c r="J865" s="22"/>
      <c r="K865" s="22"/>
      <c r="L865" s="22"/>
      <c r="M865" s="22"/>
      <c r="N865" s="22"/>
      <c r="O865" s="22"/>
      <c r="P865" s="22"/>
      <c r="Q865" s="22"/>
      <c r="R865" s="22"/>
    </row>
    <row r="866" spans="1:18" hidden="1" outlineLevel="1">
      <c r="A866"/>
      <c r="B866"/>
      <c r="E866" s="22"/>
      <c r="F866" s="22"/>
      <c r="G866" s="22"/>
      <c r="H866" s="22"/>
      <c r="I866" s="22"/>
      <c r="J866" s="22"/>
      <c r="K866" s="22"/>
      <c r="L866" s="22"/>
      <c r="M866" s="22"/>
      <c r="N866" s="22"/>
      <c r="O866" s="22"/>
      <c r="P866" s="22"/>
      <c r="Q866" s="22"/>
      <c r="R866" s="22"/>
    </row>
    <row r="867" spans="1:18" hidden="1" outlineLevel="1">
      <c r="A867"/>
      <c r="B867"/>
      <c r="E867" s="22"/>
      <c r="F867" s="22"/>
      <c r="G867" s="22"/>
      <c r="H867" s="22"/>
      <c r="I867" s="22"/>
      <c r="J867" s="22"/>
      <c r="K867" s="22"/>
      <c r="L867" s="22"/>
      <c r="M867" s="22"/>
      <c r="N867" s="22"/>
      <c r="O867" s="22"/>
      <c r="P867" s="22"/>
      <c r="Q867" s="22"/>
      <c r="R867" s="22"/>
    </row>
    <row r="868" spans="1:18" hidden="1" outlineLevel="1">
      <c r="A868"/>
      <c r="B868"/>
      <c r="E868" s="22"/>
      <c r="F868" s="22"/>
      <c r="G868" s="22"/>
      <c r="H868" s="22"/>
      <c r="I868" s="22"/>
      <c r="J868" s="22"/>
      <c r="K868" s="22"/>
      <c r="L868" s="22"/>
      <c r="M868" s="22"/>
      <c r="N868" s="22"/>
      <c r="O868" s="22"/>
      <c r="P868" s="22"/>
      <c r="Q868" s="22"/>
      <c r="R868" s="22"/>
    </row>
    <row r="869" spans="1:18" hidden="1" outlineLevel="1">
      <c r="A869"/>
      <c r="B869"/>
      <c r="E869" s="22"/>
      <c r="F869" s="22"/>
      <c r="G869" s="22"/>
      <c r="H869" s="22"/>
      <c r="I869" s="22"/>
      <c r="J869" s="22"/>
      <c r="K869" s="22"/>
      <c r="L869" s="22"/>
      <c r="M869" s="22"/>
      <c r="N869" s="22"/>
      <c r="O869" s="22"/>
      <c r="P869" s="22"/>
      <c r="Q869" s="22"/>
      <c r="R869" s="22"/>
    </row>
    <row r="870" spans="1:18" hidden="1" outlineLevel="1">
      <c r="A870"/>
      <c r="B870"/>
      <c r="E870" s="22"/>
      <c r="F870" s="22"/>
      <c r="G870" s="22"/>
      <c r="H870" s="22"/>
      <c r="I870" s="22"/>
      <c r="J870" s="22"/>
      <c r="K870" s="22"/>
      <c r="L870" s="22"/>
      <c r="M870" s="22"/>
      <c r="N870" s="22"/>
      <c r="O870" s="22"/>
      <c r="P870" s="22"/>
      <c r="Q870" s="22"/>
      <c r="R870" s="22"/>
    </row>
    <row r="871" spans="1:18" hidden="1" outlineLevel="1">
      <c r="A871"/>
      <c r="B871"/>
      <c r="E871" s="22"/>
      <c r="F871" s="22"/>
      <c r="G871" s="22"/>
      <c r="H871" s="22"/>
      <c r="I871" s="22"/>
      <c r="J871" s="22"/>
      <c r="K871" s="22"/>
      <c r="L871" s="22"/>
      <c r="M871" s="22"/>
      <c r="N871" s="22"/>
      <c r="O871" s="22"/>
      <c r="P871" s="22"/>
      <c r="Q871" s="22"/>
      <c r="R871" s="22"/>
    </row>
    <row r="872" spans="1:18" hidden="1" outlineLevel="1">
      <c r="A872"/>
      <c r="B872"/>
      <c r="E872" s="22"/>
      <c r="F872" s="22"/>
      <c r="G872" s="22"/>
      <c r="H872" s="22"/>
      <c r="I872" s="22"/>
      <c r="J872" s="22"/>
      <c r="K872" s="22"/>
      <c r="L872" s="22"/>
      <c r="M872" s="22"/>
      <c r="N872" s="22"/>
      <c r="O872" s="22"/>
      <c r="P872" s="22"/>
      <c r="Q872" s="22"/>
      <c r="R872" s="22"/>
    </row>
    <row r="873" spans="1:18" hidden="1" outlineLevel="1">
      <c r="A873"/>
      <c r="B873"/>
      <c r="E873" s="22"/>
      <c r="F873" s="22"/>
      <c r="G873" s="22"/>
      <c r="H873" s="22"/>
      <c r="I873" s="22"/>
      <c r="J873" s="22"/>
      <c r="K873" s="22"/>
      <c r="L873" s="22"/>
      <c r="M873" s="22"/>
      <c r="N873" s="22"/>
      <c r="O873" s="22"/>
      <c r="P873" s="22"/>
      <c r="Q873" s="22"/>
      <c r="R873" s="22"/>
    </row>
    <row r="874" spans="1:18" hidden="1" outlineLevel="1">
      <c r="A874"/>
      <c r="B874"/>
      <c r="E874" s="22"/>
      <c r="F874" s="22"/>
      <c r="G874" s="22"/>
      <c r="H874" s="22"/>
      <c r="I874" s="22"/>
      <c r="J874" s="22"/>
      <c r="K874" s="22"/>
      <c r="L874" s="22"/>
      <c r="M874" s="22"/>
      <c r="N874" s="22"/>
      <c r="O874" s="22"/>
      <c r="P874" s="22"/>
      <c r="Q874" s="22"/>
      <c r="R874" s="22"/>
    </row>
    <row r="875" spans="1:18" hidden="1" outlineLevel="1">
      <c r="A875"/>
      <c r="B875"/>
      <c r="E875" s="22"/>
      <c r="F875" s="22"/>
      <c r="G875" s="22"/>
      <c r="H875" s="22"/>
      <c r="I875" s="22"/>
      <c r="J875" s="22"/>
      <c r="K875" s="22"/>
      <c r="L875" s="22"/>
      <c r="M875" s="22"/>
      <c r="N875" s="22"/>
      <c r="O875" s="22"/>
      <c r="P875" s="22"/>
      <c r="Q875" s="22"/>
      <c r="R875" s="22"/>
    </row>
    <row r="876" spans="1:18" hidden="1" outlineLevel="1">
      <c r="A876"/>
      <c r="B876"/>
      <c r="E876" s="22"/>
      <c r="F876" s="22"/>
      <c r="G876" s="22"/>
      <c r="H876" s="22"/>
      <c r="I876" s="22"/>
      <c r="J876" s="22"/>
      <c r="K876" s="22"/>
      <c r="L876" s="22"/>
      <c r="M876" s="22"/>
      <c r="N876" s="22"/>
      <c r="O876" s="22"/>
      <c r="P876" s="22"/>
      <c r="Q876" s="22"/>
      <c r="R876" s="22"/>
    </row>
    <row r="877" spans="1:18" hidden="1" outlineLevel="1">
      <c r="A877"/>
      <c r="B877"/>
      <c r="E877" s="22"/>
      <c r="F877" s="22"/>
      <c r="G877" s="22"/>
      <c r="H877" s="22"/>
      <c r="I877" s="22"/>
      <c r="J877" s="22"/>
      <c r="K877" s="22"/>
      <c r="L877" s="22"/>
      <c r="M877" s="22"/>
      <c r="N877" s="22"/>
      <c r="O877" s="22"/>
      <c r="P877" s="22"/>
      <c r="Q877" s="22"/>
      <c r="R877" s="22"/>
    </row>
    <row r="878" spans="1:18" hidden="1" outlineLevel="1">
      <c r="A878"/>
      <c r="B878"/>
      <c r="E878" s="22"/>
      <c r="F878" s="22"/>
      <c r="G878" s="22"/>
      <c r="H878" s="22"/>
      <c r="I878" s="22"/>
      <c r="J878" s="22"/>
      <c r="K878" s="22"/>
      <c r="L878" s="22"/>
      <c r="M878" s="22"/>
      <c r="N878" s="22"/>
      <c r="O878" s="22"/>
      <c r="P878" s="22"/>
      <c r="Q878" s="22"/>
      <c r="R878" s="22"/>
    </row>
    <row r="879" spans="1:18" hidden="1" outlineLevel="1">
      <c r="A879"/>
      <c r="B879"/>
      <c r="E879" s="22"/>
      <c r="F879" s="22"/>
      <c r="G879" s="22"/>
      <c r="H879" s="22"/>
      <c r="I879" s="22"/>
      <c r="J879" s="22"/>
      <c r="K879" s="22"/>
      <c r="L879" s="22"/>
      <c r="M879" s="22"/>
      <c r="N879" s="22"/>
      <c r="O879" s="22"/>
      <c r="P879" s="22"/>
      <c r="Q879" s="22"/>
      <c r="R879" s="22"/>
    </row>
    <row r="880" spans="1:18" hidden="1" outlineLevel="1">
      <c r="A880"/>
      <c r="B880"/>
      <c r="E880" s="22"/>
      <c r="F880" s="22"/>
      <c r="G880" s="22"/>
      <c r="H880" s="22"/>
      <c r="I880" s="22"/>
      <c r="J880" s="22"/>
      <c r="K880" s="22"/>
      <c r="L880" s="22"/>
      <c r="M880" s="22"/>
      <c r="N880" s="22"/>
      <c r="O880" s="22"/>
      <c r="P880" s="22"/>
      <c r="Q880" s="22"/>
      <c r="R880" s="22"/>
    </row>
    <row r="881" spans="1:18" hidden="1" outlineLevel="1">
      <c r="A881"/>
      <c r="B881"/>
      <c r="E881" s="22"/>
      <c r="F881" s="22"/>
      <c r="G881" s="22"/>
      <c r="H881" s="22"/>
      <c r="I881" s="22"/>
      <c r="J881" s="22"/>
      <c r="K881" s="22"/>
      <c r="L881" s="22"/>
      <c r="M881" s="22"/>
      <c r="N881" s="22"/>
      <c r="O881" s="22"/>
      <c r="P881" s="22"/>
      <c r="Q881" s="22"/>
      <c r="R881" s="22"/>
    </row>
    <row r="882" spans="1:18" hidden="1" outlineLevel="1">
      <c r="A882"/>
      <c r="B882"/>
      <c r="E882" s="22"/>
      <c r="F882" s="22"/>
      <c r="G882" s="22"/>
      <c r="H882" s="22"/>
      <c r="I882" s="22"/>
      <c r="J882" s="22"/>
      <c r="K882" s="22"/>
      <c r="L882" s="22"/>
      <c r="M882" s="22"/>
      <c r="N882" s="22"/>
      <c r="O882" s="22"/>
      <c r="P882" s="22"/>
      <c r="Q882" s="22"/>
      <c r="R882" s="22"/>
    </row>
    <row r="883" spans="1:18" hidden="1" outlineLevel="1">
      <c r="A883"/>
      <c r="B883"/>
      <c r="E883" s="22"/>
      <c r="F883" s="22"/>
      <c r="G883" s="22"/>
      <c r="H883" s="22"/>
      <c r="I883" s="22"/>
      <c r="J883" s="22"/>
      <c r="K883" s="22"/>
      <c r="L883" s="22"/>
      <c r="M883" s="22"/>
      <c r="N883" s="22"/>
      <c r="O883" s="22"/>
      <c r="P883" s="22"/>
      <c r="Q883" s="22"/>
      <c r="R883" s="22"/>
    </row>
    <row r="884" spans="1:18" hidden="1" outlineLevel="1">
      <c r="A884"/>
      <c r="B884"/>
      <c r="E884" s="22"/>
      <c r="F884" s="22"/>
      <c r="G884" s="22"/>
      <c r="H884" s="22"/>
      <c r="I884" s="22"/>
      <c r="J884" s="22"/>
      <c r="K884" s="22"/>
      <c r="L884" s="22"/>
      <c r="M884" s="22"/>
      <c r="N884" s="22"/>
      <c r="O884" s="22"/>
      <c r="P884" s="22"/>
      <c r="Q884" s="22"/>
      <c r="R884" s="22"/>
    </row>
    <row r="885" spans="1:18" hidden="1" outlineLevel="1">
      <c r="A885"/>
      <c r="B885"/>
      <c r="E885" s="22"/>
      <c r="F885" s="22"/>
      <c r="G885" s="22"/>
      <c r="H885" s="22"/>
      <c r="I885" s="22"/>
      <c r="J885" s="22"/>
      <c r="K885" s="22"/>
      <c r="L885" s="22"/>
      <c r="M885" s="22"/>
      <c r="N885" s="22"/>
      <c r="O885" s="22"/>
      <c r="P885" s="22"/>
      <c r="Q885" s="22"/>
      <c r="R885" s="22"/>
    </row>
    <row r="886" spans="1:18" hidden="1" outlineLevel="1">
      <c r="A886"/>
      <c r="B886"/>
      <c r="E886" s="22"/>
      <c r="F886" s="22"/>
      <c r="G886" s="22"/>
      <c r="H886" s="22"/>
      <c r="I886" s="22"/>
      <c r="J886" s="22"/>
      <c r="K886" s="22"/>
      <c r="L886" s="22"/>
      <c r="M886" s="22"/>
      <c r="N886" s="22"/>
      <c r="O886" s="22"/>
      <c r="P886" s="22"/>
      <c r="Q886" s="22"/>
      <c r="R886" s="22"/>
    </row>
    <row r="887" spans="1:18" hidden="1" outlineLevel="1">
      <c r="A887"/>
      <c r="B887"/>
      <c r="E887" s="22"/>
      <c r="F887" s="22"/>
      <c r="G887" s="22"/>
      <c r="H887" s="22"/>
      <c r="I887" s="22"/>
      <c r="J887" s="22"/>
      <c r="K887" s="22"/>
      <c r="L887" s="22"/>
      <c r="M887" s="22"/>
      <c r="N887" s="22"/>
      <c r="O887" s="22"/>
      <c r="P887" s="22"/>
      <c r="Q887" s="22"/>
      <c r="R887" s="22"/>
    </row>
    <row r="888" spans="1:18" hidden="1" outlineLevel="1">
      <c r="A888"/>
      <c r="B888"/>
      <c r="E888" s="22"/>
      <c r="F888" s="22"/>
      <c r="G888" s="22"/>
      <c r="H888" s="22"/>
      <c r="I888" s="22"/>
      <c r="J888" s="22"/>
      <c r="K888" s="22"/>
      <c r="L888" s="22"/>
      <c r="M888" s="22"/>
      <c r="N888" s="22"/>
      <c r="O888" s="22"/>
      <c r="P888" s="22"/>
      <c r="Q888" s="22"/>
      <c r="R888" s="22"/>
    </row>
    <row r="889" spans="1:18" hidden="1" outlineLevel="1">
      <c r="A889"/>
      <c r="B889"/>
      <c r="E889" s="22"/>
      <c r="F889" s="22"/>
      <c r="G889" s="22"/>
      <c r="H889" s="22"/>
      <c r="I889" s="22"/>
      <c r="J889" s="22"/>
      <c r="K889" s="22"/>
      <c r="L889" s="22"/>
      <c r="M889" s="22"/>
      <c r="N889" s="22"/>
      <c r="O889" s="22"/>
      <c r="P889" s="22"/>
      <c r="Q889" s="22"/>
      <c r="R889" s="22"/>
    </row>
    <row r="890" spans="1:18" hidden="1" outlineLevel="1">
      <c r="A890"/>
      <c r="B890"/>
      <c r="E890" s="22"/>
      <c r="F890" s="22"/>
      <c r="G890" s="22"/>
      <c r="H890" s="22"/>
      <c r="I890" s="22"/>
      <c r="J890" s="22"/>
      <c r="K890" s="22"/>
      <c r="L890" s="22"/>
      <c r="M890" s="22"/>
      <c r="N890" s="22"/>
      <c r="O890" s="22"/>
      <c r="P890" s="22"/>
      <c r="Q890" s="22"/>
      <c r="R890" s="22"/>
    </row>
    <row r="891" spans="1:18" hidden="1" outlineLevel="1">
      <c r="A891"/>
      <c r="B891"/>
      <c r="E891" s="22"/>
      <c r="F891" s="22"/>
      <c r="G891" s="22"/>
      <c r="H891" s="22"/>
      <c r="I891" s="22"/>
      <c r="J891" s="22"/>
      <c r="K891" s="22"/>
      <c r="L891" s="22"/>
      <c r="M891" s="22"/>
      <c r="N891" s="22"/>
      <c r="O891" s="22"/>
      <c r="P891" s="22"/>
      <c r="Q891" s="22"/>
      <c r="R891" s="22"/>
    </row>
    <row r="892" spans="1:18" hidden="1" outlineLevel="1">
      <c r="A892"/>
      <c r="B892"/>
      <c r="E892" s="22"/>
      <c r="F892" s="22"/>
      <c r="G892" s="22"/>
      <c r="H892" s="22"/>
      <c r="I892" s="22"/>
      <c r="J892" s="22"/>
      <c r="K892" s="22"/>
      <c r="L892" s="22"/>
      <c r="M892" s="22"/>
      <c r="N892" s="22"/>
      <c r="O892" s="22"/>
      <c r="P892" s="22"/>
      <c r="Q892" s="22"/>
      <c r="R892" s="22"/>
    </row>
    <row r="893" spans="1:18" hidden="1" outlineLevel="1">
      <c r="A893"/>
      <c r="B893"/>
      <c r="E893" s="22"/>
      <c r="F893" s="22"/>
      <c r="G893" s="22"/>
      <c r="H893" s="22"/>
      <c r="I893" s="22"/>
      <c r="J893" s="22"/>
      <c r="K893" s="22"/>
      <c r="L893" s="22"/>
      <c r="M893" s="22"/>
      <c r="N893" s="22"/>
      <c r="O893" s="22"/>
      <c r="P893" s="22"/>
      <c r="Q893" s="22"/>
      <c r="R893" s="22"/>
    </row>
    <row r="894" spans="1:18" hidden="1" outlineLevel="1">
      <c r="A894"/>
      <c r="B894"/>
      <c r="E894" s="22"/>
      <c r="F894" s="22"/>
      <c r="G894" s="22"/>
      <c r="H894" s="22"/>
      <c r="I894" s="22"/>
      <c r="J894" s="22"/>
      <c r="K894" s="22"/>
      <c r="L894" s="22"/>
      <c r="M894" s="22"/>
      <c r="N894" s="22"/>
      <c r="O894" s="22"/>
      <c r="P894" s="22"/>
      <c r="Q894" s="22"/>
      <c r="R894" s="22"/>
    </row>
    <row r="895" spans="1:18" hidden="1" outlineLevel="1">
      <c r="A895"/>
      <c r="B895"/>
      <c r="E895" s="22"/>
      <c r="F895" s="22"/>
      <c r="G895" s="22"/>
      <c r="H895" s="22"/>
      <c r="I895" s="22"/>
      <c r="J895" s="22"/>
      <c r="K895" s="22"/>
      <c r="L895" s="22"/>
      <c r="M895" s="22"/>
      <c r="N895" s="22"/>
      <c r="O895" s="22"/>
      <c r="P895" s="22"/>
      <c r="Q895" s="22"/>
      <c r="R895" s="22"/>
    </row>
    <row r="896" spans="1:18" hidden="1" outlineLevel="1">
      <c r="A896"/>
      <c r="B896"/>
      <c r="E896" s="22"/>
      <c r="F896" s="22"/>
      <c r="G896" s="22"/>
      <c r="H896" s="22"/>
      <c r="I896" s="22"/>
      <c r="J896" s="22"/>
      <c r="K896" s="22"/>
      <c r="L896" s="22"/>
      <c r="M896" s="22"/>
      <c r="N896" s="22"/>
      <c r="O896" s="22"/>
      <c r="P896" s="22"/>
      <c r="Q896" s="22"/>
      <c r="R896" s="22"/>
    </row>
    <row r="897" spans="1:21" hidden="1" outlineLevel="1">
      <c r="A897" s="77"/>
      <c r="B897" s="87"/>
      <c r="C897" s="88"/>
      <c r="D897" s="89"/>
      <c r="E897" s="22"/>
      <c r="F897" s="22"/>
      <c r="G897" s="22"/>
      <c r="H897" s="22"/>
      <c r="I897" s="22"/>
      <c r="J897" s="22"/>
      <c r="K897" s="22"/>
      <c r="L897" s="22"/>
      <c r="M897" s="22"/>
      <c r="N897" s="22"/>
      <c r="O897" s="22"/>
      <c r="P897" s="22"/>
      <c r="Q897" s="22"/>
      <c r="R897" s="22"/>
    </row>
    <row r="898" spans="1:21" hidden="1" outlineLevel="1">
      <c r="A898" s="77"/>
      <c r="B898" s="87"/>
      <c r="C898" s="88"/>
      <c r="D898" s="89"/>
      <c r="E898" s="22"/>
      <c r="F898" s="22"/>
      <c r="G898" s="22"/>
      <c r="H898" s="22"/>
      <c r="I898" s="22"/>
      <c r="J898" s="22"/>
      <c r="K898" s="22"/>
      <c r="L898" s="22"/>
      <c r="M898" s="22"/>
      <c r="N898" s="22"/>
      <c r="O898" s="22"/>
      <c r="P898" s="22"/>
      <c r="Q898" s="22"/>
      <c r="R898" s="22"/>
    </row>
    <row r="899" spans="1:21" hidden="1" outlineLevel="1">
      <c r="A899" s="77"/>
      <c r="B899" s="87"/>
      <c r="C899" s="88"/>
      <c r="D899" s="89"/>
      <c r="E899" s="22"/>
      <c r="F899" s="22"/>
      <c r="G899" s="22"/>
      <c r="H899" s="22"/>
      <c r="I899" s="22"/>
      <c r="J899" s="22"/>
      <c r="K899" s="22"/>
      <c r="L899" s="22"/>
      <c r="M899" s="22"/>
      <c r="N899" s="22"/>
      <c r="O899" s="22"/>
      <c r="P899" s="22"/>
      <c r="Q899" s="22"/>
      <c r="R899" s="22"/>
    </row>
    <row r="900" spans="1:21" hidden="1" outlineLevel="1">
      <c r="A900" s="77"/>
      <c r="B900" s="87"/>
      <c r="C900" s="88"/>
      <c r="D900" s="89"/>
      <c r="E900" s="22"/>
      <c r="F900" s="22"/>
      <c r="G900" s="22"/>
      <c r="H900" s="22"/>
      <c r="I900" s="22"/>
      <c r="J900" s="22"/>
      <c r="K900" s="22"/>
      <c r="L900" s="22"/>
      <c r="M900" s="22"/>
      <c r="N900" s="22"/>
      <c r="O900" s="22"/>
      <c r="P900" s="22"/>
      <c r="Q900" s="22"/>
      <c r="R900" s="22"/>
    </row>
    <row r="901" spans="1:21" hidden="1" outlineLevel="1">
      <c r="A901" s="77"/>
      <c r="B901" s="87"/>
      <c r="C901" s="88"/>
      <c r="D901" s="89"/>
      <c r="E901" s="22"/>
      <c r="F901" s="22"/>
      <c r="G901" s="22"/>
      <c r="H901" s="22"/>
      <c r="I901" s="22"/>
      <c r="J901" s="22"/>
      <c r="K901" s="22"/>
      <c r="L901" s="22"/>
      <c r="M901" s="22"/>
      <c r="N901" s="22"/>
      <c r="O901" s="22"/>
      <c r="P901" s="22"/>
      <c r="Q901" s="22"/>
      <c r="R901" s="22"/>
    </row>
    <row r="902" spans="1:21" hidden="1" outlineLevel="1">
      <c r="A902" s="77"/>
      <c r="B902" s="87"/>
      <c r="C902" s="88"/>
      <c r="D902" s="89"/>
      <c r="E902" s="22"/>
      <c r="F902" s="22"/>
      <c r="G902" s="22"/>
      <c r="H902" s="22"/>
      <c r="I902" s="22"/>
      <c r="J902" s="22"/>
      <c r="K902" s="22"/>
      <c r="L902" s="22"/>
      <c r="M902" s="22"/>
      <c r="N902" s="22"/>
      <c r="O902" s="22"/>
      <c r="P902" s="22"/>
      <c r="Q902" s="22"/>
      <c r="R902" s="22"/>
    </row>
    <row r="903" spans="1:21" hidden="1" outlineLevel="1">
      <c r="A903" s="77"/>
      <c r="B903" s="87"/>
      <c r="C903" s="88"/>
      <c r="D903" s="89"/>
      <c r="E903" s="22"/>
      <c r="F903" s="22"/>
      <c r="G903" s="22"/>
      <c r="H903" s="22"/>
      <c r="I903" s="22"/>
      <c r="J903" s="22"/>
      <c r="K903" s="22"/>
      <c r="L903" s="22"/>
      <c r="M903" s="22"/>
      <c r="N903" s="22"/>
      <c r="O903" s="22"/>
      <c r="P903" s="22"/>
      <c r="Q903" s="22"/>
      <c r="R903" s="22"/>
    </row>
    <row r="904" spans="1:21" hidden="1" outlineLevel="1">
      <c r="A904" s="77"/>
      <c r="B904" s="87"/>
      <c r="C904" s="88"/>
      <c r="D904" s="89"/>
      <c r="E904" s="22"/>
      <c r="F904" s="22"/>
      <c r="G904" s="22"/>
      <c r="H904" s="22"/>
      <c r="I904" s="22"/>
      <c r="J904" s="22"/>
      <c r="K904" s="22"/>
      <c r="L904" s="22"/>
      <c r="M904" s="22"/>
      <c r="N904" s="22"/>
      <c r="O904" s="22"/>
      <c r="P904" s="22"/>
      <c r="Q904" s="22"/>
      <c r="R904" s="22"/>
    </row>
    <row r="905" spans="1:21" hidden="1" outlineLevel="1">
      <c r="A905" s="77"/>
      <c r="B905" s="87"/>
      <c r="C905" s="88"/>
      <c r="D905" s="89"/>
      <c r="E905" s="22"/>
      <c r="F905" s="22"/>
      <c r="G905" s="22"/>
      <c r="H905" s="22"/>
      <c r="I905" s="22"/>
      <c r="J905" s="22"/>
      <c r="K905" s="22"/>
      <c r="L905" s="22"/>
      <c r="M905" s="22"/>
      <c r="N905" s="22"/>
      <c r="O905" s="22"/>
      <c r="P905" s="22"/>
      <c r="Q905" s="22"/>
      <c r="R905" s="22"/>
    </row>
    <row r="906" spans="1:21" hidden="1" outlineLevel="1">
      <c r="A906" s="77"/>
      <c r="B906" s="87"/>
      <c r="C906" s="88"/>
      <c r="D906" s="89"/>
      <c r="E906" s="22"/>
      <c r="F906" s="22"/>
      <c r="G906" s="22"/>
      <c r="H906" s="22"/>
      <c r="I906" s="22"/>
      <c r="J906" s="22"/>
      <c r="K906" s="22"/>
      <c r="L906" s="22"/>
      <c r="M906" s="22"/>
      <c r="N906" s="22"/>
      <c r="O906" s="22"/>
      <c r="P906" s="22"/>
      <c r="Q906" s="22"/>
      <c r="R906" s="22"/>
    </row>
    <row r="907" spans="1:21" hidden="1" outlineLevel="1">
      <c r="A907" s="77"/>
      <c r="B907" s="87"/>
      <c r="C907" s="88"/>
      <c r="D907" s="89"/>
      <c r="E907" s="22"/>
      <c r="F907" s="22"/>
      <c r="G907" s="22"/>
      <c r="H907" s="22"/>
      <c r="I907" s="22"/>
      <c r="J907" s="22"/>
      <c r="K907" s="22"/>
      <c r="L907" s="22"/>
      <c r="M907" s="22"/>
      <c r="N907" s="22"/>
      <c r="O907" s="22"/>
      <c r="P907" s="22"/>
      <c r="Q907" s="22"/>
      <c r="R907" s="22"/>
    </row>
    <row r="908" spans="1:21" hidden="1" outlineLevel="1">
      <c r="A908" s="77"/>
      <c r="B908" s="87"/>
      <c r="C908" s="88"/>
      <c r="D908" s="89"/>
      <c r="E908" s="22"/>
      <c r="F908" s="22"/>
      <c r="G908" s="22"/>
      <c r="H908" s="22"/>
      <c r="I908" s="22"/>
      <c r="J908" s="22"/>
      <c r="K908" s="22"/>
      <c r="L908" s="22"/>
      <c r="M908" s="22"/>
      <c r="N908" s="22"/>
      <c r="O908" s="22"/>
      <c r="P908" s="22"/>
      <c r="Q908" s="22"/>
      <c r="R908" s="22"/>
    </row>
    <row r="909" spans="1:21" hidden="1" outlineLevel="1">
      <c r="A909" s="77"/>
      <c r="B909" s="87"/>
      <c r="C909" s="88"/>
      <c r="D909" s="89"/>
      <c r="E909" s="22"/>
      <c r="F909" s="22"/>
      <c r="G909" s="22"/>
      <c r="H909" s="22"/>
      <c r="I909" s="22"/>
      <c r="J909" s="22"/>
      <c r="K909" s="22"/>
      <c r="L909" s="22"/>
      <c r="M909" s="22"/>
      <c r="N909" s="22"/>
      <c r="O909" s="22"/>
      <c r="P909" s="22"/>
      <c r="Q909" s="22"/>
      <c r="R909" s="22"/>
    </row>
    <row r="910" spans="1:21" hidden="1" outlineLevel="1">
      <c r="A910" s="77"/>
      <c r="B910" s="87"/>
      <c r="C910" s="88"/>
      <c r="D910" s="89"/>
      <c r="E910" s="22"/>
      <c r="F910" s="22"/>
      <c r="G910" s="22"/>
      <c r="H910" s="22"/>
      <c r="I910" s="22"/>
      <c r="J910" s="22"/>
      <c r="K910" s="22"/>
      <c r="L910" s="22"/>
      <c r="M910" s="22"/>
      <c r="N910" s="22"/>
      <c r="O910" s="22"/>
      <c r="P910" s="22"/>
      <c r="Q910" s="22"/>
      <c r="R910" s="22"/>
    </row>
    <row r="911" spans="1:21" collapsed="1">
      <c r="A911" s="77"/>
      <c r="B911" s="87"/>
      <c r="C911" s="88"/>
      <c r="D911" s="89"/>
      <c r="E911" s="22"/>
      <c r="F911" s="22"/>
      <c r="G911" s="22"/>
      <c r="H911" s="22"/>
      <c r="I911" s="22"/>
      <c r="J911" s="22"/>
      <c r="K911" s="22"/>
      <c r="L911" s="22"/>
      <c r="M911" s="22"/>
      <c r="N911" s="22"/>
      <c r="O911" s="22"/>
      <c r="P911" s="22"/>
      <c r="Q911" s="22"/>
      <c r="R911" s="22"/>
      <c r="S911" s="22"/>
      <c r="T911" s="22"/>
      <c r="U911" s="22"/>
    </row>
    <row r="912" spans="1:21" ht="27.6">
      <c r="A912" s="47" t="s">
        <v>207</v>
      </c>
      <c r="B912" s="86" t="s">
        <v>215</v>
      </c>
      <c r="C912" s="115" t="s">
        <v>213</v>
      </c>
      <c r="D912" s="116" t="s">
        <v>214</v>
      </c>
    </row>
    <row r="913" spans="1:4">
      <c r="A913" s="96" t="s">
        <v>175</v>
      </c>
      <c r="B913" s="21">
        <v>0.54285714285714282</v>
      </c>
      <c r="C913" s="27">
        <v>5.666666666666667</v>
      </c>
      <c r="D913" s="14">
        <v>2458148.6842105263</v>
      </c>
    </row>
    <row r="914" spans="1:4">
      <c r="A914" s="97" t="s">
        <v>75</v>
      </c>
      <c r="B914" s="21">
        <v>0.54285714285714282</v>
      </c>
      <c r="C914" s="27">
        <v>5.666666666666667</v>
      </c>
      <c r="D914" s="14">
        <v>2458148.6842105263</v>
      </c>
    </row>
    <row r="915" spans="1:4">
      <c r="A915" s="101" t="s">
        <v>119</v>
      </c>
      <c r="B915" s="21">
        <v>0.23809523809523808</v>
      </c>
      <c r="C915" s="27">
        <v>5.2</v>
      </c>
      <c r="D915" s="14">
        <v>2532849.2400000002</v>
      </c>
    </row>
    <row r="916" spans="1:4">
      <c r="A916" s="101" t="s">
        <v>153</v>
      </c>
      <c r="B916" s="21">
        <v>1.9047619047619049E-2</v>
      </c>
      <c r="C916" s="27">
        <v>7.5</v>
      </c>
      <c r="D916" s="14">
        <v>2595860</v>
      </c>
    </row>
    <row r="917" spans="1:4">
      <c r="A917" s="101" t="s">
        <v>110</v>
      </c>
      <c r="B917" s="21">
        <v>0.1380952380952381</v>
      </c>
      <c r="C917" s="27">
        <v>6.2413793103448274</v>
      </c>
      <c r="D917" s="14">
        <v>2221841.8965517241</v>
      </c>
    </row>
    <row r="918" spans="1:4">
      <c r="A918" s="101" t="s">
        <v>147</v>
      </c>
      <c r="B918" s="21">
        <v>1.4285714285714285E-2</v>
      </c>
      <c r="C918" s="27">
        <v>7</v>
      </c>
      <c r="D918" s="14">
        <v>2442560</v>
      </c>
    </row>
    <row r="919" spans="1:4">
      <c r="A919" s="101" t="s">
        <v>104</v>
      </c>
      <c r="B919" s="21">
        <v>0.13333333333333333</v>
      </c>
      <c r="C919" s="27">
        <v>5.5</v>
      </c>
      <c r="D919" s="14">
        <v>2551498.3214285714</v>
      </c>
    </row>
    <row r="920" spans="1:4">
      <c r="A920" s="96" t="s">
        <v>174</v>
      </c>
      <c r="B920" s="21">
        <v>0.45714285714285713</v>
      </c>
      <c r="C920" s="27">
        <v>5.458333333333333</v>
      </c>
      <c r="D920" s="14">
        <v>2479550.3645833335</v>
      </c>
    </row>
    <row r="921" spans="1:4">
      <c r="A921" s="97" t="s">
        <v>75</v>
      </c>
      <c r="B921" s="21">
        <v>0.45714285714285713</v>
      </c>
      <c r="C921" s="27">
        <v>5.458333333333333</v>
      </c>
      <c r="D921" s="14">
        <v>2479550.3645833335</v>
      </c>
    </row>
    <row r="922" spans="1:4">
      <c r="A922" s="101" t="s">
        <v>119</v>
      </c>
      <c r="B922" s="21">
        <v>0.21904761904761905</v>
      </c>
      <c r="C922" s="27">
        <v>5.1521739130434785</v>
      </c>
      <c r="D922" s="14">
        <v>2552867.8043478262</v>
      </c>
    </row>
    <row r="923" spans="1:4">
      <c r="A923" s="101" t="s">
        <v>153</v>
      </c>
      <c r="B923" s="21">
        <v>1.9047619047619049E-2</v>
      </c>
      <c r="C923" s="27">
        <v>7.5</v>
      </c>
      <c r="D923" s="14">
        <v>3349374.5</v>
      </c>
    </row>
    <row r="924" spans="1:4">
      <c r="A924" s="101" t="s">
        <v>110</v>
      </c>
      <c r="B924" s="21">
        <v>9.0476190476190474E-2</v>
      </c>
      <c r="C924" s="27">
        <v>5.6315789473684212</v>
      </c>
      <c r="D924" s="14">
        <v>1956466.0526315789</v>
      </c>
    </row>
    <row r="925" spans="1:4">
      <c r="A925" s="101" t="s">
        <v>104</v>
      </c>
      <c r="B925" s="21">
        <v>0.12857142857142856</v>
      </c>
      <c r="C925" s="27">
        <v>5.5555555555555554</v>
      </c>
      <c r="D925" s="14">
        <v>2593872.7037037038</v>
      </c>
    </row>
    <row r="926" spans="1:4">
      <c r="A926" s="74" t="s">
        <v>186</v>
      </c>
      <c r="B926" s="76">
        <v>1</v>
      </c>
      <c r="C926" s="84">
        <v>5.5714285714285712</v>
      </c>
      <c r="D926" s="85">
        <v>2467932.3095238097</v>
      </c>
    </row>
    <row r="927" spans="1:4" hidden="1" outlineLevel="1">
      <c r="A927"/>
      <c r="B927"/>
    </row>
    <row r="928" spans="1:4" hidden="1" outlineLevel="1">
      <c r="A928"/>
      <c r="B928"/>
    </row>
    <row r="929" spans="1:4" hidden="1" outlineLevel="1">
      <c r="A929"/>
      <c r="B929"/>
    </row>
    <row r="930" spans="1:4" hidden="1" outlineLevel="1">
      <c r="A930"/>
      <c r="B930"/>
    </row>
    <row r="931" spans="1:4" hidden="1" outlineLevel="1">
      <c r="A931"/>
      <c r="B931"/>
    </row>
    <row r="932" spans="1:4" hidden="1" outlineLevel="1">
      <c r="A932"/>
      <c r="B932"/>
    </row>
    <row r="933" spans="1:4" hidden="1" outlineLevel="1">
      <c r="A933"/>
      <c r="B933"/>
    </row>
    <row r="934" spans="1:4" hidden="1" outlineLevel="1">
      <c r="A934"/>
      <c r="B934"/>
    </row>
    <row r="935" spans="1:4" hidden="1" outlineLevel="1">
      <c r="A935"/>
      <c r="B935"/>
    </row>
    <row r="936" spans="1:4" hidden="1" outlineLevel="1">
      <c r="A936"/>
      <c r="B936"/>
    </row>
    <row r="937" spans="1:4" hidden="1" outlineLevel="1">
      <c r="A937"/>
      <c r="B937"/>
    </row>
    <row r="938" spans="1:4" hidden="1" outlineLevel="1">
      <c r="A938" s="77"/>
      <c r="B938" s="87"/>
      <c r="C938" s="88"/>
      <c r="D938" s="89"/>
    </row>
    <row r="939" spans="1:4" hidden="1" outlineLevel="1">
      <c r="A939" s="77"/>
      <c r="B939" s="87"/>
      <c r="C939" s="88"/>
      <c r="D939" s="89"/>
    </row>
    <row r="940" spans="1:4" hidden="1" outlineLevel="1">
      <c r="A940" s="77"/>
      <c r="B940" s="87"/>
      <c r="C940" s="88"/>
      <c r="D940" s="89"/>
    </row>
    <row r="941" spans="1:4" hidden="1" outlineLevel="1">
      <c r="A941" s="77"/>
      <c r="B941" s="87"/>
      <c r="C941" s="88"/>
      <c r="D941" s="89"/>
    </row>
    <row r="942" spans="1:4" hidden="1" outlineLevel="1">
      <c r="A942" s="77"/>
      <c r="B942" s="87"/>
      <c r="C942" s="88"/>
      <c r="D942" s="89"/>
    </row>
    <row r="943" spans="1:4" hidden="1" outlineLevel="1">
      <c r="A943" s="77"/>
      <c r="B943" s="87"/>
      <c r="C943" s="88"/>
      <c r="D943" s="89"/>
    </row>
    <row r="944" spans="1:4" hidden="1" outlineLevel="1">
      <c r="A944" s="77"/>
      <c r="B944" s="87"/>
      <c r="C944" s="88"/>
      <c r="D944" s="89"/>
    </row>
    <row r="945" spans="1:4" hidden="1" outlineLevel="1">
      <c r="A945" s="77"/>
      <c r="B945" s="87"/>
      <c r="C945" s="88"/>
      <c r="D945" s="89"/>
    </row>
    <row r="946" spans="1:4" hidden="1" outlineLevel="1">
      <c r="A946" s="77"/>
      <c r="B946" s="87"/>
      <c r="C946" s="88"/>
      <c r="D946" s="89"/>
    </row>
    <row r="947" spans="1:4" hidden="1" outlineLevel="1">
      <c r="A947" s="77"/>
      <c r="B947" s="87"/>
      <c r="C947" s="88"/>
      <c r="D947" s="89"/>
    </row>
    <row r="948" spans="1:4" hidden="1" outlineLevel="1">
      <c r="A948" s="77"/>
      <c r="B948" s="87"/>
      <c r="C948" s="88"/>
      <c r="D948" s="89"/>
    </row>
    <row r="949" spans="1:4" hidden="1" outlineLevel="1">
      <c r="A949" s="77"/>
      <c r="B949" s="87"/>
      <c r="C949" s="88"/>
      <c r="D949" s="89"/>
    </row>
    <row r="950" spans="1:4" hidden="1" outlineLevel="1">
      <c r="A950" s="77"/>
      <c r="B950" s="87"/>
      <c r="C950" s="88"/>
      <c r="D950" s="89"/>
    </row>
    <row r="951" spans="1:4" hidden="1" outlineLevel="1">
      <c r="A951" s="77"/>
      <c r="B951" s="87"/>
      <c r="C951" s="88"/>
      <c r="D951" s="89"/>
    </row>
    <row r="952" spans="1:4" hidden="1" outlineLevel="1">
      <c r="A952" s="77"/>
      <c r="B952" s="87"/>
      <c r="C952" s="88"/>
      <c r="D952" s="89"/>
    </row>
    <row r="953" spans="1:4" hidden="1" outlineLevel="1">
      <c r="A953" s="77"/>
      <c r="B953" s="87"/>
      <c r="C953" s="88"/>
      <c r="D953" s="89"/>
    </row>
    <row r="954" spans="1:4" hidden="1" outlineLevel="1">
      <c r="A954" s="77"/>
      <c r="B954" s="87"/>
      <c r="C954" s="88"/>
      <c r="D954" s="89"/>
    </row>
    <row r="955" spans="1:4" hidden="1" outlineLevel="1">
      <c r="A955" s="77"/>
      <c r="B955" s="87"/>
      <c r="C955" s="88"/>
      <c r="D955" s="89"/>
    </row>
    <row r="956" spans="1:4" hidden="1" outlineLevel="1">
      <c r="A956" s="77"/>
      <c r="B956" s="87"/>
      <c r="C956" s="88"/>
      <c r="D956" s="89"/>
    </row>
    <row r="957" spans="1:4" hidden="1" outlineLevel="1">
      <c r="A957" s="77"/>
      <c r="B957" s="87"/>
      <c r="C957" s="88"/>
      <c r="D957" s="89"/>
    </row>
    <row r="958" spans="1:4" hidden="1" outlineLevel="1">
      <c r="A958" s="77"/>
      <c r="B958" s="87"/>
      <c r="C958" s="88"/>
      <c r="D958" s="89"/>
    </row>
    <row r="959" spans="1:4" hidden="1" outlineLevel="1">
      <c r="A959" s="77"/>
      <c r="B959" s="87"/>
      <c r="C959" s="88"/>
      <c r="D959" s="89"/>
    </row>
    <row r="960" spans="1:4" hidden="1" outlineLevel="1">
      <c r="A960" s="77"/>
      <c r="B960" s="87"/>
      <c r="C960" s="88"/>
      <c r="D960" s="89"/>
    </row>
    <row r="961" spans="1:4" hidden="1" outlineLevel="1">
      <c r="A961" s="77"/>
      <c r="B961" s="87"/>
      <c r="C961" s="88"/>
      <c r="D961" s="89"/>
    </row>
    <row r="962" spans="1:4" hidden="1" outlineLevel="1">
      <c r="A962" s="77"/>
      <c r="B962" s="87"/>
      <c r="C962" s="88"/>
      <c r="D962" s="89"/>
    </row>
    <row r="963" spans="1:4" hidden="1" outlineLevel="1">
      <c r="A963" s="77"/>
      <c r="B963" s="87"/>
      <c r="C963" s="88"/>
      <c r="D963" s="89"/>
    </row>
    <row r="964" spans="1:4" hidden="1" outlineLevel="1">
      <c r="A964" s="77"/>
      <c r="B964" s="87"/>
      <c r="C964" s="88"/>
      <c r="D964" s="89"/>
    </row>
    <row r="965" spans="1:4" hidden="1" outlineLevel="1">
      <c r="A965" s="77"/>
      <c r="B965" s="87"/>
      <c r="C965" s="88"/>
      <c r="D965" s="89"/>
    </row>
    <row r="966" spans="1:4" hidden="1" outlineLevel="1">
      <c r="A966" s="77"/>
      <c r="B966" s="87"/>
      <c r="C966" s="88"/>
      <c r="D966" s="89"/>
    </row>
    <row r="967" spans="1:4" hidden="1" outlineLevel="1">
      <c r="A967" s="77"/>
      <c r="B967" s="87"/>
      <c r="C967" s="88"/>
      <c r="D967" s="89"/>
    </row>
    <row r="968" spans="1:4" hidden="1" outlineLevel="1">
      <c r="A968" s="77"/>
      <c r="B968" s="87"/>
      <c r="C968" s="88"/>
      <c r="D968" s="89"/>
    </row>
    <row r="969" spans="1:4" hidden="1" outlineLevel="1">
      <c r="A969" s="77"/>
      <c r="B969" s="87"/>
      <c r="C969" s="88"/>
      <c r="D969" s="89"/>
    </row>
    <row r="970" spans="1:4" hidden="1" outlineLevel="1">
      <c r="A970" s="77"/>
      <c r="B970" s="87"/>
      <c r="C970" s="88"/>
      <c r="D970" s="89"/>
    </row>
    <row r="971" spans="1:4" hidden="1" outlineLevel="1">
      <c r="A971" s="77"/>
      <c r="B971" s="87"/>
      <c r="C971" s="88"/>
      <c r="D971" s="89"/>
    </row>
    <row r="972" spans="1:4" hidden="1" outlineLevel="1">
      <c r="A972" s="77"/>
      <c r="B972" s="87"/>
      <c r="C972" s="88"/>
      <c r="D972" s="89"/>
    </row>
    <row r="973" spans="1:4" hidden="1" outlineLevel="1">
      <c r="A973" s="77"/>
      <c r="B973" s="87"/>
      <c r="C973" s="88"/>
      <c r="D973" s="89"/>
    </row>
    <row r="974" spans="1:4" hidden="1" outlineLevel="1">
      <c r="A974" s="77"/>
      <c r="B974" s="87"/>
      <c r="C974" s="88"/>
      <c r="D974" s="89"/>
    </row>
    <row r="975" spans="1:4" hidden="1" outlineLevel="1">
      <c r="A975" s="77"/>
      <c r="B975" s="87"/>
      <c r="C975" s="88"/>
      <c r="D975" s="89"/>
    </row>
    <row r="976" spans="1:4" hidden="1" outlineLevel="1">
      <c r="A976" s="77"/>
      <c r="B976" s="87"/>
      <c r="C976" s="88"/>
      <c r="D976" s="89"/>
    </row>
    <row r="977" spans="1:8" collapsed="1">
      <c r="A977" s="77"/>
      <c r="B977" s="87"/>
      <c r="C977" s="88"/>
      <c r="D977" s="89"/>
      <c r="E977" s="22"/>
      <c r="F977" s="22"/>
      <c r="G977" s="22"/>
      <c r="H977" s="22"/>
    </row>
    <row r="978" spans="1:8" ht="27.6">
      <c r="A978" s="47" t="s">
        <v>208</v>
      </c>
      <c r="B978" s="86" t="s">
        <v>215</v>
      </c>
      <c r="C978" s="115" t="s">
        <v>213</v>
      </c>
      <c r="D978" s="116" t="s">
        <v>214</v>
      </c>
    </row>
    <row r="979" spans="1:8">
      <c r="A979" s="96" t="s">
        <v>175</v>
      </c>
      <c r="B979" s="21">
        <v>0.54285714285714282</v>
      </c>
      <c r="C979" s="27">
        <v>5.666666666666667</v>
      </c>
      <c r="D979" s="14">
        <v>2458148.6842105263</v>
      </c>
    </row>
    <row r="980" spans="1:8">
      <c r="A980" s="97" t="s">
        <v>75</v>
      </c>
      <c r="B980" s="21">
        <v>0.54285714285714282</v>
      </c>
      <c r="C980" s="27">
        <v>5.666666666666667</v>
      </c>
      <c r="D980" s="14">
        <v>2458148.6842105263</v>
      </c>
    </row>
    <row r="981" spans="1:8">
      <c r="A981" s="101" t="s">
        <v>127</v>
      </c>
      <c r="B981" s="21">
        <v>0.19047619047619047</v>
      </c>
      <c r="C981" s="27">
        <v>6.0750000000000002</v>
      </c>
      <c r="D981" s="14">
        <v>2317536.375</v>
      </c>
    </row>
    <row r="982" spans="1:8">
      <c r="A982" s="101" t="s">
        <v>120</v>
      </c>
      <c r="B982" s="21">
        <v>0.20476190476190476</v>
      </c>
      <c r="C982" s="27">
        <v>5.2093023255813957</v>
      </c>
      <c r="D982" s="14">
        <v>2363820.6976744188</v>
      </c>
    </row>
    <row r="983" spans="1:8">
      <c r="A983" s="101" t="s">
        <v>111</v>
      </c>
      <c r="B983" s="21">
        <v>7.6190476190476197E-2</v>
      </c>
      <c r="C983" s="27">
        <v>6.1875</v>
      </c>
      <c r="D983" s="14">
        <v>3034411.0625</v>
      </c>
    </row>
    <row r="984" spans="1:8">
      <c r="A984" s="101" t="s">
        <v>104</v>
      </c>
      <c r="B984" s="21">
        <v>7.1428571428571425E-2</v>
      </c>
      <c r="C984" s="27">
        <v>5.333333333333333</v>
      </c>
      <c r="D984" s="14">
        <v>2488841.8666666667</v>
      </c>
    </row>
    <row r="985" spans="1:8">
      <c r="A985" s="96" t="s">
        <v>174</v>
      </c>
      <c r="B985" s="24">
        <v>0.45714285714285713</v>
      </c>
      <c r="C985" s="98">
        <v>5.458333333333333</v>
      </c>
      <c r="D985" s="99">
        <v>2479550.3645833335</v>
      </c>
    </row>
    <row r="986" spans="1:8">
      <c r="A986" s="97" t="s">
        <v>75</v>
      </c>
      <c r="B986" s="21">
        <v>0.45714285714285713</v>
      </c>
      <c r="C986" s="27">
        <v>5.458333333333333</v>
      </c>
      <c r="D986" s="14">
        <v>2479550.3645833335</v>
      </c>
    </row>
    <row r="987" spans="1:8">
      <c r="A987" s="101" t="s">
        <v>127</v>
      </c>
      <c r="B987" s="21">
        <v>0.10476190476190476</v>
      </c>
      <c r="C987" s="27">
        <v>5.6363636363636367</v>
      </c>
      <c r="D987" s="14">
        <v>2017708.6818181819</v>
      </c>
    </row>
    <row r="988" spans="1:8">
      <c r="A988" s="101" t="s">
        <v>120</v>
      </c>
      <c r="B988" s="21">
        <v>0.22380952380952382</v>
      </c>
      <c r="C988" s="27">
        <v>5.4255319148936172</v>
      </c>
      <c r="D988" s="14">
        <v>2759574.7659574468</v>
      </c>
    </row>
    <row r="989" spans="1:8">
      <c r="A989" s="101" t="s">
        <v>111</v>
      </c>
      <c r="B989" s="21">
        <v>7.1428571428571425E-2</v>
      </c>
      <c r="C989" s="27">
        <v>5.2</v>
      </c>
      <c r="D989" s="14">
        <v>2180153.4666666668</v>
      </c>
    </row>
    <row r="990" spans="1:8">
      <c r="A990" s="101" t="s">
        <v>104</v>
      </c>
      <c r="B990" s="21">
        <v>5.7142857142857141E-2</v>
      </c>
      <c r="C990" s="27">
        <v>5.583333333333333</v>
      </c>
      <c r="D990" s="14">
        <v>2603744</v>
      </c>
    </row>
    <row r="991" spans="1:8">
      <c r="A991" s="74" t="s">
        <v>186</v>
      </c>
      <c r="B991" s="76">
        <v>1</v>
      </c>
      <c r="C991" s="84">
        <v>5.5714285714285712</v>
      </c>
      <c r="D991" s="85">
        <v>2467932.3095238097</v>
      </c>
    </row>
    <row r="992" spans="1:8" hidden="1" outlineLevel="1">
      <c r="A992"/>
      <c r="B992"/>
    </row>
    <row r="993" spans="1:4" hidden="1" outlineLevel="1">
      <c r="A993"/>
      <c r="B993"/>
    </row>
    <row r="994" spans="1:4" hidden="1" outlineLevel="1">
      <c r="A994"/>
      <c r="B994"/>
    </row>
    <row r="995" spans="1:4" hidden="1" outlineLevel="1">
      <c r="A995"/>
      <c r="B995"/>
    </row>
    <row r="996" spans="1:4" hidden="1" outlineLevel="1">
      <c r="A996"/>
      <c r="B996"/>
    </row>
    <row r="997" spans="1:4" hidden="1" outlineLevel="1">
      <c r="A997"/>
      <c r="B997"/>
    </row>
    <row r="998" spans="1:4" hidden="1" outlineLevel="1">
      <c r="A998"/>
      <c r="B998"/>
    </row>
    <row r="999" spans="1:4" hidden="1" outlineLevel="1">
      <c r="A999"/>
      <c r="B999"/>
    </row>
    <row r="1000" spans="1:4" hidden="1" outlineLevel="1">
      <c r="A1000"/>
      <c r="B1000"/>
    </row>
    <row r="1001" spans="1:4" hidden="1" outlineLevel="1">
      <c r="A1001"/>
      <c r="B1001"/>
    </row>
    <row r="1002" spans="1:4" hidden="1" outlineLevel="1">
      <c r="A1002"/>
      <c r="B1002"/>
    </row>
    <row r="1003" spans="1:4" hidden="1" outlineLevel="1">
      <c r="A1003"/>
      <c r="B1003"/>
    </row>
    <row r="1004" spans="1:4" hidden="1" outlineLevel="1">
      <c r="A1004"/>
      <c r="B1004"/>
    </row>
    <row r="1005" spans="1:4" hidden="1" outlineLevel="1">
      <c r="A1005" s="77"/>
      <c r="B1005" s="87"/>
      <c r="C1005" s="88"/>
      <c r="D1005" s="89"/>
    </row>
    <row r="1006" spans="1:4" hidden="1" outlineLevel="1">
      <c r="A1006" s="77"/>
      <c r="B1006" s="87"/>
      <c r="C1006" s="88"/>
      <c r="D1006" s="89"/>
    </row>
    <row r="1007" spans="1:4" hidden="1" outlineLevel="1">
      <c r="A1007" s="77"/>
      <c r="B1007" s="87"/>
      <c r="C1007" s="88"/>
      <c r="D1007" s="89"/>
    </row>
    <row r="1008" spans="1:4" hidden="1" outlineLevel="1">
      <c r="A1008" s="77"/>
      <c r="B1008" s="87"/>
      <c r="C1008" s="88"/>
      <c r="D1008" s="89"/>
    </row>
    <row r="1009" spans="1:4" hidden="1" outlineLevel="1">
      <c r="A1009" s="77"/>
      <c r="B1009" s="87"/>
      <c r="C1009" s="88"/>
      <c r="D1009" s="89"/>
    </row>
    <row r="1010" spans="1:4" hidden="1" outlineLevel="1">
      <c r="A1010" s="77"/>
      <c r="B1010" s="87"/>
      <c r="C1010" s="88"/>
      <c r="D1010" s="89"/>
    </row>
    <row r="1011" spans="1:4" hidden="1" outlineLevel="1">
      <c r="A1011" s="77"/>
      <c r="B1011" s="87"/>
      <c r="C1011" s="88"/>
      <c r="D1011" s="89"/>
    </row>
    <row r="1012" spans="1:4" hidden="1" outlineLevel="1">
      <c r="A1012" s="77"/>
      <c r="B1012" s="87"/>
      <c r="C1012" s="88"/>
      <c r="D1012" s="89"/>
    </row>
    <row r="1013" spans="1:4" hidden="1" outlineLevel="1">
      <c r="A1013" s="77"/>
      <c r="B1013" s="87"/>
      <c r="C1013" s="88"/>
      <c r="D1013" s="89"/>
    </row>
    <row r="1014" spans="1:4" hidden="1" outlineLevel="1">
      <c r="A1014" s="77"/>
      <c r="B1014" s="87"/>
      <c r="C1014" s="88"/>
      <c r="D1014" s="89"/>
    </row>
    <row r="1015" spans="1:4" hidden="1" outlineLevel="1">
      <c r="A1015" s="77"/>
      <c r="B1015" s="87"/>
      <c r="C1015" s="88"/>
      <c r="D1015" s="89"/>
    </row>
    <row r="1016" spans="1:4" hidden="1" outlineLevel="1">
      <c r="A1016" s="77"/>
      <c r="B1016" s="87"/>
      <c r="C1016" s="88"/>
      <c r="D1016" s="89"/>
    </row>
    <row r="1017" spans="1:4" hidden="1" outlineLevel="1">
      <c r="A1017" s="77"/>
      <c r="B1017" s="87"/>
      <c r="C1017" s="88"/>
      <c r="D1017" s="89"/>
    </row>
    <row r="1018" spans="1:4" hidden="1" outlineLevel="1">
      <c r="A1018" s="77"/>
      <c r="B1018" s="87"/>
      <c r="C1018" s="88"/>
      <c r="D1018" s="89"/>
    </row>
    <row r="1019" spans="1:4" hidden="1" outlineLevel="1">
      <c r="A1019" s="77"/>
      <c r="B1019" s="87"/>
      <c r="C1019" s="88"/>
      <c r="D1019" s="89"/>
    </row>
    <row r="1020" spans="1:4" hidden="1" outlineLevel="1">
      <c r="A1020" s="77"/>
      <c r="B1020" s="87"/>
      <c r="C1020" s="88"/>
      <c r="D1020" s="89"/>
    </row>
    <row r="1021" spans="1:4" hidden="1" outlineLevel="1">
      <c r="A1021" s="77"/>
      <c r="B1021" s="87"/>
      <c r="C1021" s="88"/>
      <c r="D1021" s="89"/>
    </row>
    <row r="1022" spans="1:4" hidden="1" outlineLevel="1">
      <c r="A1022" s="77"/>
      <c r="B1022" s="87"/>
      <c r="C1022" s="88"/>
      <c r="D1022" s="89"/>
    </row>
    <row r="1023" spans="1:4" hidden="1" outlineLevel="1">
      <c r="A1023" s="77"/>
      <c r="B1023" s="87"/>
      <c r="C1023" s="88"/>
      <c r="D1023" s="89"/>
    </row>
    <row r="1024" spans="1:4" hidden="1" outlineLevel="1">
      <c r="A1024" s="77"/>
      <c r="B1024" s="87"/>
      <c r="C1024" s="88"/>
      <c r="D1024" s="89"/>
    </row>
    <row r="1025" spans="1:4" hidden="1" outlineLevel="1">
      <c r="A1025" s="77"/>
      <c r="B1025" s="87"/>
      <c r="C1025" s="88"/>
      <c r="D1025" s="89"/>
    </row>
    <row r="1026" spans="1:4" hidden="1" outlineLevel="1">
      <c r="A1026" s="77"/>
      <c r="B1026" s="87"/>
      <c r="C1026" s="88"/>
      <c r="D1026" s="89"/>
    </row>
    <row r="1027" spans="1:4" hidden="1" outlineLevel="1">
      <c r="A1027" s="77"/>
      <c r="B1027" s="87"/>
      <c r="C1027" s="88"/>
      <c r="D1027" s="89"/>
    </row>
    <row r="1028" spans="1:4" hidden="1" outlineLevel="1">
      <c r="A1028" s="77"/>
      <c r="B1028" s="87"/>
      <c r="C1028" s="88"/>
      <c r="D1028" s="89"/>
    </row>
    <row r="1029" spans="1:4" hidden="1" outlineLevel="1">
      <c r="A1029" s="77"/>
      <c r="B1029" s="87"/>
      <c r="C1029" s="88"/>
      <c r="D1029" s="89"/>
    </row>
    <row r="1030" spans="1:4" hidden="1" outlineLevel="1">
      <c r="A1030" s="77"/>
      <c r="B1030" s="87"/>
      <c r="C1030" s="88"/>
      <c r="D1030" s="89"/>
    </row>
    <row r="1031" spans="1:4" hidden="1" outlineLevel="1">
      <c r="A1031" s="77"/>
      <c r="B1031" s="87"/>
      <c r="C1031" s="88"/>
      <c r="D1031" s="89"/>
    </row>
    <row r="1032" spans="1:4" hidden="1" outlineLevel="1">
      <c r="A1032" s="77"/>
      <c r="B1032" s="87"/>
      <c r="C1032" s="88"/>
      <c r="D1032" s="89"/>
    </row>
    <row r="1033" spans="1:4" hidden="1" outlineLevel="1">
      <c r="A1033" s="77"/>
      <c r="B1033" s="87"/>
      <c r="C1033" s="88"/>
      <c r="D1033" s="89"/>
    </row>
    <row r="1034" spans="1:4" hidden="1" outlineLevel="1">
      <c r="A1034" s="77"/>
      <c r="B1034" s="87"/>
      <c r="C1034" s="88"/>
      <c r="D1034" s="89"/>
    </row>
    <row r="1035" spans="1:4" hidden="1" outlineLevel="1">
      <c r="A1035" s="77"/>
      <c r="B1035" s="87"/>
      <c r="C1035" s="88"/>
      <c r="D1035" s="89"/>
    </row>
    <row r="1036" spans="1:4" hidden="1" outlineLevel="1">
      <c r="A1036" s="77"/>
      <c r="B1036" s="87"/>
      <c r="C1036" s="88"/>
      <c r="D1036" s="89"/>
    </row>
    <row r="1037" spans="1:4" hidden="1" outlineLevel="1">
      <c r="A1037" s="77"/>
      <c r="B1037" s="87"/>
      <c r="C1037" s="88"/>
      <c r="D1037" s="89"/>
    </row>
    <row r="1038" spans="1:4" hidden="1" outlineLevel="1">
      <c r="A1038" s="77"/>
      <c r="B1038" s="87"/>
      <c r="C1038" s="88"/>
      <c r="D1038" s="89"/>
    </row>
    <row r="1039" spans="1:4" hidden="1" outlineLevel="1">
      <c r="A1039" s="77"/>
      <c r="B1039" s="87"/>
      <c r="C1039" s="88"/>
      <c r="D1039" s="89"/>
    </row>
    <row r="1040" spans="1:4" hidden="1" outlineLevel="1">
      <c r="A1040" s="77"/>
      <c r="B1040" s="87"/>
      <c r="C1040" s="88"/>
      <c r="D1040" s="89"/>
    </row>
    <row r="1041" spans="1:7" hidden="1" outlineLevel="1">
      <c r="A1041" s="77"/>
      <c r="B1041" s="87"/>
      <c r="C1041" s="88"/>
      <c r="D1041" s="89"/>
    </row>
    <row r="1042" spans="1:7" collapsed="1">
      <c r="A1042" s="77"/>
      <c r="B1042" s="87"/>
      <c r="C1042" s="88"/>
      <c r="D1042" s="89"/>
      <c r="E1042" s="22"/>
      <c r="F1042" s="22"/>
      <c r="G1042" s="22"/>
    </row>
    <row r="1043" spans="1:7" ht="27.6">
      <c r="A1043" s="47" t="s">
        <v>209</v>
      </c>
      <c r="B1043" s="86" t="s">
        <v>212</v>
      </c>
      <c r="C1043" s="115" t="s">
        <v>213</v>
      </c>
      <c r="D1043" s="116" t="s">
        <v>214</v>
      </c>
    </row>
    <row r="1044" spans="1:7">
      <c r="A1044" s="96" t="s">
        <v>175</v>
      </c>
      <c r="B1044" s="21">
        <v>0.54261101408330481</v>
      </c>
      <c r="C1044" s="27">
        <v>5.666666666666667</v>
      </c>
      <c r="D1044" s="14">
        <v>2458148.6842105263</v>
      </c>
    </row>
    <row r="1045" spans="1:7">
      <c r="A1045" s="97" t="s">
        <v>75</v>
      </c>
      <c r="B1045" s="21">
        <v>0.54261101408330481</v>
      </c>
      <c r="C1045" s="27">
        <v>5.666666666666667</v>
      </c>
      <c r="D1045" s="14">
        <v>2458148.6842105263</v>
      </c>
    </row>
    <row r="1046" spans="1:7">
      <c r="A1046" s="101" t="s">
        <v>195</v>
      </c>
      <c r="B1046" s="21">
        <v>0.1379103585807403</v>
      </c>
      <c r="C1046" s="27">
        <v>5.7586206896551726</v>
      </c>
      <c r="D1046" s="14">
        <v>2502156.4827586208</v>
      </c>
    </row>
    <row r="1047" spans="1:7">
      <c r="A1047" s="101" t="s">
        <v>196</v>
      </c>
      <c r="B1047" s="21">
        <v>8.5664302014877472E-2</v>
      </c>
      <c r="C1047" s="27">
        <v>5.7777777777777777</v>
      </c>
      <c r="D1047" s="14">
        <v>2068570.5</v>
      </c>
    </row>
    <row r="1048" spans="1:7">
      <c r="A1048" s="101" t="s">
        <v>197</v>
      </c>
      <c r="B1048" s="21">
        <v>0.11449495004439475</v>
      </c>
      <c r="C1048" s="27">
        <v>5.916666666666667</v>
      </c>
      <c r="D1048" s="14">
        <v>2766040.125</v>
      </c>
    </row>
    <row r="1049" spans="1:7">
      <c r="A1049" s="101" t="s">
        <v>198</v>
      </c>
      <c r="B1049" s="21">
        <v>5.253267679865703E-2</v>
      </c>
      <c r="C1049" s="27">
        <v>6</v>
      </c>
      <c r="D1049" s="14">
        <v>2257143.5454545454</v>
      </c>
    </row>
    <row r="1050" spans="1:7">
      <c r="A1050" s="101" t="s">
        <v>199</v>
      </c>
      <c r="B1050" s="21">
        <v>0.15200872664463527</v>
      </c>
      <c r="C1050" s="27">
        <v>5.21875</v>
      </c>
      <c r="D1050" s="14">
        <v>2475581.28125</v>
      </c>
    </row>
    <row r="1051" spans="1:7">
      <c r="A1051" s="96" t="s">
        <v>174</v>
      </c>
      <c r="B1051" s="21">
        <v>0.45738898591669519</v>
      </c>
      <c r="C1051" s="27">
        <v>5.458333333333333</v>
      </c>
      <c r="D1051" s="14">
        <v>2479550.3645833335</v>
      </c>
    </row>
    <row r="1052" spans="1:7">
      <c r="A1052" s="97" t="s">
        <v>75</v>
      </c>
      <c r="B1052" s="21">
        <v>0.45738898591669519</v>
      </c>
      <c r="C1052" s="27">
        <v>5.458333333333333</v>
      </c>
      <c r="D1052" s="14">
        <v>2479550.3645833335</v>
      </c>
    </row>
    <row r="1053" spans="1:7">
      <c r="A1053" s="101" t="s">
        <v>195</v>
      </c>
      <c r="B1053" s="21">
        <v>9.0492911484140487E-2</v>
      </c>
      <c r="C1053" s="27">
        <v>5.2631578947368425</v>
      </c>
      <c r="D1053" s="14">
        <v>2414152.0526315789</v>
      </c>
    </row>
    <row r="1054" spans="1:7">
      <c r="A1054" s="101" t="s">
        <v>196</v>
      </c>
      <c r="B1054" s="21">
        <v>7.6269016310992574E-2</v>
      </c>
      <c r="C1054" s="27">
        <v>6.125</v>
      </c>
      <c r="D1054" s="14">
        <v>2018519</v>
      </c>
    </row>
    <row r="1055" spans="1:7">
      <c r="A1055" s="101" t="s">
        <v>197</v>
      </c>
      <c r="B1055" s="21">
        <v>0.11416732428924459</v>
      </c>
      <c r="C1055" s="27">
        <v>4.583333333333333</v>
      </c>
      <c r="D1055" s="14">
        <v>2440787.375</v>
      </c>
    </row>
    <row r="1056" spans="1:7">
      <c r="A1056" s="101" t="s">
        <v>198</v>
      </c>
      <c r="B1056" s="21">
        <v>5.2246056565862821E-2</v>
      </c>
      <c r="C1056" s="27">
        <v>5.1818181818181817</v>
      </c>
      <c r="D1056" s="14">
        <v>2172623.3636363638</v>
      </c>
    </row>
    <row r="1057" spans="1:4">
      <c r="A1057" s="101" t="s">
        <v>199</v>
      </c>
      <c r="B1057" s="21">
        <v>0.12421367726645473</v>
      </c>
      <c r="C1057" s="27">
        <v>6.115384615384615</v>
      </c>
      <c r="D1057" s="14">
        <v>2976688</v>
      </c>
    </row>
    <row r="1058" spans="1:4">
      <c r="A1058" s="74" t="s">
        <v>186</v>
      </c>
      <c r="B1058" s="76">
        <v>1</v>
      </c>
      <c r="C1058" s="84">
        <v>5.5714285714285712</v>
      </c>
      <c r="D1058" s="85">
        <v>2467932.3095238097</v>
      </c>
    </row>
    <row r="1059" spans="1:4">
      <c r="A1059"/>
      <c r="B1059"/>
    </row>
    <row r="1060" spans="1:4">
      <c r="A1060"/>
      <c r="B1060"/>
    </row>
    <row r="1061" spans="1:4" hidden="1" outlineLevel="1">
      <c r="A1061"/>
      <c r="B1061"/>
    </row>
    <row r="1062" spans="1:4" hidden="1" outlineLevel="1">
      <c r="A1062"/>
      <c r="B1062"/>
    </row>
    <row r="1063" spans="1:4" hidden="1" outlineLevel="1">
      <c r="A1063"/>
      <c r="B1063"/>
    </row>
    <row r="1064" spans="1:4" hidden="1" outlineLevel="1">
      <c r="A1064"/>
      <c r="B1064"/>
    </row>
    <row r="1065" spans="1:4" hidden="1" outlineLevel="1">
      <c r="A1065"/>
      <c r="B1065"/>
    </row>
    <row r="1066" spans="1:4" hidden="1" outlineLevel="1">
      <c r="A1066"/>
      <c r="B1066"/>
    </row>
    <row r="1067" spans="1:4" hidden="1" outlineLevel="1">
      <c r="A1067"/>
      <c r="B1067"/>
    </row>
    <row r="1068" spans="1:4" hidden="1" outlineLevel="1">
      <c r="A1068"/>
      <c r="B1068"/>
    </row>
    <row r="1069" spans="1:4" hidden="1" outlineLevel="1">
      <c r="A1069"/>
      <c r="B1069"/>
    </row>
    <row r="1070" spans="1:4" hidden="1" outlineLevel="1">
      <c r="A1070"/>
      <c r="B1070"/>
    </row>
    <row r="1071" spans="1:4" hidden="1" outlineLevel="1">
      <c r="A1071"/>
      <c r="B1071"/>
    </row>
    <row r="1072" spans="1:4" hidden="1" outlineLevel="1">
      <c r="A1072"/>
      <c r="B1072"/>
    </row>
    <row r="1073" spans="1:4" hidden="1" outlineLevel="1">
      <c r="A1073"/>
      <c r="B1073"/>
    </row>
    <row r="1074" spans="1:4" hidden="1" outlineLevel="1">
      <c r="A1074"/>
      <c r="B1074"/>
    </row>
    <row r="1075" spans="1:4" hidden="1" outlineLevel="1">
      <c r="A1075"/>
      <c r="B1075"/>
    </row>
    <row r="1076" spans="1:4" hidden="1" outlineLevel="1">
      <c r="A1076"/>
      <c r="B1076"/>
    </row>
    <row r="1077" spans="1:4" hidden="1" outlineLevel="1">
      <c r="A1077"/>
      <c r="B1077"/>
    </row>
    <row r="1078" spans="1:4" hidden="1" outlineLevel="1">
      <c r="A1078" s="77"/>
      <c r="B1078" s="87"/>
      <c r="C1078" s="88"/>
      <c r="D1078" s="89"/>
    </row>
    <row r="1079" spans="1:4" hidden="1" outlineLevel="1">
      <c r="A1079" s="77"/>
      <c r="B1079" s="87"/>
      <c r="C1079" s="88"/>
      <c r="D1079" s="89"/>
    </row>
    <row r="1080" spans="1:4" hidden="1" outlineLevel="1">
      <c r="A1080" s="77"/>
      <c r="B1080" s="87"/>
      <c r="C1080" s="88"/>
      <c r="D1080" s="89"/>
    </row>
    <row r="1081" spans="1:4" hidden="1" outlineLevel="1">
      <c r="A1081" s="77"/>
      <c r="B1081" s="87"/>
      <c r="C1081" s="88"/>
      <c r="D1081" s="89"/>
    </row>
    <row r="1082" spans="1:4" hidden="1" outlineLevel="1">
      <c r="A1082" s="77"/>
      <c r="B1082" s="87"/>
      <c r="C1082" s="88"/>
      <c r="D1082" s="89"/>
    </row>
    <row r="1083" spans="1:4" hidden="1" outlineLevel="1">
      <c r="A1083" s="77"/>
      <c r="B1083" s="87"/>
      <c r="C1083" s="88"/>
      <c r="D1083" s="89"/>
    </row>
    <row r="1084" spans="1:4" hidden="1" outlineLevel="1">
      <c r="A1084" s="77"/>
      <c r="B1084" s="87"/>
      <c r="C1084" s="88"/>
      <c r="D1084" s="89"/>
    </row>
    <row r="1085" spans="1:4" hidden="1" outlineLevel="1">
      <c r="A1085" s="77"/>
      <c r="B1085" s="87"/>
      <c r="C1085" s="88"/>
      <c r="D1085" s="89"/>
    </row>
    <row r="1086" spans="1:4" hidden="1" outlineLevel="1">
      <c r="A1086" s="77"/>
      <c r="B1086" s="87"/>
      <c r="C1086" s="88"/>
      <c r="D1086" s="89"/>
    </row>
    <row r="1087" spans="1:4" hidden="1" outlineLevel="1">
      <c r="A1087" s="77"/>
      <c r="B1087" s="87"/>
      <c r="C1087" s="88"/>
      <c r="D1087" s="89"/>
    </row>
    <row r="1088" spans="1:4" hidden="1" outlineLevel="1">
      <c r="A1088" s="77"/>
      <c r="B1088" s="87"/>
      <c r="C1088" s="88"/>
      <c r="D1088" s="89"/>
    </row>
    <row r="1089" spans="1:4" hidden="1" outlineLevel="1">
      <c r="A1089" s="77"/>
      <c r="B1089" s="87"/>
      <c r="C1089" s="88"/>
      <c r="D1089" s="89"/>
    </row>
    <row r="1090" spans="1:4" hidden="1" outlineLevel="1">
      <c r="A1090" s="77"/>
      <c r="B1090" s="87"/>
      <c r="C1090" s="88"/>
      <c r="D1090" s="89"/>
    </row>
    <row r="1091" spans="1:4" hidden="1" outlineLevel="1">
      <c r="A1091" s="77"/>
      <c r="B1091" s="87"/>
      <c r="C1091" s="88"/>
      <c r="D1091" s="89"/>
    </row>
    <row r="1092" spans="1:4" hidden="1" outlineLevel="1">
      <c r="A1092" s="77"/>
      <c r="B1092" s="87"/>
      <c r="C1092" s="88"/>
      <c r="D1092" s="89"/>
    </row>
    <row r="1093" spans="1:4" hidden="1" outlineLevel="1">
      <c r="A1093" s="77"/>
      <c r="B1093" s="87"/>
      <c r="C1093" s="88"/>
      <c r="D1093" s="89"/>
    </row>
    <row r="1094" spans="1:4" hidden="1" outlineLevel="1">
      <c r="A1094" s="77"/>
      <c r="B1094" s="87"/>
      <c r="C1094" s="88"/>
      <c r="D1094" s="89"/>
    </row>
    <row r="1095" spans="1:4" hidden="1" outlineLevel="1">
      <c r="A1095" s="77"/>
      <c r="B1095" s="87"/>
      <c r="C1095" s="88"/>
      <c r="D1095" s="89"/>
    </row>
    <row r="1096" spans="1:4" hidden="1" outlineLevel="1">
      <c r="A1096" s="77"/>
      <c r="B1096" s="87"/>
      <c r="C1096" s="88"/>
      <c r="D1096" s="89"/>
    </row>
    <row r="1097" spans="1:4" hidden="1" outlineLevel="1">
      <c r="A1097" s="77"/>
      <c r="B1097" s="87"/>
      <c r="C1097" s="88"/>
      <c r="D1097" s="89"/>
    </row>
    <row r="1098" spans="1:4" hidden="1" outlineLevel="1">
      <c r="A1098" s="77"/>
      <c r="B1098" s="87"/>
      <c r="C1098" s="88"/>
      <c r="D1098" s="89"/>
    </row>
    <row r="1099" spans="1:4" hidden="1" outlineLevel="1">
      <c r="A1099" s="77"/>
      <c r="B1099" s="87"/>
      <c r="C1099" s="88"/>
      <c r="D1099" s="89"/>
    </row>
    <row r="1100" spans="1:4" hidden="1" outlineLevel="1">
      <c r="A1100" s="77"/>
      <c r="B1100" s="87"/>
      <c r="C1100" s="88"/>
      <c r="D1100" s="89"/>
    </row>
    <row r="1101" spans="1:4" hidden="1" outlineLevel="1">
      <c r="A1101" s="77"/>
      <c r="B1101" s="87"/>
      <c r="C1101" s="88"/>
      <c r="D1101" s="89"/>
    </row>
    <row r="1102" spans="1:4" hidden="1" outlineLevel="1">
      <c r="A1102" s="77"/>
      <c r="B1102" s="87"/>
      <c r="C1102" s="88"/>
      <c r="D1102" s="89"/>
    </row>
    <row r="1103" spans="1:4" hidden="1" outlineLevel="1">
      <c r="A1103" s="77"/>
      <c r="B1103" s="87"/>
      <c r="C1103" s="88"/>
      <c r="D1103" s="89"/>
    </row>
    <row r="1104" spans="1:4" hidden="1" outlineLevel="1">
      <c r="A1104" s="77"/>
      <c r="B1104" s="87"/>
      <c r="C1104" s="88"/>
      <c r="D1104" s="89"/>
    </row>
    <row r="1105" spans="1:9" hidden="1" outlineLevel="1">
      <c r="A1105" s="77"/>
      <c r="B1105" s="87"/>
      <c r="C1105" s="88"/>
      <c r="D1105" s="89"/>
    </row>
    <row r="1106" spans="1:9" hidden="1" outlineLevel="1">
      <c r="A1106" s="77"/>
      <c r="B1106" s="87"/>
      <c r="C1106" s="88"/>
      <c r="D1106" s="89"/>
    </row>
    <row r="1107" spans="1:9" hidden="1" outlineLevel="1">
      <c r="A1107" s="77"/>
      <c r="B1107" s="87"/>
      <c r="C1107" s="88"/>
      <c r="D1107" s="89"/>
    </row>
    <row r="1108" spans="1:9" hidden="1" outlineLevel="1">
      <c r="A1108" s="77"/>
      <c r="B1108" s="87"/>
      <c r="C1108" s="88"/>
      <c r="D1108" s="89"/>
    </row>
    <row r="1109" spans="1:9" hidden="1" outlineLevel="1">
      <c r="A1109" s="77"/>
      <c r="B1109" s="87"/>
      <c r="C1109" s="88"/>
      <c r="D1109" s="89"/>
    </row>
    <row r="1110" spans="1:9" hidden="1" outlineLevel="1">
      <c r="A1110" s="77"/>
      <c r="B1110" s="87"/>
      <c r="C1110" s="88"/>
      <c r="D1110" s="89"/>
    </row>
    <row r="1111" spans="1:9" collapsed="1">
      <c r="A1111" s="77"/>
      <c r="B1111" s="87"/>
      <c r="C1111" s="88"/>
      <c r="D1111" s="89"/>
      <c r="E1111" s="22"/>
      <c r="F1111" s="22"/>
      <c r="G1111" s="22"/>
      <c r="H1111" s="26"/>
      <c r="I1111" s="22"/>
    </row>
    <row r="1112" spans="1:9" ht="27.6">
      <c r="A1112" s="47" t="s">
        <v>210</v>
      </c>
      <c r="B1112" s="86" t="s">
        <v>212</v>
      </c>
      <c r="C1112" s="115" t="s">
        <v>213</v>
      </c>
      <c r="D1112" s="116" t="s">
        <v>214</v>
      </c>
    </row>
    <row r="1113" spans="1:9">
      <c r="A1113" s="96" t="s">
        <v>175</v>
      </c>
      <c r="B1113" s="24">
        <v>0.54261101408330481</v>
      </c>
      <c r="C1113" s="98">
        <v>5.666666666666667</v>
      </c>
      <c r="D1113" s="99">
        <v>2458148.6842105263</v>
      </c>
    </row>
    <row r="1114" spans="1:9">
      <c r="A1114" s="97" t="s">
        <v>75</v>
      </c>
      <c r="B1114" s="24">
        <v>0.54261101408330481</v>
      </c>
      <c r="C1114" s="98">
        <v>5.666666666666667</v>
      </c>
      <c r="D1114" s="99">
        <v>2458148.6842105263</v>
      </c>
    </row>
    <row r="1115" spans="1:9">
      <c r="A1115" s="101" t="s">
        <v>101</v>
      </c>
      <c r="B1115" s="24">
        <v>0.28999356464353232</v>
      </c>
      <c r="C1115" s="98">
        <v>5.3278688524590168</v>
      </c>
      <c r="D1115" s="99">
        <v>2704151.0163934426</v>
      </c>
    </row>
    <row r="1116" spans="1:9">
      <c r="A1116" s="101" t="s">
        <v>149</v>
      </c>
      <c r="B1116" s="24">
        <v>4.6855085647146645E-3</v>
      </c>
      <c r="C1116" s="98">
        <v>9</v>
      </c>
      <c r="D1116" s="99">
        <v>1064967</v>
      </c>
    </row>
    <row r="1117" spans="1:9">
      <c r="A1117" s="101" t="s">
        <v>132</v>
      </c>
      <c r="B1117" s="24">
        <v>4.6771400907644686E-3</v>
      </c>
      <c r="C1117" s="98">
        <v>9</v>
      </c>
      <c r="D1117" s="99">
        <v>194353</v>
      </c>
    </row>
    <row r="1118" spans="1:9">
      <c r="A1118" s="101" t="s">
        <v>164</v>
      </c>
      <c r="B1118" s="24">
        <v>4.7708669990066625E-3</v>
      </c>
      <c r="C1118" s="98">
        <v>8</v>
      </c>
      <c r="D1118" s="99">
        <v>3794971</v>
      </c>
    </row>
    <row r="1119" spans="1:9">
      <c r="A1119" s="101" t="s">
        <v>155</v>
      </c>
      <c r="B1119" s="24">
        <v>1.4374109280553927E-2</v>
      </c>
      <c r="C1119" s="98">
        <v>4.333333333333333</v>
      </c>
      <c r="D1119" s="99">
        <v>1646114</v>
      </c>
    </row>
    <row r="1120" spans="1:9">
      <c r="A1120" s="101" t="s">
        <v>170</v>
      </c>
      <c r="B1120" s="24">
        <v>9.6777216997040068E-3</v>
      </c>
      <c r="C1120" s="98">
        <v>3</v>
      </c>
      <c r="D1120" s="99">
        <v>1780409</v>
      </c>
    </row>
    <row r="1121" spans="1:4">
      <c r="A1121" s="101" t="s">
        <v>167</v>
      </c>
      <c r="B1121" s="24">
        <v>4.79597242085725E-3</v>
      </c>
      <c r="C1121" s="98">
        <v>6</v>
      </c>
      <c r="D1121" s="99">
        <v>2094269</v>
      </c>
    </row>
    <row r="1122" spans="1:4">
      <c r="A1122" s="101" t="s">
        <v>166</v>
      </c>
      <c r="B1122" s="24">
        <v>9.6492688882733411E-3</v>
      </c>
      <c r="C1122" s="98">
        <v>7.5</v>
      </c>
      <c r="D1122" s="99">
        <v>464437</v>
      </c>
    </row>
    <row r="1123" spans="1:4">
      <c r="A1123" s="101" t="s">
        <v>145</v>
      </c>
      <c r="B1123" s="24">
        <v>2.8675412837741148E-2</v>
      </c>
      <c r="C1123" s="98">
        <v>6.833333333333333</v>
      </c>
      <c r="D1123" s="99">
        <v>1653174.8333333333</v>
      </c>
    </row>
    <row r="1124" spans="1:4">
      <c r="A1124" s="101" t="s">
        <v>157</v>
      </c>
      <c r="B1124" s="24">
        <v>9.4927784254046788E-3</v>
      </c>
      <c r="C1124" s="98">
        <v>9.5</v>
      </c>
      <c r="D1124" s="99">
        <v>2113876.5</v>
      </c>
    </row>
    <row r="1125" spans="1:4">
      <c r="A1125" s="101" t="s">
        <v>168</v>
      </c>
      <c r="B1125" s="24">
        <v>9.6383898721380864E-3</v>
      </c>
      <c r="C1125" s="98">
        <v>4</v>
      </c>
      <c r="D1125" s="99">
        <v>1756639.5</v>
      </c>
    </row>
    <row r="1126" spans="1:4">
      <c r="A1126" s="101" t="s">
        <v>146</v>
      </c>
      <c r="B1126" s="24">
        <v>4.6758848196719388E-3</v>
      </c>
      <c r="C1126" s="98">
        <v>10</v>
      </c>
      <c r="D1126" s="99">
        <v>3769400</v>
      </c>
    </row>
    <row r="1127" spans="1:4">
      <c r="A1127" s="101" t="s">
        <v>123</v>
      </c>
      <c r="B1127" s="24">
        <v>1.8971748868791535E-2</v>
      </c>
      <c r="C1127" s="98">
        <v>5.75</v>
      </c>
      <c r="D1127" s="99">
        <v>1644764</v>
      </c>
    </row>
    <row r="1128" spans="1:4">
      <c r="A1128" s="101" t="s">
        <v>118</v>
      </c>
      <c r="B1128" s="24">
        <v>4.2990524376946192E-2</v>
      </c>
      <c r="C1128" s="98">
        <v>5</v>
      </c>
      <c r="D1128" s="99">
        <v>2930837.777777778</v>
      </c>
    </row>
    <row r="1129" spans="1:4">
      <c r="A1129" s="101" t="s">
        <v>139</v>
      </c>
      <c r="B1129" s="24">
        <v>4.2733612226675183E-2</v>
      </c>
      <c r="C1129" s="98">
        <v>5.8888888888888893</v>
      </c>
      <c r="D1129" s="99">
        <v>2906711.888888889</v>
      </c>
    </row>
    <row r="1130" spans="1:4">
      <c r="A1130" s="101" t="s">
        <v>130</v>
      </c>
      <c r="B1130" s="24">
        <v>2.395935934310827E-2</v>
      </c>
      <c r="C1130" s="98">
        <v>4.5999999999999996</v>
      </c>
      <c r="D1130" s="99">
        <v>2474331.7999999998</v>
      </c>
    </row>
    <row r="1131" spans="1:4">
      <c r="A1131" s="101" t="s">
        <v>131</v>
      </c>
      <c r="B1131" s="24">
        <v>1.8849150725421163E-2</v>
      </c>
      <c r="C1131" s="98">
        <v>8.25</v>
      </c>
      <c r="D1131" s="99">
        <v>1445250.25</v>
      </c>
    </row>
    <row r="1132" spans="1:4">
      <c r="A1132" s="96" t="s">
        <v>174</v>
      </c>
      <c r="B1132" s="24">
        <v>0.45738898591669519</v>
      </c>
      <c r="C1132" s="98">
        <v>5.458333333333333</v>
      </c>
      <c r="D1132" s="99">
        <v>2479550.3645833335</v>
      </c>
    </row>
    <row r="1133" spans="1:4">
      <c r="A1133" s="97" t="s">
        <v>75</v>
      </c>
      <c r="B1133" s="24">
        <v>0.45738898591669519</v>
      </c>
      <c r="C1133" s="98">
        <v>5.458333333333333</v>
      </c>
      <c r="D1133" s="99">
        <v>2479550.3645833335</v>
      </c>
    </row>
    <row r="1134" spans="1:4">
      <c r="A1134" s="101" t="s">
        <v>101</v>
      </c>
      <c r="B1134" s="24">
        <v>0.25659833249788067</v>
      </c>
      <c r="C1134" s="98">
        <v>5.2592592592592595</v>
      </c>
      <c r="D1134" s="99">
        <v>2515675.4259259258</v>
      </c>
    </row>
    <row r="1135" spans="1:4">
      <c r="A1135" s="101" t="s">
        <v>132</v>
      </c>
      <c r="B1135" s="24">
        <v>1.918012387015141E-2</v>
      </c>
      <c r="C1135" s="98">
        <v>3.5</v>
      </c>
      <c r="D1135" s="99">
        <v>2416704.5</v>
      </c>
    </row>
    <row r="1136" spans="1:4">
      <c r="A1136" s="101" t="s">
        <v>155</v>
      </c>
      <c r="B1136" s="24">
        <v>9.5383866084332459E-3</v>
      </c>
      <c r="C1136" s="98">
        <v>4.5</v>
      </c>
      <c r="D1136" s="99">
        <v>1990322</v>
      </c>
    </row>
    <row r="1137" spans="1:4">
      <c r="A1137" s="101" t="s">
        <v>163</v>
      </c>
      <c r="B1137" s="24">
        <v>9.5630736065863229E-3</v>
      </c>
      <c r="C1137" s="98">
        <v>9</v>
      </c>
      <c r="D1137" s="99">
        <v>2996519</v>
      </c>
    </row>
    <row r="1138" spans="1:4">
      <c r="A1138" s="101" t="s">
        <v>142</v>
      </c>
      <c r="B1138" s="24">
        <v>9.6233266190277333E-3</v>
      </c>
      <c r="C1138" s="98">
        <v>3</v>
      </c>
      <c r="D1138" s="99">
        <v>777481.5</v>
      </c>
    </row>
    <row r="1139" spans="1:4">
      <c r="A1139" s="101" t="s">
        <v>170</v>
      </c>
      <c r="B1139" s="24">
        <v>4.8532964674160911E-3</v>
      </c>
      <c r="C1139" s="98">
        <v>6</v>
      </c>
      <c r="D1139" s="99">
        <v>1698028</v>
      </c>
    </row>
    <row r="1140" spans="1:4">
      <c r="A1140" s="101" t="s">
        <v>167</v>
      </c>
      <c r="B1140" s="24">
        <v>9.6446662276007331E-3</v>
      </c>
      <c r="C1140" s="98">
        <v>4.5</v>
      </c>
      <c r="D1140" s="99">
        <v>2053148.5</v>
      </c>
    </row>
    <row r="1141" spans="1:4">
      <c r="A1141" s="101" t="s">
        <v>166</v>
      </c>
      <c r="B1141" s="24">
        <v>4.7984829630423088E-3</v>
      </c>
      <c r="C1141" s="98">
        <v>10</v>
      </c>
      <c r="D1141" s="99">
        <v>4678263</v>
      </c>
    </row>
    <row r="1142" spans="1:4">
      <c r="A1142" s="101" t="s">
        <v>145</v>
      </c>
      <c r="B1142" s="24">
        <v>2.8637336281267758E-2</v>
      </c>
      <c r="C1142" s="98">
        <v>6.5</v>
      </c>
      <c r="D1142" s="99">
        <v>2765347.3333333335</v>
      </c>
    </row>
    <row r="1143" spans="1:4">
      <c r="A1143" s="101" t="s">
        <v>146</v>
      </c>
      <c r="B1143" s="24">
        <v>4.7742143885867406E-3</v>
      </c>
      <c r="C1143" s="98">
        <v>8</v>
      </c>
      <c r="D1143" s="99">
        <v>4193501</v>
      </c>
    </row>
    <row r="1144" spans="1:4">
      <c r="A1144" s="101" t="s">
        <v>123</v>
      </c>
      <c r="B1144" s="24">
        <v>2.3753494883933451E-2</v>
      </c>
      <c r="C1144" s="98">
        <v>4</v>
      </c>
      <c r="D1144" s="99">
        <v>2822136</v>
      </c>
    </row>
    <row r="1145" spans="1:4">
      <c r="A1145" s="101" t="s">
        <v>118</v>
      </c>
      <c r="B1145" s="24">
        <v>2.3802032032844585E-2</v>
      </c>
      <c r="C1145" s="98">
        <v>7.6</v>
      </c>
      <c r="D1145" s="99">
        <v>1864330</v>
      </c>
    </row>
    <row r="1146" spans="1:4">
      <c r="A1146" s="101" t="s">
        <v>139</v>
      </c>
      <c r="B1146" s="24">
        <v>1.4428504361230199E-2</v>
      </c>
      <c r="C1146" s="98">
        <v>8.6666666666666661</v>
      </c>
      <c r="D1146" s="99">
        <v>2575709.3333333335</v>
      </c>
    </row>
    <row r="1147" spans="1:4">
      <c r="A1147" s="101" t="s">
        <v>130</v>
      </c>
      <c r="B1147" s="24">
        <v>3.3385189976911381E-2</v>
      </c>
      <c r="C1147" s="98">
        <v>5</v>
      </c>
      <c r="D1147" s="99">
        <v>2386182.2857142859</v>
      </c>
    </row>
    <row r="1148" spans="1:4">
      <c r="A1148" s="101" t="s">
        <v>131</v>
      </c>
      <c r="B1148" s="24">
        <v>4.8085251317825433E-3</v>
      </c>
      <c r="C1148" s="98">
        <v>2</v>
      </c>
      <c r="D1148" s="99">
        <v>1863992</v>
      </c>
    </row>
    <row r="1149" spans="1:4">
      <c r="A1149" s="74" t="s">
        <v>186</v>
      </c>
      <c r="B1149" s="76">
        <v>1</v>
      </c>
      <c r="C1149" s="84">
        <v>5.5714285714285712</v>
      </c>
      <c r="D1149" s="85">
        <v>2467932.3095238097</v>
      </c>
    </row>
    <row r="1150" spans="1:4">
      <c r="A1150" s="95"/>
      <c r="B1150" s="95"/>
      <c r="C1150" s="95"/>
      <c r="D1150" s="95"/>
    </row>
    <row r="1151" spans="1:4" hidden="1" outlineLevel="1">
      <c r="A1151"/>
      <c r="B1151"/>
    </row>
    <row r="1152" spans="1:4" hidden="1" outlineLevel="1">
      <c r="A1152"/>
      <c r="B1152"/>
    </row>
    <row r="1153" customFormat="1" hidden="1" outlineLevel="1"/>
    <row r="1154" customFormat="1" hidden="1" outlineLevel="1"/>
    <row r="1155" customFormat="1" hidden="1" outlineLevel="1"/>
    <row r="1156" customFormat="1" hidden="1" outlineLevel="1"/>
    <row r="1157" customFormat="1" hidden="1" outlineLevel="1"/>
    <row r="1158" customFormat="1" hidden="1" outlineLevel="1"/>
    <row r="1159" customFormat="1" hidden="1" outlineLevel="1"/>
    <row r="1160" customFormat="1" hidden="1" outlineLevel="1"/>
    <row r="1161" customFormat="1" hidden="1" outlineLevel="1"/>
    <row r="1162" customFormat="1" hidden="1" outlineLevel="1"/>
    <row r="1163" customFormat="1" hidden="1" outlineLevel="1"/>
    <row r="1164" customFormat="1" hidden="1" outlineLevel="1"/>
    <row r="1165" customFormat="1" hidden="1" outlineLevel="1"/>
    <row r="1166" customFormat="1" hidden="1" outlineLevel="1"/>
    <row r="1167" customFormat="1" hidden="1" outlineLevel="1"/>
    <row r="1168" customFormat="1" hidden="1" outlineLevel="1"/>
    <row r="1169" spans="1:4" hidden="1" outlineLevel="1">
      <c r="A1169"/>
      <c r="B1169"/>
    </row>
    <row r="1170" spans="1:4" hidden="1" outlineLevel="1">
      <c r="A1170"/>
      <c r="B1170"/>
    </row>
    <row r="1171" spans="1:4" hidden="1" outlineLevel="1">
      <c r="A1171"/>
      <c r="B1171"/>
    </row>
    <row r="1172" spans="1:4" hidden="1" outlineLevel="1">
      <c r="A1172"/>
      <c r="B1172"/>
    </row>
    <row r="1173" spans="1:4" hidden="1" outlineLevel="1">
      <c r="A1173"/>
      <c r="B1173"/>
    </row>
    <row r="1174" spans="1:4" hidden="1" outlineLevel="1">
      <c r="A1174"/>
      <c r="B1174"/>
    </row>
    <row r="1175" spans="1:4" hidden="1" outlineLevel="1">
      <c r="A1175"/>
      <c r="B1175"/>
    </row>
    <row r="1176" spans="1:4" hidden="1" outlineLevel="1">
      <c r="A1176"/>
      <c r="B1176"/>
    </row>
    <row r="1177" spans="1:4" hidden="1" outlineLevel="1">
      <c r="A1177"/>
      <c r="B1177"/>
    </row>
    <row r="1178" spans="1:4" hidden="1" outlineLevel="1">
      <c r="A1178"/>
      <c r="B1178"/>
    </row>
    <row r="1179" spans="1:4" hidden="1" outlineLevel="1">
      <c r="A1179"/>
      <c r="B1179"/>
    </row>
    <row r="1180" spans="1:4" hidden="1" outlineLevel="1">
      <c r="A1180"/>
      <c r="B1180"/>
    </row>
    <row r="1181" spans="1:4" hidden="1" outlineLevel="1">
      <c r="A1181"/>
      <c r="B1181"/>
    </row>
    <row r="1182" spans="1:4" hidden="1" outlineLevel="1">
      <c r="A1182"/>
      <c r="B1182"/>
    </row>
    <row r="1183" spans="1:4" hidden="1" outlineLevel="1">
      <c r="A1183" s="77"/>
      <c r="B1183" s="87"/>
      <c r="C1183" s="88"/>
      <c r="D1183" s="89"/>
    </row>
    <row r="1184" spans="1:4" hidden="1" outlineLevel="1">
      <c r="A1184" s="77"/>
      <c r="B1184" s="87"/>
      <c r="C1184" s="88"/>
      <c r="D1184" s="89"/>
    </row>
    <row r="1185" spans="1:4" hidden="1" outlineLevel="1">
      <c r="A1185" s="77"/>
      <c r="B1185" s="87"/>
      <c r="C1185" s="88"/>
      <c r="D1185" s="89"/>
    </row>
    <row r="1186" spans="1:4" hidden="1" outlineLevel="1">
      <c r="A1186" s="77"/>
      <c r="B1186" s="87"/>
      <c r="C1186" s="88"/>
      <c r="D1186" s="89"/>
    </row>
    <row r="1187" spans="1:4" hidden="1" outlineLevel="1">
      <c r="A1187" s="77"/>
      <c r="B1187" s="87"/>
      <c r="C1187" s="88"/>
      <c r="D1187" s="89"/>
    </row>
    <row r="1188" spans="1:4" hidden="1" outlineLevel="1">
      <c r="A1188" s="77"/>
      <c r="B1188" s="87"/>
      <c r="C1188" s="88"/>
      <c r="D1188" s="89"/>
    </row>
    <row r="1189" spans="1:4" hidden="1" outlineLevel="1">
      <c r="A1189" s="77"/>
      <c r="B1189" s="87"/>
      <c r="C1189" s="88"/>
      <c r="D1189" s="89"/>
    </row>
    <row r="1190" spans="1:4" hidden="1" outlineLevel="1">
      <c r="A1190" s="77"/>
      <c r="B1190" s="87"/>
      <c r="C1190" s="88"/>
      <c r="D1190" s="89"/>
    </row>
    <row r="1191" spans="1:4" hidden="1" outlineLevel="1">
      <c r="A1191" s="77"/>
      <c r="B1191" s="87"/>
      <c r="C1191" s="88"/>
      <c r="D1191" s="89"/>
    </row>
    <row r="1192" spans="1:4" hidden="1" outlineLevel="1">
      <c r="A1192" s="77"/>
      <c r="B1192" s="87"/>
      <c r="C1192" s="88"/>
      <c r="D1192" s="89"/>
    </row>
    <row r="1193" spans="1:4" hidden="1" outlineLevel="1">
      <c r="A1193" s="77"/>
      <c r="B1193" s="87"/>
      <c r="C1193" s="88"/>
      <c r="D1193" s="89"/>
    </row>
    <row r="1194" spans="1:4" hidden="1" outlineLevel="1">
      <c r="A1194" s="77"/>
      <c r="B1194" s="87"/>
      <c r="C1194" s="88"/>
      <c r="D1194" s="89"/>
    </row>
    <row r="1195" spans="1:4" hidden="1" outlineLevel="1">
      <c r="A1195" s="77"/>
      <c r="B1195" s="87"/>
      <c r="C1195" s="88"/>
      <c r="D1195" s="89"/>
    </row>
    <row r="1196" spans="1:4" hidden="1" outlineLevel="1">
      <c r="A1196" s="77"/>
      <c r="B1196" s="87"/>
      <c r="C1196" s="88"/>
      <c r="D1196" s="89"/>
    </row>
    <row r="1197" spans="1:4" hidden="1" outlineLevel="1">
      <c r="A1197" s="77"/>
      <c r="B1197" s="87"/>
      <c r="C1197" s="88"/>
      <c r="D1197" s="89"/>
    </row>
    <row r="1198" spans="1:4" hidden="1" outlineLevel="1">
      <c r="A1198" s="77"/>
      <c r="B1198" s="87"/>
      <c r="C1198" s="88"/>
      <c r="D1198" s="89"/>
    </row>
    <row r="1199" spans="1:4" hidden="1" outlineLevel="1">
      <c r="A1199" s="77"/>
      <c r="B1199" s="87"/>
      <c r="C1199" s="88"/>
      <c r="D1199" s="89"/>
    </row>
    <row r="1200" spans="1:4" hidden="1" outlineLevel="1">
      <c r="A1200" s="77"/>
      <c r="B1200" s="87"/>
      <c r="C1200" s="88"/>
      <c r="D1200" s="89"/>
    </row>
    <row r="1201" spans="1:8" s="51" customFormat="1" ht="35.1" customHeight="1" collapsed="1">
      <c r="A1201" s="50" t="s">
        <v>216</v>
      </c>
    </row>
    <row r="1202" spans="1:8">
      <c r="A1202" s="47" t="s">
        <v>205</v>
      </c>
      <c r="B1202" s="47" t="s">
        <v>109</v>
      </c>
      <c r="C1202" s="82"/>
      <c r="D1202" s="82"/>
      <c r="E1202" s="82"/>
      <c r="F1202" s="82"/>
      <c r="G1202" s="82"/>
      <c r="H1202" s="82"/>
    </row>
    <row r="1203" spans="1:8" ht="28.9">
      <c r="A1203" s="82" t="s">
        <v>109</v>
      </c>
      <c r="B1203" s="47" t="s">
        <v>104</v>
      </c>
      <c r="C1203" s="47" t="s">
        <v>169</v>
      </c>
      <c r="D1203" s="47" t="s">
        <v>158</v>
      </c>
      <c r="E1203" s="47" t="s">
        <v>152</v>
      </c>
      <c r="F1203" s="47" t="s">
        <v>161</v>
      </c>
      <c r="G1203" s="47" t="s">
        <v>115</v>
      </c>
      <c r="H1203" s="83" t="s">
        <v>186</v>
      </c>
    </row>
    <row r="1204" spans="1:8">
      <c r="A1204" s="96" t="s">
        <v>175</v>
      </c>
      <c r="B1204" s="24">
        <v>4.7619047619047616E-2</v>
      </c>
      <c r="C1204" s="24">
        <v>0</v>
      </c>
      <c r="D1204" s="24">
        <v>9.5238095238095247E-3</v>
      </c>
      <c r="E1204" s="24">
        <v>4.7619047619047623E-3</v>
      </c>
      <c r="F1204" s="24">
        <v>1.4285714285714285E-2</v>
      </c>
      <c r="G1204" s="24">
        <v>0.46666666666666667</v>
      </c>
      <c r="H1204" s="24">
        <v>0.54285714285714282</v>
      </c>
    </row>
    <row r="1205" spans="1:8">
      <c r="A1205" s="97" t="s">
        <v>75</v>
      </c>
      <c r="B1205" s="24">
        <v>4.7619047619047616E-2</v>
      </c>
      <c r="C1205" s="24">
        <v>0</v>
      </c>
      <c r="D1205" s="24">
        <v>9.5238095238095247E-3</v>
      </c>
      <c r="E1205" s="24">
        <v>4.7619047619047623E-3</v>
      </c>
      <c r="F1205" s="24">
        <v>1.4285714285714285E-2</v>
      </c>
      <c r="G1205" s="24">
        <v>0.46666666666666667</v>
      </c>
      <c r="H1205" s="24">
        <v>0.54285714285714282</v>
      </c>
    </row>
    <row r="1206" spans="1:8">
      <c r="A1206" s="100" t="s">
        <v>121</v>
      </c>
      <c r="B1206" s="24">
        <v>4.7619047619047623E-3</v>
      </c>
      <c r="C1206" s="24">
        <v>0</v>
      </c>
      <c r="D1206" s="24">
        <v>0</v>
      </c>
      <c r="E1206" s="24">
        <v>0</v>
      </c>
      <c r="F1206" s="24">
        <v>0</v>
      </c>
      <c r="G1206" s="24">
        <v>9.5238095238095247E-3</v>
      </c>
      <c r="H1206" s="24">
        <v>1.4285714285714285E-2</v>
      </c>
    </row>
    <row r="1207" spans="1:8">
      <c r="A1207" s="100" t="s">
        <v>135</v>
      </c>
      <c r="B1207" s="24">
        <v>0</v>
      </c>
      <c r="C1207" s="24">
        <v>0</v>
      </c>
      <c r="D1207" s="24">
        <v>0</v>
      </c>
      <c r="E1207" s="24">
        <v>0</v>
      </c>
      <c r="F1207" s="24">
        <v>0</v>
      </c>
      <c r="G1207" s="24">
        <v>9.5238095238095247E-3</v>
      </c>
      <c r="H1207" s="24">
        <v>9.5238095238095247E-3</v>
      </c>
    </row>
    <row r="1208" spans="1:8">
      <c r="A1208" s="100" t="s">
        <v>150</v>
      </c>
      <c r="B1208" s="24">
        <v>0</v>
      </c>
      <c r="C1208" s="24">
        <v>0</v>
      </c>
      <c r="D1208" s="24">
        <v>0</v>
      </c>
      <c r="E1208" s="24">
        <v>0</v>
      </c>
      <c r="F1208" s="24">
        <v>0</v>
      </c>
      <c r="G1208" s="24">
        <v>1.4285714285714285E-2</v>
      </c>
      <c r="H1208" s="24">
        <v>1.4285714285714285E-2</v>
      </c>
    </row>
    <row r="1209" spans="1:8">
      <c r="A1209" s="100" t="s">
        <v>124</v>
      </c>
      <c r="B1209" s="24">
        <v>0</v>
      </c>
      <c r="C1209" s="24">
        <v>0</v>
      </c>
      <c r="D1209" s="24">
        <v>0</v>
      </c>
      <c r="E1209" s="24">
        <v>0</v>
      </c>
      <c r="F1209" s="24">
        <v>0</v>
      </c>
      <c r="G1209" s="24">
        <v>3.8095238095238099E-2</v>
      </c>
      <c r="H1209" s="24">
        <v>3.8095238095238099E-2</v>
      </c>
    </row>
    <row r="1210" spans="1:8">
      <c r="A1210" s="100" t="s">
        <v>140</v>
      </c>
      <c r="B1210" s="24">
        <v>4.7619047619047623E-3</v>
      </c>
      <c r="C1210" s="24">
        <v>0</v>
      </c>
      <c r="D1210" s="24">
        <v>0</v>
      </c>
      <c r="E1210" s="24">
        <v>0</v>
      </c>
      <c r="F1210" s="24">
        <v>0</v>
      </c>
      <c r="G1210" s="24">
        <v>4.2857142857142858E-2</v>
      </c>
      <c r="H1210" s="24">
        <v>4.7619047619047616E-2</v>
      </c>
    </row>
    <row r="1211" spans="1:8">
      <c r="A1211" s="100" t="s">
        <v>129</v>
      </c>
      <c r="B1211" s="24">
        <v>0</v>
      </c>
      <c r="C1211" s="24">
        <v>0</v>
      </c>
      <c r="D1211" s="24">
        <v>4.7619047619047623E-3</v>
      </c>
      <c r="E1211" s="24">
        <v>0</v>
      </c>
      <c r="F1211" s="24">
        <v>4.7619047619047623E-3</v>
      </c>
      <c r="G1211" s="24">
        <v>4.7619047619047616E-2</v>
      </c>
      <c r="H1211" s="24">
        <v>5.7142857142857141E-2</v>
      </c>
    </row>
    <row r="1212" spans="1:8">
      <c r="A1212" s="100" t="s">
        <v>162</v>
      </c>
      <c r="B1212" s="24">
        <v>0</v>
      </c>
      <c r="C1212" s="24">
        <v>0</v>
      </c>
      <c r="D1212" s="24">
        <v>0</v>
      </c>
      <c r="E1212" s="24">
        <v>0</v>
      </c>
      <c r="F1212" s="24">
        <v>0</v>
      </c>
      <c r="G1212" s="24">
        <v>4.7619047619047623E-3</v>
      </c>
      <c r="H1212" s="24">
        <v>4.7619047619047623E-3</v>
      </c>
    </row>
    <row r="1213" spans="1:8">
      <c r="A1213" s="100" t="s">
        <v>144</v>
      </c>
      <c r="B1213" s="24">
        <v>4.7619047619047623E-3</v>
      </c>
      <c r="C1213" s="24">
        <v>0</v>
      </c>
      <c r="D1213" s="24">
        <v>0</v>
      </c>
      <c r="E1213" s="24">
        <v>0</v>
      </c>
      <c r="F1213" s="24">
        <v>0</v>
      </c>
      <c r="G1213" s="24">
        <v>1.9047619047619049E-2</v>
      </c>
      <c r="H1213" s="24">
        <v>2.3809523809523808E-2</v>
      </c>
    </row>
    <row r="1214" spans="1:8">
      <c r="A1214" s="100" t="s">
        <v>117</v>
      </c>
      <c r="B1214" s="24">
        <v>9.5238095238095247E-3</v>
      </c>
      <c r="C1214" s="24">
        <v>0</v>
      </c>
      <c r="D1214" s="24">
        <v>4.7619047619047623E-3</v>
      </c>
      <c r="E1214" s="24">
        <v>0</v>
      </c>
      <c r="F1214" s="24">
        <v>0</v>
      </c>
      <c r="G1214" s="24">
        <v>3.3333333333333333E-2</v>
      </c>
      <c r="H1214" s="24">
        <v>4.7619047619047616E-2</v>
      </c>
    </row>
    <row r="1215" spans="1:8">
      <c r="A1215" s="100" t="s">
        <v>134</v>
      </c>
      <c r="B1215" s="24">
        <v>4.7619047619047623E-3</v>
      </c>
      <c r="C1215" s="24">
        <v>0</v>
      </c>
      <c r="D1215" s="24">
        <v>0</v>
      </c>
      <c r="E1215" s="24">
        <v>0</v>
      </c>
      <c r="F1215" s="24">
        <v>4.7619047619047623E-3</v>
      </c>
      <c r="G1215" s="24">
        <v>4.7619047619047623E-3</v>
      </c>
      <c r="H1215" s="24">
        <v>1.4285714285714285E-2</v>
      </c>
    </row>
    <row r="1216" spans="1:8">
      <c r="A1216" s="100" t="s">
        <v>148</v>
      </c>
      <c r="B1216" s="24">
        <v>0</v>
      </c>
      <c r="C1216" s="24">
        <v>0</v>
      </c>
      <c r="D1216" s="24">
        <v>0</v>
      </c>
      <c r="E1216" s="24">
        <v>0</v>
      </c>
      <c r="F1216" s="24">
        <v>0</v>
      </c>
      <c r="G1216" s="24">
        <v>4.7619047619047623E-3</v>
      </c>
      <c r="H1216" s="24">
        <v>4.7619047619047623E-3</v>
      </c>
    </row>
    <row r="1217" spans="1:8" ht="28.9">
      <c r="A1217" s="100" t="s">
        <v>105</v>
      </c>
      <c r="B1217" s="24">
        <v>1.4285714285714285E-2</v>
      </c>
      <c r="C1217" s="24">
        <v>0</v>
      </c>
      <c r="D1217" s="24">
        <v>0</v>
      </c>
      <c r="E1217" s="24">
        <v>4.7619047619047623E-3</v>
      </c>
      <c r="F1217" s="24">
        <v>0</v>
      </c>
      <c r="G1217" s="24">
        <v>0.1761904761904762</v>
      </c>
      <c r="H1217" s="24">
        <v>0.19523809523809524</v>
      </c>
    </row>
    <row r="1218" spans="1:8">
      <c r="A1218" s="100" t="s">
        <v>136</v>
      </c>
      <c r="B1218" s="24">
        <v>4.7619047619047623E-3</v>
      </c>
      <c r="C1218" s="24">
        <v>0</v>
      </c>
      <c r="D1218" s="24">
        <v>0</v>
      </c>
      <c r="E1218" s="24">
        <v>0</v>
      </c>
      <c r="F1218" s="24">
        <v>4.7619047619047623E-3</v>
      </c>
      <c r="G1218" s="24">
        <v>6.1904761904761907E-2</v>
      </c>
      <c r="H1218" s="24">
        <v>7.1428571428571425E-2</v>
      </c>
    </row>
    <row r="1219" spans="1:8">
      <c r="A1219" s="96" t="s">
        <v>174</v>
      </c>
      <c r="B1219" s="24">
        <v>1.9047619047619049E-2</v>
      </c>
      <c r="C1219" s="24">
        <v>4.7619047619047623E-3</v>
      </c>
      <c r="D1219" s="24">
        <v>4.7619047619047623E-3</v>
      </c>
      <c r="E1219" s="24">
        <v>0</v>
      </c>
      <c r="F1219" s="24">
        <v>9.5238095238095247E-3</v>
      </c>
      <c r="G1219" s="24">
        <v>0.41904761904761906</v>
      </c>
      <c r="H1219" s="24">
        <v>0.45714285714285713</v>
      </c>
    </row>
    <row r="1220" spans="1:8">
      <c r="A1220" s="97" t="s">
        <v>75</v>
      </c>
      <c r="B1220" s="24">
        <v>1.9047619047619049E-2</v>
      </c>
      <c r="C1220" s="24">
        <v>4.7619047619047623E-3</v>
      </c>
      <c r="D1220" s="24">
        <v>4.7619047619047623E-3</v>
      </c>
      <c r="E1220" s="24">
        <v>0</v>
      </c>
      <c r="F1220" s="24">
        <v>9.5238095238095247E-3</v>
      </c>
      <c r="G1220" s="24">
        <v>0.41904761904761906</v>
      </c>
      <c r="H1220" s="24">
        <v>0.45714285714285713</v>
      </c>
    </row>
    <row r="1221" spans="1:8">
      <c r="A1221" s="100" t="s">
        <v>121</v>
      </c>
      <c r="B1221" s="24">
        <v>4.7619047619047623E-3</v>
      </c>
      <c r="C1221" s="24">
        <v>0</v>
      </c>
      <c r="D1221" s="24">
        <v>0</v>
      </c>
      <c r="E1221" s="24">
        <v>0</v>
      </c>
      <c r="F1221" s="24">
        <v>0</v>
      </c>
      <c r="G1221" s="24">
        <v>9.5238095238095247E-3</v>
      </c>
      <c r="H1221" s="24">
        <v>1.4285714285714285E-2</v>
      </c>
    </row>
    <row r="1222" spans="1:8">
      <c r="A1222" s="100" t="s">
        <v>150</v>
      </c>
      <c r="B1222" s="24">
        <v>0</v>
      </c>
      <c r="C1222" s="24">
        <v>0</v>
      </c>
      <c r="D1222" s="24">
        <v>0</v>
      </c>
      <c r="E1222" s="24">
        <v>0</v>
      </c>
      <c r="F1222" s="24">
        <v>0</v>
      </c>
      <c r="G1222" s="24">
        <v>4.7619047619047623E-3</v>
      </c>
      <c r="H1222" s="24">
        <v>4.7619047619047623E-3</v>
      </c>
    </row>
    <row r="1223" spans="1:8">
      <c r="A1223" s="100" t="s">
        <v>124</v>
      </c>
      <c r="B1223" s="24">
        <v>0</v>
      </c>
      <c r="C1223" s="24">
        <v>0</v>
      </c>
      <c r="D1223" s="24">
        <v>0</v>
      </c>
      <c r="E1223" s="24">
        <v>0</v>
      </c>
      <c r="F1223" s="24">
        <v>0</v>
      </c>
      <c r="G1223" s="24">
        <v>2.8571428571428571E-2</v>
      </c>
      <c r="H1223" s="24">
        <v>2.8571428571428571E-2</v>
      </c>
    </row>
    <row r="1224" spans="1:8">
      <c r="A1224" s="100" t="s">
        <v>140</v>
      </c>
      <c r="B1224" s="24">
        <v>0</v>
      </c>
      <c r="C1224" s="24">
        <v>0</v>
      </c>
      <c r="D1224" s="24">
        <v>0</v>
      </c>
      <c r="E1224" s="24">
        <v>0</v>
      </c>
      <c r="F1224" s="24">
        <v>0</v>
      </c>
      <c r="G1224" s="24">
        <v>4.7619047619047616E-2</v>
      </c>
      <c r="H1224" s="24">
        <v>4.7619047619047616E-2</v>
      </c>
    </row>
    <row r="1225" spans="1:8">
      <c r="A1225" s="100" t="s">
        <v>154</v>
      </c>
      <c r="B1225" s="24">
        <v>0</v>
      </c>
      <c r="C1225" s="24">
        <v>0</v>
      </c>
      <c r="D1225" s="24">
        <v>0</v>
      </c>
      <c r="E1225" s="24">
        <v>0</v>
      </c>
      <c r="F1225" s="24">
        <v>0</v>
      </c>
      <c r="G1225" s="24">
        <v>1.4285714285714285E-2</v>
      </c>
      <c r="H1225" s="24">
        <v>1.4285714285714285E-2</v>
      </c>
    </row>
    <row r="1226" spans="1:8" ht="28.9">
      <c r="A1226" s="100" t="s">
        <v>159</v>
      </c>
      <c r="B1226" s="24">
        <v>0</v>
      </c>
      <c r="C1226" s="24">
        <v>0</v>
      </c>
      <c r="D1226" s="24">
        <v>0</v>
      </c>
      <c r="E1226" s="24">
        <v>0</v>
      </c>
      <c r="F1226" s="24">
        <v>0</v>
      </c>
      <c r="G1226" s="24">
        <v>4.7619047619047623E-3</v>
      </c>
      <c r="H1226" s="24">
        <v>4.7619047619047623E-3</v>
      </c>
    </row>
    <row r="1227" spans="1:8">
      <c r="A1227" s="100" t="s">
        <v>141</v>
      </c>
      <c r="B1227" s="24">
        <v>4.7619047619047623E-3</v>
      </c>
      <c r="C1227" s="24">
        <v>0</v>
      </c>
      <c r="D1227" s="24">
        <v>0</v>
      </c>
      <c r="E1227" s="24">
        <v>0</v>
      </c>
      <c r="F1227" s="24">
        <v>0</v>
      </c>
      <c r="G1227" s="24">
        <v>9.5238095238095247E-3</v>
      </c>
      <c r="H1227" s="24">
        <v>1.4285714285714285E-2</v>
      </c>
    </row>
    <row r="1228" spans="1:8">
      <c r="A1228" s="100" t="s">
        <v>129</v>
      </c>
      <c r="B1228" s="24">
        <v>0</v>
      </c>
      <c r="C1228" s="24">
        <v>0</v>
      </c>
      <c r="D1228" s="24">
        <v>0</v>
      </c>
      <c r="E1228" s="24">
        <v>0</v>
      </c>
      <c r="F1228" s="24">
        <v>0</v>
      </c>
      <c r="G1228" s="24">
        <v>5.7142857142857141E-2</v>
      </c>
      <c r="H1228" s="24">
        <v>5.7142857142857141E-2</v>
      </c>
    </row>
    <row r="1229" spans="1:8">
      <c r="A1229" s="100" t="s">
        <v>144</v>
      </c>
      <c r="B1229" s="24">
        <v>0</v>
      </c>
      <c r="C1229" s="24">
        <v>0</v>
      </c>
      <c r="D1229" s="24">
        <v>0</v>
      </c>
      <c r="E1229" s="24">
        <v>0</v>
      </c>
      <c r="F1229" s="24">
        <v>0</v>
      </c>
      <c r="G1229" s="24">
        <v>4.7619047619047623E-3</v>
      </c>
      <c r="H1229" s="24">
        <v>4.7619047619047623E-3</v>
      </c>
    </row>
    <row r="1230" spans="1:8">
      <c r="A1230" s="100" t="s">
        <v>117</v>
      </c>
      <c r="B1230" s="24">
        <v>0</v>
      </c>
      <c r="C1230" s="24">
        <v>0</v>
      </c>
      <c r="D1230" s="24">
        <v>0</v>
      </c>
      <c r="E1230" s="24">
        <v>0</v>
      </c>
      <c r="F1230" s="24">
        <v>4.7619047619047623E-3</v>
      </c>
      <c r="G1230" s="24">
        <v>3.8095238095238099E-2</v>
      </c>
      <c r="H1230" s="24">
        <v>4.2857142857142858E-2</v>
      </c>
    </row>
    <row r="1231" spans="1:8">
      <c r="A1231" s="100" t="s">
        <v>134</v>
      </c>
      <c r="B1231" s="24">
        <v>0</v>
      </c>
      <c r="C1231" s="24">
        <v>0</v>
      </c>
      <c r="D1231" s="24">
        <v>0</v>
      </c>
      <c r="E1231" s="24">
        <v>0</v>
      </c>
      <c r="F1231" s="24">
        <v>0</v>
      </c>
      <c r="G1231" s="24">
        <v>4.7619047619047623E-3</v>
      </c>
      <c r="H1231" s="24">
        <v>4.7619047619047623E-3</v>
      </c>
    </row>
    <row r="1232" spans="1:8">
      <c r="A1232" s="100" t="s">
        <v>148</v>
      </c>
      <c r="B1232" s="24">
        <v>0</v>
      </c>
      <c r="C1232" s="24">
        <v>0</v>
      </c>
      <c r="D1232" s="24">
        <v>0</v>
      </c>
      <c r="E1232" s="24">
        <v>0</v>
      </c>
      <c r="F1232" s="24">
        <v>0</v>
      </c>
      <c r="G1232" s="24">
        <v>4.7619047619047623E-3</v>
      </c>
      <c r="H1232" s="24">
        <v>4.7619047619047623E-3</v>
      </c>
    </row>
    <row r="1233" spans="1:8" ht="28.9">
      <c r="A1233" s="100" t="s">
        <v>105</v>
      </c>
      <c r="B1233" s="24">
        <v>4.7619047619047623E-3</v>
      </c>
      <c r="C1233" s="24">
        <v>4.7619047619047623E-3</v>
      </c>
      <c r="D1233" s="24">
        <v>0</v>
      </c>
      <c r="E1233" s="24">
        <v>0</v>
      </c>
      <c r="F1233" s="24">
        <v>4.7619047619047623E-3</v>
      </c>
      <c r="G1233" s="24">
        <v>0.10952380952380952</v>
      </c>
      <c r="H1233" s="24">
        <v>0.12380952380952381</v>
      </c>
    </row>
    <row r="1234" spans="1:8">
      <c r="A1234" s="100" t="s">
        <v>136</v>
      </c>
      <c r="B1234" s="24">
        <v>4.7619047619047623E-3</v>
      </c>
      <c r="C1234" s="24">
        <v>0</v>
      </c>
      <c r="D1234" s="24">
        <v>4.7619047619047623E-3</v>
      </c>
      <c r="E1234" s="24">
        <v>0</v>
      </c>
      <c r="F1234" s="24">
        <v>0</v>
      </c>
      <c r="G1234" s="24">
        <v>8.0952380952380956E-2</v>
      </c>
      <c r="H1234" s="24">
        <v>9.0476190476190474E-2</v>
      </c>
    </row>
    <row r="1235" spans="1:8">
      <c r="A1235" s="74" t="s">
        <v>186</v>
      </c>
      <c r="B1235" s="76">
        <v>6.6666666666666666E-2</v>
      </c>
      <c r="C1235" s="76">
        <v>4.7619047619047623E-3</v>
      </c>
      <c r="D1235" s="76">
        <v>1.4285714285714285E-2</v>
      </c>
      <c r="E1235" s="76">
        <v>4.7619047619047623E-3</v>
      </c>
      <c r="F1235" s="76">
        <v>2.3809523809523808E-2</v>
      </c>
      <c r="G1235" s="76">
        <v>0.88571428571428568</v>
      </c>
      <c r="H1235" s="76">
        <v>1</v>
      </c>
    </row>
    <row r="1236" spans="1:8" hidden="1" outlineLevel="1">
      <c r="A1236"/>
      <c r="B1236"/>
    </row>
    <row r="1237" spans="1:8" hidden="1" outlineLevel="1">
      <c r="A1237"/>
      <c r="B1237"/>
    </row>
    <row r="1238" spans="1:8" hidden="1" outlineLevel="1">
      <c r="A1238"/>
      <c r="B1238"/>
    </row>
    <row r="1239" spans="1:8" hidden="1" outlineLevel="1">
      <c r="A1239"/>
      <c r="B1239"/>
    </row>
    <row r="1240" spans="1:8" hidden="1" outlineLevel="1">
      <c r="A1240"/>
      <c r="B1240"/>
    </row>
    <row r="1241" spans="1:8" hidden="1" outlineLevel="1">
      <c r="A1241"/>
      <c r="B1241"/>
    </row>
    <row r="1242" spans="1:8" hidden="1" outlineLevel="1">
      <c r="A1242"/>
      <c r="B1242"/>
    </row>
    <row r="1243" spans="1:8" hidden="1" outlineLevel="1">
      <c r="A1243"/>
      <c r="B1243"/>
    </row>
    <row r="1244" spans="1:8" hidden="1" outlineLevel="1">
      <c r="A1244"/>
      <c r="B1244"/>
    </row>
    <row r="1245" spans="1:8" hidden="1" outlineLevel="1">
      <c r="A1245"/>
      <c r="B1245"/>
    </row>
    <row r="1246" spans="1:8" hidden="1" outlineLevel="1">
      <c r="A1246"/>
      <c r="B1246"/>
    </row>
    <row r="1247" spans="1:8" hidden="1" outlineLevel="1">
      <c r="A1247"/>
      <c r="B1247"/>
    </row>
    <row r="1248" spans="1:8" hidden="1" outlineLevel="1">
      <c r="A1248"/>
      <c r="B1248"/>
    </row>
    <row r="1249" customFormat="1" hidden="1" outlineLevel="1"/>
    <row r="1250" customFormat="1" hidden="1" outlineLevel="1"/>
    <row r="1251" customFormat="1" hidden="1" outlineLevel="1"/>
    <row r="1252" customFormat="1" hidden="1" outlineLevel="1"/>
    <row r="1253" customFormat="1" hidden="1" outlineLevel="1"/>
    <row r="1254" customFormat="1" hidden="1" outlineLevel="1"/>
    <row r="1255" customFormat="1" hidden="1" outlineLevel="1"/>
    <row r="1256" customFormat="1" hidden="1" outlineLevel="1"/>
    <row r="1257" customFormat="1" hidden="1" outlineLevel="1"/>
    <row r="1258" customFormat="1" hidden="1" outlineLevel="1"/>
    <row r="1259" customFormat="1" hidden="1" outlineLevel="1"/>
    <row r="1260" customFormat="1" hidden="1" outlineLevel="1"/>
    <row r="1261" customFormat="1" hidden="1" outlineLevel="1"/>
    <row r="1262" customFormat="1" hidden="1" outlineLevel="1"/>
    <row r="1263" customFormat="1" hidden="1" outlineLevel="1"/>
    <row r="1264" customFormat="1" hidden="1" outlineLevel="1"/>
    <row r="1265" spans="1:8" hidden="1" outlineLevel="1">
      <c r="A1265"/>
      <c r="B1265"/>
    </row>
    <row r="1266" spans="1:8" hidden="1" outlineLevel="1">
      <c r="A1266"/>
      <c r="B1266"/>
    </row>
    <row r="1267" spans="1:8" hidden="1" outlineLevel="1">
      <c r="A1267"/>
      <c r="B1267"/>
    </row>
    <row r="1268" spans="1:8" hidden="1" outlineLevel="1">
      <c r="A1268"/>
      <c r="B1268"/>
    </row>
    <row r="1269" spans="1:8" hidden="1" outlineLevel="1">
      <c r="A1269"/>
      <c r="B1269"/>
    </row>
    <row r="1270" spans="1:8" hidden="1" outlineLevel="1">
      <c r="A1270"/>
      <c r="B1270"/>
    </row>
    <row r="1271" spans="1:8" hidden="1" outlineLevel="1">
      <c r="A1271"/>
      <c r="B1271"/>
    </row>
    <row r="1272" spans="1:8" hidden="1" outlineLevel="1">
      <c r="A1272" s="77"/>
      <c r="B1272" s="87"/>
      <c r="C1272" s="87"/>
      <c r="D1272" s="87"/>
      <c r="E1272" s="87"/>
      <c r="F1272" s="87"/>
      <c r="G1272" s="87"/>
      <c r="H1272" s="87"/>
    </row>
    <row r="1273" spans="1:8" hidden="1" outlineLevel="1">
      <c r="A1273" s="77"/>
      <c r="B1273" s="87"/>
      <c r="C1273" s="87"/>
      <c r="D1273" s="87"/>
      <c r="E1273" s="87"/>
      <c r="F1273" s="87"/>
      <c r="G1273" s="87"/>
      <c r="H1273" s="87"/>
    </row>
    <row r="1274" spans="1:8" hidden="1" outlineLevel="1">
      <c r="A1274" s="77"/>
      <c r="B1274" s="87"/>
      <c r="C1274" s="87"/>
      <c r="D1274" s="87"/>
      <c r="E1274" s="87"/>
      <c r="F1274" s="87"/>
      <c r="G1274" s="87"/>
      <c r="H1274" s="87"/>
    </row>
    <row r="1275" spans="1:8" hidden="1" outlineLevel="1">
      <c r="A1275" s="77"/>
      <c r="B1275" s="87"/>
      <c r="C1275" s="87"/>
      <c r="D1275" s="87"/>
      <c r="E1275" s="87"/>
      <c r="F1275" s="87"/>
      <c r="G1275" s="87"/>
      <c r="H1275" s="87"/>
    </row>
    <row r="1276" spans="1:8" hidden="1" outlineLevel="1">
      <c r="A1276" s="77"/>
      <c r="B1276" s="87"/>
      <c r="C1276" s="87"/>
      <c r="D1276" s="87"/>
      <c r="E1276" s="87"/>
      <c r="F1276" s="87"/>
      <c r="G1276" s="87"/>
      <c r="H1276" s="87"/>
    </row>
    <row r="1277" spans="1:8" hidden="1" outlineLevel="1">
      <c r="A1277" s="77"/>
      <c r="B1277" s="87"/>
      <c r="C1277" s="87"/>
      <c r="D1277" s="87"/>
      <c r="E1277" s="87"/>
      <c r="F1277" s="87"/>
      <c r="G1277" s="87"/>
      <c r="H1277" s="87"/>
    </row>
    <row r="1278" spans="1:8" hidden="1" outlineLevel="1">
      <c r="A1278" s="77"/>
      <c r="B1278" s="87"/>
      <c r="C1278" s="87"/>
      <c r="D1278" s="87"/>
      <c r="E1278" s="87"/>
      <c r="F1278" s="87"/>
      <c r="G1278" s="87"/>
      <c r="H1278" s="87"/>
    </row>
    <row r="1279" spans="1:8" hidden="1" outlineLevel="1">
      <c r="A1279" s="77"/>
      <c r="B1279" s="87"/>
      <c r="C1279" s="87"/>
      <c r="D1279" s="87"/>
      <c r="E1279" s="87"/>
      <c r="F1279" s="87"/>
      <c r="G1279" s="87"/>
      <c r="H1279" s="87"/>
    </row>
    <row r="1280" spans="1:8" hidden="1" outlineLevel="1">
      <c r="A1280" s="77"/>
      <c r="B1280" s="87"/>
      <c r="C1280" s="87"/>
      <c r="D1280" s="87"/>
      <c r="E1280" s="87"/>
      <c r="F1280" s="87"/>
      <c r="G1280" s="87"/>
      <c r="H1280" s="87"/>
    </row>
    <row r="1281" spans="1:8" hidden="1" outlineLevel="1">
      <c r="A1281" s="77"/>
      <c r="B1281" s="87"/>
      <c r="C1281" s="87"/>
      <c r="D1281" s="87"/>
      <c r="E1281" s="87"/>
      <c r="F1281" s="87"/>
      <c r="G1281" s="87"/>
      <c r="H1281" s="87"/>
    </row>
    <row r="1282" spans="1:8" hidden="1" outlineLevel="1">
      <c r="A1282" s="77"/>
      <c r="B1282" s="87"/>
      <c r="C1282" s="87"/>
      <c r="D1282" s="87"/>
      <c r="E1282" s="87"/>
      <c r="F1282" s="87"/>
      <c r="G1282" s="87"/>
      <c r="H1282" s="87"/>
    </row>
    <row r="1283" spans="1:8" hidden="1" outlineLevel="1">
      <c r="A1283" s="77"/>
      <c r="B1283" s="87"/>
      <c r="C1283" s="87"/>
      <c r="D1283" s="87"/>
      <c r="E1283" s="87"/>
      <c r="F1283" s="87"/>
      <c r="G1283" s="87"/>
      <c r="H1283" s="87"/>
    </row>
    <row r="1284" spans="1:8" hidden="1" outlineLevel="1">
      <c r="A1284" s="77"/>
      <c r="B1284" s="87"/>
      <c r="C1284" s="87"/>
      <c r="D1284" s="87"/>
      <c r="E1284" s="87"/>
      <c r="F1284" s="87"/>
      <c r="G1284" s="87"/>
      <c r="H1284" s="87"/>
    </row>
    <row r="1285" spans="1:8" hidden="1" outlineLevel="1">
      <c r="A1285" s="77"/>
      <c r="B1285" s="87"/>
      <c r="C1285" s="87"/>
      <c r="D1285" s="87"/>
      <c r="E1285" s="87"/>
      <c r="F1285" s="87"/>
      <c r="G1285" s="87"/>
      <c r="H1285" s="87"/>
    </row>
    <row r="1286" spans="1:8" collapsed="1">
      <c r="A1286" s="90" t="s">
        <v>217</v>
      </c>
      <c r="B1286" s="87"/>
      <c r="C1286" s="87"/>
      <c r="D1286" s="87"/>
      <c r="E1286" s="87"/>
      <c r="F1286" s="87"/>
      <c r="G1286" s="87"/>
      <c r="H1286" s="87"/>
    </row>
    <row r="1287" spans="1:8">
      <c r="A1287" s="82" t="s">
        <v>207</v>
      </c>
      <c r="B1287" s="47" t="s">
        <v>109</v>
      </c>
      <c r="C1287" s="82"/>
      <c r="D1287" s="82"/>
      <c r="E1287" s="82"/>
      <c r="F1287" s="82"/>
      <c r="G1287" s="82"/>
      <c r="H1287" s="82"/>
    </row>
    <row r="1288" spans="1:8" ht="28.9">
      <c r="A1288" s="82" t="s">
        <v>109</v>
      </c>
      <c r="B1288" s="47" t="s">
        <v>104</v>
      </c>
      <c r="C1288" s="47" t="s">
        <v>169</v>
      </c>
      <c r="D1288" s="47" t="s">
        <v>158</v>
      </c>
      <c r="E1288" s="47" t="s">
        <v>152</v>
      </c>
      <c r="F1288" s="47" t="s">
        <v>161</v>
      </c>
      <c r="G1288" s="47" t="s">
        <v>115</v>
      </c>
      <c r="H1288" s="83" t="s">
        <v>186</v>
      </c>
    </row>
    <row r="1289" spans="1:8">
      <c r="A1289" s="96" t="s">
        <v>175</v>
      </c>
      <c r="B1289" s="24">
        <v>4.7619047619047616E-2</v>
      </c>
      <c r="C1289" s="24">
        <v>0</v>
      </c>
      <c r="D1289" s="24">
        <v>9.5238095238095247E-3</v>
      </c>
      <c r="E1289" s="24">
        <v>4.7619047619047623E-3</v>
      </c>
      <c r="F1289" s="24">
        <v>1.4285714285714285E-2</v>
      </c>
      <c r="G1289" s="24">
        <v>0.46666666666666667</v>
      </c>
      <c r="H1289" s="24">
        <v>0.54285714285714282</v>
      </c>
    </row>
    <row r="1290" spans="1:8">
      <c r="A1290" s="97" t="s">
        <v>75</v>
      </c>
      <c r="B1290" s="24">
        <v>4.7619047619047616E-2</v>
      </c>
      <c r="C1290" s="24">
        <v>0</v>
      </c>
      <c r="D1290" s="24">
        <v>9.5238095238095247E-3</v>
      </c>
      <c r="E1290" s="24">
        <v>4.7619047619047623E-3</v>
      </c>
      <c r="F1290" s="24">
        <v>1.4285714285714285E-2</v>
      </c>
      <c r="G1290" s="24">
        <v>0.46666666666666667</v>
      </c>
      <c r="H1290" s="24">
        <v>0.54285714285714282</v>
      </c>
    </row>
    <row r="1291" spans="1:8">
      <c r="A1291" s="101" t="s">
        <v>119</v>
      </c>
      <c r="B1291" s="24">
        <v>9.5238095238095247E-3</v>
      </c>
      <c r="C1291" s="24">
        <v>0</v>
      </c>
      <c r="D1291" s="24">
        <v>0</v>
      </c>
      <c r="E1291" s="24">
        <v>4.7619047619047623E-3</v>
      </c>
      <c r="F1291" s="24">
        <v>4.7619047619047623E-3</v>
      </c>
      <c r="G1291" s="24">
        <v>0.21904761904761905</v>
      </c>
      <c r="H1291" s="24">
        <v>0.23809523809523808</v>
      </c>
    </row>
    <row r="1292" spans="1:8">
      <c r="A1292" s="101" t="s">
        <v>153</v>
      </c>
      <c r="B1292" s="24">
        <v>0</v>
      </c>
      <c r="C1292" s="24">
        <v>0</v>
      </c>
      <c r="D1292" s="24">
        <v>4.7619047619047623E-3</v>
      </c>
      <c r="E1292" s="24">
        <v>0</v>
      </c>
      <c r="F1292" s="24">
        <v>0</v>
      </c>
      <c r="G1292" s="24">
        <v>1.4285714285714285E-2</v>
      </c>
      <c r="H1292" s="24">
        <v>1.9047619047619049E-2</v>
      </c>
    </row>
    <row r="1293" spans="1:8">
      <c r="A1293" s="101" t="s">
        <v>110</v>
      </c>
      <c r="B1293" s="24">
        <v>9.5238095238095247E-3</v>
      </c>
      <c r="C1293" s="24">
        <v>0</v>
      </c>
      <c r="D1293" s="24">
        <v>4.7619047619047623E-3</v>
      </c>
      <c r="E1293" s="24">
        <v>0</v>
      </c>
      <c r="F1293" s="24">
        <v>0</v>
      </c>
      <c r="G1293" s="24">
        <v>0.12380952380952381</v>
      </c>
      <c r="H1293" s="24">
        <v>0.1380952380952381</v>
      </c>
    </row>
    <row r="1294" spans="1:8">
      <c r="A1294" s="101" t="s">
        <v>147</v>
      </c>
      <c r="B1294" s="24">
        <v>1.4285714285714285E-2</v>
      </c>
      <c r="C1294" s="24">
        <v>0</v>
      </c>
      <c r="D1294" s="24">
        <v>0</v>
      </c>
      <c r="E1294" s="24">
        <v>0</v>
      </c>
      <c r="F1294" s="24">
        <v>0</v>
      </c>
      <c r="G1294" s="24">
        <v>0</v>
      </c>
      <c r="H1294" s="24">
        <v>1.4285714285714285E-2</v>
      </c>
    </row>
    <row r="1295" spans="1:8">
      <c r="A1295" s="101" t="s">
        <v>104</v>
      </c>
      <c r="B1295" s="24">
        <v>1.4285714285714285E-2</v>
      </c>
      <c r="C1295" s="24">
        <v>0</v>
      </c>
      <c r="D1295" s="24">
        <v>0</v>
      </c>
      <c r="E1295" s="24">
        <v>0</v>
      </c>
      <c r="F1295" s="24">
        <v>9.5238095238095247E-3</v>
      </c>
      <c r="G1295" s="24">
        <v>0.10952380952380952</v>
      </c>
      <c r="H1295" s="24">
        <v>0.13333333333333333</v>
      </c>
    </row>
    <row r="1296" spans="1:8">
      <c r="A1296" s="96" t="s">
        <v>174</v>
      </c>
      <c r="B1296" s="24">
        <v>1.9047619047619049E-2</v>
      </c>
      <c r="C1296" s="24">
        <v>4.7619047619047623E-3</v>
      </c>
      <c r="D1296" s="24">
        <v>4.7619047619047623E-3</v>
      </c>
      <c r="E1296" s="24">
        <v>0</v>
      </c>
      <c r="F1296" s="24">
        <v>9.5238095238095247E-3</v>
      </c>
      <c r="G1296" s="24">
        <v>0.41904761904761906</v>
      </c>
      <c r="H1296" s="24">
        <v>0.45714285714285713</v>
      </c>
    </row>
    <row r="1297" spans="1:8">
      <c r="A1297" s="97" t="s">
        <v>75</v>
      </c>
      <c r="B1297" s="24">
        <v>1.9047619047619049E-2</v>
      </c>
      <c r="C1297" s="24">
        <v>4.7619047619047623E-3</v>
      </c>
      <c r="D1297" s="24">
        <v>4.7619047619047623E-3</v>
      </c>
      <c r="E1297" s="24">
        <v>0</v>
      </c>
      <c r="F1297" s="24">
        <v>9.5238095238095247E-3</v>
      </c>
      <c r="G1297" s="24">
        <v>0.41904761904761906</v>
      </c>
      <c r="H1297" s="24">
        <v>0.45714285714285713</v>
      </c>
    </row>
    <row r="1298" spans="1:8">
      <c r="A1298" s="101" t="s">
        <v>119</v>
      </c>
      <c r="B1298" s="24">
        <v>4.7619047619047623E-3</v>
      </c>
      <c r="C1298" s="24">
        <v>0</v>
      </c>
      <c r="D1298" s="24">
        <v>0</v>
      </c>
      <c r="E1298" s="24">
        <v>0</v>
      </c>
      <c r="F1298" s="24">
        <v>9.5238095238095247E-3</v>
      </c>
      <c r="G1298" s="24">
        <v>0.20476190476190476</v>
      </c>
      <c r="H1298" s="24">
        <v>0.21904761904761905</v>
      </c>
    </row>
    <row r="1299" spans="1:8">
      <c r="A1299" s="101" t="s">
        <v>153</v>
      </c>
      <c r="B1299" s="24">
        <v>0</v>
      </c>
      <c r="C1299" s="24">
        <v>0</v>
      </c>
      <c r="D1299" s="24">
        <v>0</v>
      </c>
      <c r="E1299" s="24">
        <v>0</v>
      </c>
      <c r="F1299" s="24">
        <v>0</v>
      </c>
      <c r="G1299" s="24">
        <v>1.9047619047619049E-2</v>
      </c>
      <c r="H1299" s="24">
        <v>1.9047619047619049E-2</v>
      </c>
    </row>
    <row r="1300" spans="1:8">
      <c r="A1300" s="101" t="s">
        <v>110</v>
      </c>
      <c r="B1300" s="24">
        <v>4.7619047619047623E-3</v>
      </c>
      <c r="C1300" s="24">
        <v>0</v>
      </c>
      <c r="D1300" s="24">
        <v>0</v>
      </c>
      <c r="E1300" s="24">
        <v>0</v>
      </c>
      <c r="F1300" s="24">
        <v>0</v>
      </c>
      <c r="G1300" s="24">
        <v>8.5714285714285715E-2</v>
      </c>
      <c r="H1300" s="24">
        <v>9.0476190476190474E-2</v>
      </c>
    </row>
    <row r="1301" spans="1:8">
      <c r="A1301" s="101" t="s">
        <v>104</v>
      </c>
      <c r="B1301" s="24">
        <v>9.5238095238095247E-3</v>
      </c>
      <c r="C1301" s="24">
        <v>4.7619047619047623E-3</v>
      </c>
      <c r="D1301" s="24">
        <v>4.7619047619047623E-3</v>
      </c>
      <c r="E1301" s="24">
        <v>0</v>
      </c>
      <c r="F1301" s="24">
        <v>0</v>
      </c>
      <c r="G1301" s="24">
        <v>0.10952380952380952</v>
      </c>
      <c r="H1301" s="24">
        <v>0.12857142857142856</v>
      </c>
    </row>
    <row r="1302" spans="1:8">
      <c r="A1302" s="74" t="s">
        <v>186</v>
      </c>
      <c r="B1302" s="76">
        <v>6.6666666666666666E-2</v>
      </c>
      <c r="C1302" s="76">
        <v>4.7619047619047623E-3</v>
      </c>
      <c r="D1302" s="76">
        <v>1.4285714285714285E-2</v>
      </c>
      <c r="E1302" s="76">
        <v>4.7619047619047623E-3</v>
      </c>
      <c r="F1302" s="76">
        <v>2.3809523809523808E-2</v>
      </c>
      <c r="G1302" s="76">
        <v>0.88571428571428568</v>
      </c>
      <c r="H1302" s="76">
        <v>1</v>
      </c>
    </row>
    <row r="1303" spans="1:8" hidden="1" outlineLevel="1">
      <c r="A1303"/>
      <c r="B1303"/>
    </row>
    <row r="1304" spans="1:8" hidden="1" outlineLevel="1">
      <c r="A1304"/>
      <c r="B1304"/>
    </row>
    <row r="1305" spans="1:8" hidden="1" outlineLevel="1">
      <c r="A1305"/>
      <c r="B1305"/>
    </row>
    <row r="1306" spans="1:8" hidden="1" outlineLevel="1">
      <c r="A1306"/>
      <c r="B1306"/>
    </row>
    <row r="1307" spans="1:8" hidden="1" outlineLevel="1">
      <c r="A1307"/>
      <c r="B1307"/>
    </row>
    <row r="1308" spans="1:8" hidden="1" outlineLevel="1">
      <c r="A1308"/>
      <c r="B1308"/>
    </row>
    <row r="1309" spans="1:8" hidden="1" outlineLevel="1">
      <c r="A1309"/>
      <c r="B1309"/>
    </row>
    <row r="1310" spans="1:8" hidden="1" outlineLevel="1">
      <c r="A1310"/>
      <c r="B1310"/>
    </row>
    <row r="1311" spans="1:8" hidden="1" outlineLevel="1">
      <c r="A1311"/>
      <c r="B1311"/>
    </row>
    <row r="1312" spans="1:8" hidden="1" outlineLevel="1">
      <c r="A1312"/>
      <c r="B1312"/>
    </row>
    <row r="1313" spans="1:8" hidden="1" outlineLevel="1">
      <c r="A1313"/>
      <c r="B1313"/>
    </row>
    <row r="1314" spans="1:8" hidden="1" outlineLevel="1">
      <c r="A1314" s="77"/>
      <c r="B1314" s="87"/>
      <c r="C1314" s="87"/>
      <c r="D1314" s="87"/>
      <c r="E1314" s="87"/>
      <c r="F1314" s="87"/>
      <c r="G1314" s="87"/>
      <c r="H1314" s="87"/>
    </row>
    <row r="1315" spans="1:8" hidden="1" outlineLevel="1">
      <c r="A1315" s="77"/>
      <c r="B1315" s="87"/>
      <c r="C1315" s="87"/>
      <c r="D1315" s="87"/>
      <c r="E1315" s="87"/>
      <c r="F1315" s="87"/>
      <c r="G1315" s="87"/>
      <c r="H1315" s="87"/>
    </row>
    <row r="1316" spans="1:8" hidden="1" outlineLevel="1">
      <c r="A1316" s="77"/>
      <c r="B1316" s="87"/>
      <c r="C1316" s="87"/>
      <c r="D1316" s="87"/>
      <c r="E1316" s="87"/>
      <c r="F1316" s="87"/>
      <c r="G1316" s="87"/>
      <c r="H1316" s="87"/>
    </row>
    <row r="1317" spans="1:8" hidden="1" outlineLevel="1">
      <c r="A1317" s="77"/>
      <c r="B1317" s="87"/>
      <c r="C1317" s="87"/>
      <c r="D1317" s="87"/>
      <c r="E1317" s="87"/>
      <c r="F1317" s="87"/>
      <c r="G1317" s="87"/>
      <c r="H1317" s="87"/>
    </row>
    <row r="1318" spans="1:8" hidden="1" outlineLevel="1">
      <c r="A1318" s="77"/>
      <c r="B1318" s="87"/>
      <c r="C1318" s="87"/>
      <c r="D1318" s="87"/>
      <c r="E1318" s="87"/>
      <c r="F1318" s="87"/>
      <c r="G1318" s="87"/>
      <c r="H1318" s="87"/>
    </row>
    <row r="1319" spans="1:8" hidden="1" outlineLevel="1">
      <c r="A1319" s="77"/>
      <c r="B1319" s="87"/>
      <c r="C1319" s="87"/>
      <c r="D1319" s="87"/>
      <c r="E1319" s="87"/>
      <c r="F1319" s="87"/>
      <c r="G1319" s="87"/>
      <c r="H1319" s="87"/>
    </row>
    <row r="1320" spans="1:8" hidden="1" outlineLevel="1">
      <c r="A1320" s="77"/>
      <c r="B1320" s="87"/>
      <c r="C1320" s="87"/>
      <c r="D1320" s="87"/>
      <c r="E1320" s="87"/>
      <c r="F1320" s="87"/>
      <c r="G1320" s="87"/>
      <c r="H1320" s="87"/>
    </row>
    <row r="1321" spans="1:8" hidden="1" outlineLevel="1">
      <c r="A1321" s="77"/>
      <c r="B1321" s="87"/>
      <c r="C1321" s="87"/>
      <c r="D1321" s="87"/>
      <c r="E1321" s="87"/>
      <c r="F1321" s="87"/>
      <c r="G1321" s="87"/>
      <c r="H1321" s="87"/>
    </row>
    <row r="1322" spans="1:8" hidden="1" outlineLevel="1">
      <c r="A1322" s="77"/>
      <c r="B1322" s="87"/>
      <c r="C1322" s="87"/>
      <c r="D1322" s="87"/>
      <c r="E1322" s="87"/>
      <c r="F1322" s="87"/>
      <c r="G1322" s="87"/>
      <c r="H1322" s="87"/>
    </row>
    <row r="1323" spans="1:8" hidden="1" outlineLevel="1">
      <c r="A1323" s="77"/>
      <c r="B1323" s="87"/>
      <c r="C1323" s="87"/>
      <c r="D1323" s="87"/>
      <c r="E1323" s="87"/>
      <c r="F1323" s="87"/>
      <c r="G1323" s="87"/>
      <c r="H1323" s="87"/>
    </row>
    <row r="1324" spans="1:8" hidden="1" outlineLevel="1">
      <c r="A1324" s="77"/>
      <c r="B1324" s="87"/>
      <c r="C1324" s="87"/>
      <c r="D1324" s="87"/>
      <c r="E1324" s="87"/>
      <c r="F1324" s="87"/>
      <c r="G1324" s="87"/>
      <c r="H1324" s="87"/>
    </row>
    <row r="1325" spans="1:8" hidden="1" outlineLevel="1">
      <c r="A1325" s="77"/>
      <c r="B1325" s="87"/>
      <c r="C1325" s="87"/>
      <c r="D1325" s="87"/>
      <c r="E1325" s="87"/>
      <c r="F1325" s="87"/>
      <c r="G1325" s="87"/>
      <c r="H1325" s="87"/>
    </row>
    <row r="1326" spans="1:8" hidden="1" outlineLevel="1">
      <c r="A1326" s="77"/>
      <c r="B1326" s="87"/>
      <c r="C1326" s="87"/>
      <c r="D1326" s="87"/>
      <c r="E1326" s="87"/>
      <c r="F1326" s="87"/>
      <c r="G1326" s="87"/>
      <c r="H1326" s="87"/>
    </row>
    <row r="1327" spans="1:8" hidden="1" outlineLevel="1">
      <c r="A1327" s="77"/>
      <c r="B1327" s="87"/>
      <c r="C1327" s="87"/>
      <c r="D1327" s="87"/>
      <c r="E1327" s="87"/>
      <c r="F1327" s="87"/>
      <c r="G1327" s="87"/>
      <c r="H1327" s="87"/>
    </row>
    <row r="1328" spans="1:8" hidden="1" outlineLevel="1">
      <c r="A1328" s="77"/>
      <c r="B1328" s="87"/>
      <c r="C1328" s="87"/>
      <c r="D1328" s="87"/>
      <c r="E1328" s="87"/>
      <c r="F1328" s="87"/>
      <c r="G1328" s="87"/>
      <c r="H1328" s="87"/>
    </row>
    <row r="1329" spans="1:8" hidden="1" outlineLevel="1">
      <c r="A1329" s="77"/>
      <c r="B1329" s="87"/>
      <c r="C1329" s="87"/>
      <c r="D1329" s="87"/>
      <c r="E1329" s="87"/>
      <c r="F1329" s="87"/>
      <c r="G1329" s="87"/>
      <c r="H1329" s="87"/>
    </row>
    <row r="1330" spans="1:8" hidden="1" outlineLevel="1">
      <c r="A1330" s="77"/>
      <c r="B1330" s="87"/>
      <c r="C1330" s="87"/>
      <c r="D1330" s="87"/>
      <c r="E1330" s="87"/>
      <c r="F1330" s="87"/>
      <c r="G1330" s="87"/>
      <c r="H1330" s="87"/>
    </row>
    <row r="1331" spans="1:8" hidden="1" outlineLevel="1">
      <c r="A1331" s="77"/>
      <c r="B1331" s="87"/>
      <c r="C1331" s="87"/>
      <c r="D1331" s="87"/>
      <c r="E1331" s="87"/>
      <c r="F1331" s="87"/>
      <c r="G1331" s="87"/>
      <c r="H1331" s="87"/>
    </row>
    <row r="1332" spans="1:8" hidden="1" outlineLevel="1">
      <c r="A1332" s="77"/>
      <c r="B1332" s="87"/>
      <c r="C1332" s="87"/>
      <c r="D1332" s="87"/>
      <c r="E1332" s="87"/>
      <c r="F1332" s="87"/>
      <c r="G1332" s="87"/>
      <c r="H1332" s="87"/>
    </row>
    <row r="1333" spans="1:8" hidden="1" outlineLevel="1">
      <c r="A1333" s="77"/>
      <c r="B1333" s="87"/>
      <c r="C1333" s="87"/>
      <c r="D1333" s="87"/>
      <c r="E1333" s="87"/>
      <c r="F1333" s="87"/>
      <c r="G1333" s="87"/>
      <c r="H1333" s="87"/>
    </row>
    <row r="1334" spans="1:8" hidden="1" outlineLevel="1">
      <c r="A1334" s="77"/>
      <c r="B1334" s="87"/>
      <c r="C1334" s="87"/>
      <c r="D1334" s="87"/>
      <c r="E1334" s="87"/>
      <c r="F1334" s="87"/>
      <c r="G1334" s="87"/>
      <c r="H1334" s="87"/>
    </row>
    <row r="1335" spans="1:8" hidden="1" outlineLevel="1">
      <c r="A1335" s="77"/>
      <c r="B1335" s="87"/>
      <c r="C1335" s="87"/>
      <c r="D1335" s="87"/>
      <c r="E1335" s="87"/>
      <c r="F1335" s="87"/>
      <c r="G1335" s="87"/>
      <c r="H1335" s="87"/>
    </row>
    <row r="1336" spans="1:8" hidden="1" outlineLevel="1">
      <c r="A1336" s="77"/>
      <c r="B1336" s="87"/>
      <c r="C1336" s="87"/>
      <c r="D1336" s="87"/>
      <c r="E1336" s="87"/>
      <c r="F1336" s="87"/>
      <c r="G1336" s="87"/>
      <c r="H1336" s="87"/>
    </row>
    <row r="1337" spans="1:8" hidden="1" outlineLevel="1">
      <c r="A1337" s="77"/>
      <c r="B1337" s="87"/>
      <c r="C1337" s="87"/>
      <c r="D1337" s="87"/>
      <c r="E1337" s="87"/>
      <c r="F1337" s="87"/>
      <c r="G1337" s="87"/>
      <c r="H1337" s="87"/>
    </row>
    <row r="1338" spans="1:8" hidden="1" outlineLevel="1">
      <c r="A1338" s="77"/>
      <c r="B1338" s="87"/>
      <c r="C1338" s="87"/>
      <c r="D1338" s="87"/>
      <c r="E1338" s="87"/>
      <c r="F1338" s="87"/>
      <c r="G1338" s="87"/>
      <c r="H1338" s="87"/>
    </row>
    <row r="1339" spans="1:8" hidden="1" outlineLevel="1">
      <c r="A1339" s="77"/>
      <c r="B1339" s="87"/>
      <c r="C1339" s="87"/>
      <c r="D1339" s="87"/>
      <c r="E1339" s="87"/>
      <c r="F1339" s="87"/>
      <c r="G1339" s="87"/>
      <c r="H1339" s="87"/>
    </row>
    <row r="1340" spans="1:8" hidden="1" outlineLevel="1">
      <c r="A1340" s="77"/>
      <c r="B1340" s="87"/>
      <c r="C1340" s="87"/>
      <c r="D1340" s="87"/>
      <c r="E1340" s="87"/>
      <c r="F1340" s="87"/>
      <c r="G1340" s="87"/>
      <c r="H1340" s="87"/>
    </row>
    <row r="1341" spans="1:8" hidden="1" outlineLevel="1">
      <c r="A1341" s="77"/>
      <c r="B1341" s="87"/>
      <c r="C1341" s="87"/>
      <c r="D1341" s="87"/>
      <c r="E1341" s="87"/>
      <c r="F1341" s="87"/>
      <c r="G1341" s="87"/>
      <c r="H1341" s="87"/>
    </row>
    <row r="1342" spans="1:8" hidden="1" outlineLevel="1">
      <c r="A1342" s="77"/>
      <c r="B1342" s="87"/>
      <c r="C1342" s="87"/>
      <c r="D1342" s="87"/>
      <c r="E1342" s="87"/>
      <c r="F1342" s="87"/>
      <c r="G1342" s="87"/>
      <c r="H1342" s="87"/>
    </row>
    <row r="1343" spans="1:8" hidden="1" outlineLevel="1">
      <c r="A1343" s="77"/>
      <c r="B1343" s="87"/>
      <c r="C1343" s="87"/>
      <c r="D1343" s="87"/>
      <c r="E1343" s="87"/>
      <c r="F1343" s="87"/>
      <c r="G1343" s="87"/>
      <c r="H1343" s="87"/>
    </row>
    <row r="1344" spans="1:8" hidden="1" outlineLevel="1">
      <c r="A1344" s="77"/>
      <c r="B1344" s="87"/>
      <c r="C1344" s="87"/>
      <c r="D1344" s="87"/>
      <c r="E1344" s="87"/>
      <c r="F1344" s="87"/>
      <c r="G1344" s="87"/>
      <c r="H1344" s="87"/>
    </row>
    <row r="1345" spans="1:8" hidden="1" outlineLevel="1">
      <c r="A1345" s="77"/>
      <c r="B1345" s="87"/>
      <c r="C1345" s="87"/>
      <c r="D1345" s="87"/>
      <c r="E1345" s="87"/>
      <c r="F1345" s="87"/>
      <c r="G1345" s="87"/>
      <c r="H1345" s="87"/>
    </row>
    <row r="1346" spans="1:8" hidden="1" outlineLevel="1">
      <c r="A1346" s="77"/>
      <c r="B1346" s="87"/>
      <c r="C1346" s="87"/>
      <c r="D1346" s="87"/>
      <c r="E1346" s="87"/>
      <c r="F1346" s="87"/>
      <c r="G1346" s="87"/>
      <c r="H1346" s="87"/>
    </row>
    <row r="1347" spans="1:8" hidden="1" outlineLevel="1">
      <c r="A1347" s="77"/>
      <c r="B1347" s="87"/>
      <c r="C1347" s="87"/>
      <c r="D1347" s="87"/>
      <c r="E1347" s="87"/>
      <c r="F1347" s="87"/>
      <c r="G1347" s="87"/>
      <c r="H1347" s="87"/>
    </row>
    <row r="1348" spans="1:8" hidden="1" outlineLevel="1">
      <c r="A1348" s="77"/>
      <c r="B1348" s="87"/>
      <c r="C1348" s="87"/>
      <c r="D1348" s="87"/>
      <c r="E1348" s="87"/>
      <c r="F1348" s="87"/>
      <c r="G1348" s="87"/>
      <c r="H1348" s="87"/>
    </row>
    <row r="1349" spans="1:8" hidden="1" outlineLevel="1">
      <c r="A1349" s="77"/>
      <c r="B1349" s="87"/>
      <c r="C1349" s="87"/>
      <c r="D1349" s="87"/>
      <c r="E1349" s="87"/>
      <c r="F1349" s="87"/>
      <c r="G1349" s="87"/>
      <c r="H1349" s="87"/>
    </row>
    <row r="1350" spans="1:8" hidden="1" outlineLevel="1">
      <c r="A1350" s="77"/>
      <c r="B1350" s="87"/>
      <c r="C1350" s="87"/>
      <c r="D1350" s="87"/>
      <c r="E1350" s="87"/>
      <c r="F1350" s="87"/>
      <c r="G1350" s="87"/>
      <c r="H1350" s="87"/>
    </row>
    <row r="1351" spans="1:8" hidden="1" outlineLevel="1">
      <c r="A1351" s="77"/>
      <c r="B1351" s="87"/>
      <c r="C1351" s="87"/>
      <c r="D1351" s="87"/>
      <c r="E1351" s="87"/>
      <c r="F1351" s="87"/>
      <c r="G1351" s="87"/>
      <c r="H1351" s="87"/>
    </row>
    <row r="1352" spans="1:8" hidden="1" outlineLevel="1">
      <c r="A1352" s="77"/>
      <c r="B1352" s="87"/>
      <c r="C1352" s="87"/>
      <c r="D1352" s="87"/>
      <c r="E1352" s="87"/>
      <c r="F1352" s="87"/>
      <c r="G1352" s="87"/>
      <c r="H1352" s="87"/>
    </row>
    <row r="1353" spans="1:8" collapsed="1">
      <c r="A1353" s="90"/>
      <c r="B1353" s="87"/>
      <c r="C1353" s="87"/>
      <c r="D1353" s="87"/>
      <c r="E1353" s="87"/>
      <c r="F1353" s="87"/>
      <c r="G1353" s="87"/>
      <c r="H1353" s="87"/>
    </row>
    <row r="1354" spans="1:8">
      <c r="A1354" s="82" t="s">
        <v>208</v>
      </c>
      <c r="B1354" s="47" t="s">
        <v>109</v>
      </c>
      <c r="C1354" s="82"/>
      <c r="D1354" s="82"/>
      <c r="E1354" s="82"/>
      <c r="F1354" s="82"/>
      <c r="G1354" s="82"/>
      <c r="H1354" s="82"/>
    </row>
    <row r="1355" spans="1:8" ht="28.9">
      <c r="A1355" s="82" t="s">
        <v>109</v>
      </c>
      <c r="B1355" s="47" t="s">
        <v>104</v>
      </c>
      <c r="C1355" s="47" t="s">
        <v>169</v>
      </c>
      <c r="D1355" s="47" t="s">
        <v>158</v>
      </c>
      <c r="E1355" s="47" t="s">
        <v>152</v>
      </c>
      <c r="F1355" s="47" t="s">
        <v>161</v>
      </c>
      <c r="G1355" s="47" t="s">
        <v>115</v>
      </c>
      <c r="H1355" s="83" t="s">
        <v>186</v>
      </c>
    </row>
    <row r="1356" spans="1:8">
      <c r="A1356" s="19" t="s">
        <v>175</v>
      </c>
      <c r="B1356" s="21">
        <v>4.7619047619047616E-2</v>
      </c>
      <c r="C1356" s="21">
        <v>0</v>
      </c>
      <c r="D1356" s="21">
        <v>9.5238095238095247E-3</v>
      </c>
      <c r="E1356" s="21">
        <v>4.7619047619047623E-3</v>
      </c>
      <c r="F1356" s="21">
        <v>1.4285714285714285E-2</v>
      </c>
      <c r="G1356" s="21">
        <v>0.46666666666666667</v>
      </c>
      <c r="H1356" s="21">
        <v>0.54285714285714282</v>
      </c>
    </row>
    <row r="1357" spans="1:8">
      <c r="A1357" s="97" t="s">
        <v>75</v>
      </c>
      <c r="B1357" s="21">
        <v>4.7619047619047616E-2</v>
      </c>
      <c r="C1357" s="21">
        <v>0</v>
      </c>
      <c r="D1357" s="21">
        <v>9.5238095238095247E-3</v>
      </c>
      <c r="E1357" s="21">
        <v>4.7619047619047623E-3</v>
      </c>
      <c r="F1357" s="21">
        <v>1.4285714285714285E-2</v>
      </c>
      <c r="G1357" s="21">
        <v>0.46666666666666667</v>
      </c>
      <c r="H1357" s="21">
        <v>0.54285714285714282</v>
      </c>
    </row>
    <row r="1358" spans="1:8">
      <c r="A1358" s="101" t="s">
        <v>127</v>
      </c>
      <c r="B1358" s="21">
        <v>9.5238095238095247E-3</v>
      </c>
      <c r="C1358" s="21">
        <v>0</v>
      </c>
      <c r="D1358" s="21">
        <v>0</v>
      </c>
      <c r="E1358" s="21">
        <v>0</v>
      </c>
      <c r="F1358" s="21">
        <v>0</v>
      </c>
      <c r="G1358" s="21">
        <v>0.18095238095238095</v>
      </c>
      <c r="H1358" s="21">
        <v>0.19047619047619047</v>
      </c>
    </row>
    <row r="1359" spans="1:8">
      <c r="A1359" s="101" t="s">
        <v>120</v>
      </c>
      <c r="B1359" s="21">
        <v>4.7619047619047623E-3</v>
      </c>
      <c r="C1359" s="21">
        <v>0</v>
      </c>
      <c r="D1359" s="21">
        <v>0</v>
      </c>
      <c r="E1359" s="21">
        <v>4.7619047619047623E-3</v>
      </c>
      <c r="F1359" s="21">
        <v>4.7619047619047623E-3</v>
      </c>
      <c r="G1359" s="21">
        <v>0.19047619047619047</v>
      </c>
      <c r="H1359" s="21">
        <v>0.20476190476190476</v>
      </c>
    </row>
    <row r="1360" spans="1:8">
      <c r="A1360" s="101" t="s">
        <v>111</v>
      </c>
      <c r="B1360" s="21">
        <v>2.8571428571428571E-2</v>
      </c>
      <c r="C1360" s="21">
        <v>0</v>
      </c>
      <c r="D1360" s="21">
        <v>4.7619047619047623E-3</v>
      </c>
      <c r="E1360" s="21">
        <v>0</v>
      </c>
      <c r="F1360" s="21">
        <v>0</v>
      </c>
      <c r="G1360" s="21">
        <v>4.2857142857142858E-2</v>
      </c>
      <c r="H1360" s="21">
        <v>7.6190476190476197E-2</v>
      </c>
    </row>
    <row r="1361" spans="1:8">
      <c r="A1361" s="101" t="s">
        <v>104</v>
      </c>
      <c r="B1361" s="21">
        <v>4.7619047619047623E-3</v>
      </c>
      <c r="C1361" s="21">
        <v>0</v>
      </c>
      <c r="D1361" s="21">
        <v>4.7619047619047623E-3</v>
      </c>
      <c r="E1361" s="21">
        <v>0</v>
      </c>
      <c r="F1361" s="21">
        <v>9.5238095238095247E-3</v>
      </c>
      <c r="G1361" s="21">
        <v>5.2380952380952382E-2</v>
      </c>
      <c r="H1361" s="21">
        <v>7.1428571428571425E-2</v>
      </c>
    </row>
    <row r="1362" spans="1:8">
      <c r="A1362" s="96" t="s">
        <v>174</v>
      </c>
      <c r="B1362" s="24">
        <v>1.9047619047619049E-2</v>
      </c>
      <c r="C1362" s="24">
        <v>4.7619047619047623E-3</v>
      </c>
      <c r="D1362" s="24">
        <v>4.7619047619047623E-3</v>
      </c>
      <c r="E1362" s="24">
        <v>0</v>
      </c>
      <c r="F1362" s="24">
        <v>9.5238095238095247E-3</v>
      </c>
      <c r="G1362" s="24">
        <v>0.41904761904761906</v>
      </c>
      <c r="H1362" s="24">
        <v>0.45714285714285713</v>
      </c>
    </row>
    <row r="1363" spans="1:8">
      <c r="A1363" s="97" t="s">
        <v>75</v>
      </c>
      <c r="B1363" s="21">
        <v>1.9047619047619049E-2</v>
      </c>
      <c r="C1363" s="21">
        <v>4.7619047619047623E-3</v>
      </c>
      <c r="D1363" s="21">
        <v>4.7619047619047623E-3</v>
      </c>
      <c r="E1363" s="21">
        <v>0</v>
      </c>
      <c r="F1363" s="21">
        <v>9.5238095238095247E-3</v>
      </c>
      <c r="G1363" s="21">
        <v>0.41904761904761906</v>
      </c>
      <c r="H1363" s="21">
        <v>0.45714285714285713</v>
      </c>
    </row>
    <row r="1364" spans="1:8">
      <c r="A1364" s="101" t="s">
        <v>127</v>
      </c>
      <c r="B1364" s="21">
        <v>0</v>
      </c>
      <c r="C1364" s="21">
        <v>0</v>
      </c>
      <c r="D1364" s="21">
        <v>0</v>
      </c>
      <c r="E1364" s="21">
        <v>0</v>
      </c>
      <c r="F1364" s="21">
        <v>4.7619047619047623E-3</v>
      </c>
      <c r="G1364" s="21">
        <v>0.1</v>
      </c>
      <c r="H1364" s="21">
        <v>0.10476190476190476</v>
      </c>
    </row>
    <row r="1365" spans="1:8">
      <c r="A1365" s="101" t="s">
        <v>120</v>
      </c>
      <c r="B1365" s="21">
        <v>1.4285714285714285E-2</v>
      </c>
      <c r="C1365" s="21">
        <v>4.7619047619047623E-3</v>
      </c>
      <c r="D1365" s="21">
        <v>0</v>
      </c>
      <c r="E1365" s="21">
        <v>0</v>
      </c>
      <c r="F1365" s="21">
        <v>4.7619047619047623E-3</v>
      </c>
      <c r="G1365" s="21">
        <v>0.2</v>
      </c>
      <c r="H1365" s="21">
        <v>0.22380952380952382</v>
      </c>
    </row>
    <row r="1366" spans="1:8">
      <c r="A1366" s="101" t="s">
        <v>111</v>
      </c>
      <c r="B1366" s="21">
        <v>0</v>
      </c>
      <c r="C1366" s="21">
        <v>0</v>
      </c>
      <c r="D1366" s="21">
        <v>0</v>
      </c>
      <c r="E1366" s="21">
        <v>0</v>
      </c>
      <c r="F1366" s="21">
        <v>0</v>
      </c>
      <c r="G1366" s="21">
        <v>7.1428571428571425E-2</v>
      </c>
      <c r="H1366" s="21">
        <v>7.1428571428571425E-2</v>
      </c>
    </row>
    <row r="1367" spans="1:8">
      <c r="A1367" s="101" t="s">
        <v>104</v>
      </c>
      <c r="B1367" s="21">
        <v>4.7619047619047623E-3</v>
      </c>
      <c r="C1367" s="21">
        <v>0</v>
      </c>
      <c r="D1367" s="21">
        <v>4.7619047619047623E-3</v>
      </c>
      <c r="E1367" s="21">
        <v>0</v>
      </c>
      <c r="F1367" s="21">
        <v>0</v>
      </c>
      <c r="G1367" s="21">
        <v>4.7619047619047616E-2</v>
      </c>
      <c r="H1367" s="21">
        <v>5.7142857142857141E-2</v>
      </c>
    </row>
    <row r="1368" spans="1:8">
      <c r="A1368" s="74" t="s">
        <v>186</v>
      </c>
      <c r="B1368" s="76">
        <v>6.6666666666666666E-2</v>
      </c>
      <c r="C1368" s="76">
        <v>4.7619047619047623E-3</v>
      </c>
      <c r="D1368" s="76">
        <v>1.4285714285714285E-2</v>
      </c>
      <c r="E1368" s="76">
        <v>4.7619047619047623E-3</v>
      </c>
      <c r="F1368" s="76">
        <v>2.3809523809523808E-2</v>
      </c>
      <c r="G1368" s="76">
        <v>0.88571428571428568</v>
      </c>
      <c r="H1368" s="76">
        <v>1</v>
      </c>
    </row>
    <row r="1369" spans="1:8" hidden="1" outlineLevel="1">
      <c r="A1369"/>
      <c r="B1369"/>
    </row>
    <row r="1370" spans="1:8" hidden="1" outlineLevel="1">
      <c r="A1370"/>
      <c r="B1370"/>
    </row>
    <row r="1371" spans="1:8" hidden="1" outlineLevel="1">
      <c r="A1371"/>
      <c r="B1371"/>
    </row>
    <row r="1372" spans="1:8" hidden="1" outlineLevel="1">
      <c r="A1372"/>
      <c r="B1372"/>
    </row>
    <row r="1373" spans="1:8" hidden="1" outlineLevel="1">
      <c r="A1373"/>
      <c r="B1373"/>
    </row>
    <row r="1374" spans="1:8" hidden="1" outlineLevel="1">
      <c r="A1374"/>
      <c r="B1374"/>
    </row>
    <row r="1375" spans="1:8" hidden="1" outlineLevel="1">
      <c r="A1375"/>
      <c r="B1375"/>
    </row>
    <row r="1376" spans="1:8" hidden="1" outlineLevel="1">
      <c r="A1376"/>
      <c r="B1376"/>
    </row>
    <row r="1377" spans="1:8" hidden="1" outlineLevel="1">
      <c r="A1377"/>
      <c r="B1377"/>
    </row>
    <row r="1378" spans="1:8" hidden="1" outlineLevel="1">
      <c r="A1378"/>
      <c r="B1378"/>
    </row>
    <row r="1379" spans="1:8" hidden="1" outlineLevel="1">
      <c r="A1379"/>
      <c r="B1379"/>
    </row>
    <row r="1380" spans="1:8" hidden="1" outlineLevel="1">
      <c r="A1380"/>
      <c r="B1380"/>
    </row>
    <row r="1381" spans="1:8" hidden="1" outlineLevel="1">
      <c r="A1381"/>
      <c r="B1381"/>
    </row>
    <row r="1382" spans="1:8" hidden="1" outlineLevel="1">
      <c r="A1382" s="77"/>
      <c r="B1382" s="87"/>
      <c r="C1382" s="87"/>
      <c r="D1382" s="87"/>
      <c r="E1382" s="87"/>
      <c r="F1382" s="87"/>
      <c r="G1382" s="87"/>
      <c r="H1382" s="87"/>
    </row>
    <row r="1383" spans="1:8" hidden="1" outlineLevel="1">
      <c r="A1383" s="77"/>
      <c r="B1383" s="87"/>
      <c r="C1383" s="87"/>
      <c r="D1383" s="87"/>
      <c r="E1383" s="87"/>
      <c r="F1383" s="87"/>
      <c r="G1383" s="87"/>
      <c r="H1383" s="87"/>
    </row>
    <row r="1384" spans="1:8" hidden="1" outlineLevel="1">
      <c r="A1384" s="77"/>
      <c r="B1384" s="87"/>
      <c r="C1384" s="87"/>
      <c r="D1384" s="87"/>
      <c r="E1384" s="87"/>
      <c r="F1384" s="87"/>
      <c r="G1384" s="87"/>
      <c r="H1384" s="87"/>
    </row>
    <row r="1385" spans="1:8" hidden="1" outlineLevel="1">
      <c r="A1385" s="77"/>
      <c r="B1385" s="87"/>
      <c r="C1385" s="87"/>
      <c r="D1385" s="87"/>
      <c r="E1385" s="87"/>
      <c r="F1385" s="87"/>
      <c r="G1385" s="87"/>
      <c r="H1385" s="87"/>
    </row>
    <row r="1386" spans="1:8" hidden="1" outlineLevel="1">
      <c r="A1386" s="77"/>
      <c r="B1386" s="87"/>
      <c r="C1386" s="87"/>
      <c r="D1386" s="87"/>
      <c r="E1386" s="87"/>
      <c r="F1386" s="87"/>
      <c r="G1386" s="87"/>
      <c r="H1386" s="87"/>
    </row>
    <row r="1387" spans="1:8" hidden="1" outlineLevel="1">
      <c r="A1387" s="77"/>
      <c r="B1387" s="87"/>
      <c r="C1387" s="87"/>
      <c r="D1387" s="87"/>
      <c r="E1387" s="87"/>
      <c r="F1387" s="87"/>
      <c r="G1387" s="87"/>
      <c r="H1387" s="87"/>
    </row>
    <row r="1388" spans="1:8" hidden="1" outlineLevel="1">
      <c r="A1388" s="77"/>
      <c r="B1388" s="87"/>
      <c r="C1388" s="87"/>
      <c r="D1388" s="87"/>
      <c r="E1388" s="87"/>
      <c r="F1388" s="87"/>
      <c r="G1388" s="87"/>
      <c r="H1388" s="87"/>
    </row>
    <row r="1389" spans="1:8" hidden="1" outlineLevel="1">
      <c r="A1389" s="77"/>
      <c r="B1389" s="87"/>
      <c r="C1389" s="87"/>
      <c r="D1389" s="87"/>
      <c r="E1389" s="87"/>
      <c r="F1389" s="87"/>
      <c r="G1389" s="87"/>
      <c r="H1389" s="87"/>
    </row>
    <row r="1390" spans="1:8" hidden="1" outlineLevel="1">
      <c r="A1390" s="77"/>
      <c r="B1390" s="87"/>
      <c r="C1390" s="87"/>
      <c r="D1390" s="87"/>
      <c r="E1390" s="87"/>
      <c r="F1390" s="87"/>
      <c r="G1390" s="87"/>
      <c r="H1390" s="87"/>
    </row>
    <row r="1391" spans="1:8" hidden="1" outlineLevel="1">
      <c r="A1391" s="77"/>
      <c r="B1391" s="87"/>
      <c r="C1391" s="87"/>
      <c r="D1391" s="87"/>
      <c r="E1391" s="87"/>
      <c r="F1391" s="87"/>
      <c r="G1391" s="87"/>
      <c r="H1391" s="87"/>
    </row>
    <row r="1392" spans="1:8" hidden="1" outlineLevel="1">
      <c r="A1392" s="77"/>
      <c r="B1392" s="87"/>
      <c r="C1392" s="87"/>
      <c r="D1392" s="87"/>
      <c r="E1392" s="87"/>
      <c r="F1392" s="87"/>
      <c r="G1392" s="87"/>
      <c r="H1392" s="87"/>
    </row>
    <row r="1393" spans="1:8" hidden="1" outlineLevel="1">
      <c r="A1393" s="77"/>
      <c r="B1393" s="87"/>
      <c r="C1393" s="87"/>
      <c r="D1393" s="87"/>
      <c r="E1393" s="87"/>
      <c r="F1393" s="87"/>
      <c r="G1393" s="87"/>
      <c r="H1393" s="87"/>
    </row>
    <row r="1394" spans="1:8" hidden="1" outlineLevel="1">
      <c r="A1394" s="77"/>
      <c r="B1394" s="87"/>
      <c r="C1394" s="87"/>
      <c r="D1394" s="87"/>
      <c r="E1394" s="87"/>
      <c r="F1394" s="87"/>
      <c r="G1394" s="87"/>
      <c r="H1394" s="87"/>
    </row>
    <row r="1395" spans="1:8" hidden="1" outlineLevel="1">
      <c r="A1395" s="77"/>
      <c r="B1395" s="87"/>
      <c r="C1395" s="87"/>
      <c r="D1395" s="87"/>
      <c r="E1395" s="87"/>
      <c r="F1395" s="87"/>
      <c r="G1395" s="87"/>
      <c r="H1395" s="87"/>
    </row>
    <row r="1396" spans="1:8" hidden="1" outlineLevel="1">
      <c r="A1396" s="77"/>
      <c r="B1396" s="87"/>
      <c r="C1396" s="87"/>
      <c r="D1396" s="87"/>
      <c r="E1396" s="87"/>
      <c r="F1396" s="87"/>
      <c r="G1396" s="87"/>
      <c r="H1396" s="87"/>
    </row>
    <row r="1397" spans="1:8" hidden="1" outlineLevel="1">
      <c r="A1397" s="77"/>
      <c r="B1397" s="87"/>
      <c r="C1397" s="87"/>
      <c r="D1397" s="87"/>
      <c r="E1397" s="87"/>
      <c r="F1397" s="87"/>
      <c r="G1397" s="87"/>
      <c r="H1397" s="87"/>
    </row>
    <row r="1398" spans="1:8" hidden="1" outlineLevel="1">
      <c r="A1398" s="77"/>
      <c r="B1398" s="87"/>
      <c r="C1398" s="87"/>
      <c r="D1398" s="87"/>
      <c r="E1398" s="87"/>
      <c r="F1398" s="87"/>
      <c r="G1398" s="87"/>
      <c r="H1398" s="87"/>
    </row>
    <row r="1399" spans="1:8" hidden="1" outlineLevel="1">
      <c r="A1399" s="77"/>
      <c r="B1399" s="87"/>
      <c r="C1399" s="87"/>
      <c r="D1399" s="87"/>
      <c r="E1399" s="87"/>
      <c r="F1399" s="87"/>
      <c r="G1399" s="87"/>
      <c r="H1399" s="87"/>
    </row>
    <row r="1400" spans="1:8" hidden="1" outlineLevel="1">
      <c r="A1400" s="77"/>
      <c r="B1400" s="87"/>
      <c r="C1400" s="87"/>
      <c r="D1400" s="87"/>
      <c r="E1400" s="87"/>
      <c r="F1400" s="87"/>
      <c r="G1400" s="87"/>
      <c r="H1400" s="87"/>
    </row>
    <row r="1401" spans="1:8" hidden="1" outlineLevel="1">
      <c r="A1401" s="77"/>
      <c r="B1401" s="87"/>
      <c r="C1401" s="87"/>
      <c r="D1401" s="87"/>
      <c r="E1401" s="87"/>
      <c r="F1401" s="87"/>
      <c r="G1401" s="87"/>
      <c r="H1401" s="87"/>
    </row>
    <row r="1402" spans="1:8" hidden="1" outlineLevel="1">
      <c r="A1402" s="77"/>
      <c r="B1402" s="87"/>
      <c r="C1402" s="87"/>
      <c r="D1402" s="87"/>
      <c r="E1402" s="87"/>
      <c r="F1402" s="87"/>
      <c r="G1402" s="87"/>
      <c r="H1402" s="87"/>
    </row>
    <row r="1403" spans="1:8" hidden="1" outlineLevel="1">
      <c r="A1403" s="77"/>
      <c r="B1403" s="87"/>
      <c r="C1403" s="87"/>
      <c r="D1403" s="87"/>
      <c r="E1403" s="87"/>
      <c r="F1403" s="87"/>
      <c r="G1403" s="87"/>
      <c r="H1403" s="87"/>
    </row>
    <row r="1404" spans="1:8" hidden="1" outlineLevel="1">
      <c r="A1404" s="77"/>
      <c r="B1404" s="87"/>
      <c r="C1404" s="87"/>
      <c r="D1404" s="87"/>
      <c r="E1404" s="87"/>
      <c r="F1404" s="87"/>
      <c r="G1404" s="87"/>
      <c r="H1404" s="87"/>
    </row>
    <row r="1405" spans="1:8" hidden="1" outlineLevel="1">
      <c r="A1405" s="77"/>
      <c r="B1405" s="87"/>
      <c r="C1405" s="87"/>
      <c r="D1405" s="87"/>
      <c r="E1405" s="87"/>
      <c r="F1405" s="87"/>
      <c r="G1405" s="87"/>
      <c r="H1405" s="87"/>
    </row>
    <row r="1406" spans="1:8" hidden="1" outlineLevel="1">
      <c r="A1406" s="77"/>
      <c r="B1406" s="87"/>
      <c r="C1406" s="87"/>
      <c r="D1406" s="87"/>
      <c r="E1406" s="87"/>
      <c r="F1406" s="87"/>
      <c r="G1406" s="87"/>
      <c r="H1406" s="87"/>
    </row>
    <row r="1407" spans="1:8" hidden="1" outlineLevel="1">
      <c r="A1407" s="77"/>
      <c r="B1407" s="87"/>
      <c r="C1407" s="87"/>
      <c r="D1407" s="87"/>
      <c r="E1407" s="87"/>
      <c r="F1407" s="87"/>
      <c r="G1407" s="87"/>
      <c r="H1407" s="87"/>
    </row>
    <row r="1408" spans="1:8" hidden="1" outlineLevel="1">
      <c r="A1408" s="77"/>
      <c r="B1408" s="87"/>
      <c r="C1408" s="87"/>
      <c r="D1408" s="87"/>
      <c r="E1408" s="87"/>
      <c r="F1408" s="87"/>
      <c r="G1408" s="87"/>
      <c r="H1408" s="87"/>
    </row>
    <row r="1409" spans="1:8" hidden="1" outlineLevel="1">
      <c r="A1409" s="77"/>
      <c r="B1409" s="87"/>
      <c r="C1409" s="87"/>
      <c r="D1409" s="87"/>
      <c r="E1409" s="87"/>
      <c r="F1409" s="87"/>
      <c r="G1409" s="87"/>
      <c r="H1409" s="87"/>
    </row>
    <row r="1410" spans="1:8" hidden="1" outlineLevel="1">
      <c r="A1410" s="77"/>
      <c r="B1410" s="87"/>
      <c r="C1410" s="87"/>
      <c r="D1410" s="87"/>
      <c r="E1410" s="87"/>
      <c r="F1410" s="87"/>
      <c r="G1410" s="87"/>
      <c r="H1410" s="87"/>
    </row>
    <row r="1411" spans="1:8" hidden="1" outlineLevel="1">
      <c r="A1411" s="77"/>
      <c r="B1411" s="87"/>
      <c r="C1411" s="87"/>
      <c r="D1411" s="87"/>
      <c r="E1411" s="87"/>
      <c r="F1411" s="87"/>
      <c r="G1411" s="87"/>
      <c r="H1411" s="87"/>
    </row>
    <row r="1412" spans="1:8" hidden="1" outlineLevel="1">
      <c r="A1412" s="77"/>
      <c r="B1412" s="87"/>
      <c r="C1412" s="87"/>
      <c r="D1412" s="87"/>
      <c r="E1412" s="87"/>
      <c r="F1412" s="87"/>
      <c r="G1412" s="87"/>
      <c r="H1412" s="87"/>
    </row>
    <row r="1413" spans="1:8" hidden="1" outlineLevel="1">
      <c r="A1413" s="77"/>
      <c r="B1413" s="87"/>
      <c r="C1413" s="87"/>
      <c r="D1413" s="87"/>
      <c r="E1413" s="87"/>
      <c r="F1413" s="87"/>
      <c r="G1413" s="87"/>
      <c r="H1413" s="87"/>
    </row>
    <row r="1414" spans="1:8" hidden="1" outlineLevel="1">
      <c r="A1414" s="77"/>
      <c r="B1414" s="87"/>
      <c r="C1414" s="87"/>
      <c r="D1414" s="87"/>
      <c r="E1414" s="87"/>
      <c r="F1414" s="87"/>
      <c r="G1414" s="87"/>
      <c r="H1414" s="87"/>
    </row>
    <row r="1415" spans="1:8" hidden="1" outlineLevel="1">
      <c r="A1415" s="77"/>
      <c r="B1415" s="87"/>
      <c r="C1415" s="87"/>
      <c r="D1415" s="87"/>
      <c r="E1415" s="87"/>
      <c r="F1415" s="87"/>
      <c r="G1415" s="87"/>
      <c r="H1415" s="87"/>
    </row>
    <row r="1416" spans="1:8" hidden="1" outlineLevel="1">
      <c r="A1416" s="77"/>
      <c r="B1416" s="87"/>
      <c r="C1416" s="87"/>
      <c r="D1416" s="87"/>
      <c r="E1416" s="87"/>
      <c r="F1416" s="87"/>
      <c r="G1416" s="87"/>
      <c r="H1416" s="87"/>
    </row>
    <row r="1417" spans="1:8" hidden="1" outlineLevel="1">
      <c r="A1417" s="77"/>
      <c r="B1417" s="87"/>
      <c r="C1417" s="87"/>
      <c r="D1417" s="87"/>
      <c r="E1417" s="87"/>
      <c r="F1417" s="87"/>
      <c r="G1417" s="87"/>
      <c r="H1417" s="87"/>
    </row>
    <row r="1418" spans="1:8" hidden="1" outlineLevel="1">
      <c r="A1418" s="77"/>
      <c r="B1418" s="87"/>
      <c r="C1418" s="87"/>
      <c r="D1418" s="87"/>
      <c r="E1418" s="87"/>
      <c r="F1418" s="87"/>
      <c r="G1418" s="87"/>
      <c r="H1418" s="87"/>
    </row>
    <row r="1419" spans="1:8" collapsed="1">
      <c r="A1419" s="90"/>
      <c r="B1419" s="87"/>
      <c r="C1419" s="87"/>
      <c r="D1419" s="87"/>
      <c r="E1419" s="87"/>
      <c r="F1419" s="87"/>
      <c r="G1419" s="87"/>
      <c r="H1419" s="87"/>
    </row>
    <row r="1420" spans="1:8">
      <c r="A1420" s="82" t="s">
        <v>209</v>
      </c>
      <c r="B1420" s="47" t="s">
        <v>109</v>
      </c>
      <c r="C1420" s="82"/>
      <c r="D1420" s="82"/>
      <c r="E1420" s="82"/>
      <c r="F1420" s="82"/>
      <c r="G1420" s="82"/>
      <c r="H1420" s="82"/>
    </row>
    <row r="1421" spans="1:8" ht="28.9">
      <c r="A1421" s="82" t="s">
        <v>109</v>
      </c>
      <c r="B1421" s="47" t="s">
        <v>104</v>
      </c>
      <c r="C1421" s="47" t="s">
        <v>169</v>
      </c>
      <c r="D1421" s="47" t="s">
        <v>158</v>
      </c>
      <c r="E1421" s="47" t="s">
        <v>152</v>
      </c>
      <c r="F1421" s="47" t="s">
        <v>161</v>
      </c>
      <c r="G1421" s="47" t="s">
        <v>115</v>
      </c>
      <c r="H1421" s="83" t="s">
        <v>186</v>
      </c>
    </row>
    <row r="1422" spans="1:8">
      <c r="A1422" s="96" t="s">
        <v>175</v>
      </c>
      <c r="B1422" s="21">
        <v>4.7619047619047616E-2</v>
      </c>
      <c r="C1422" s="21">
        <v>0</v>
      </c>
      <c r="D1422" s="21">
        <v>9.5238095238095247E-3</v>
      </c>
      <c r="E1422" s="21">
        <v>4.7619047619047623E-3</v>
      </c>
      <c r="F1422" s="21">
        <v>1.4285714285714285E-2</v>
      </c>
      <c r="G1422" s="21">
        <v>0.46666666666666667</v>
      </c>
      <c r="H1422" s="21">
        <v>0.54285714285714282</v>
      </c>
    </row>
    <row r="1423" spans="1:8">
      <c r="A1423" s="97" t="s">
        <v>75</v>
      </c>
      <c r="B1423" s="21">
        <v>4.7619047619047616E-2</v>
      </c>
      <c r="C1423" s="21">
        <v>0</v>
      </c>
      <c r="D1423" s="21">
        <v>9.5238095238095247E-3</v>
      </c>
      <c r="E1423" s="21">
        <v>4.7619047619047623E-3</v>
      </c>
      <c r="F1423" s="21">
        <v>1.4285714285714285E-2</v>
      </c>
      <c r="G1423" s="21">
        <v>0.46666666666666667</v>
      </c>
      <c r="H1423" s="21">
        <v>0.54285714285714282</v>
      </c>
    </row>
    <row r="1424" spans="1:8">
      <c r="A1424" s="101" t="s">
        <v>195</v>
      </c>
      <c r="B1424" s="21">
        <v>1.4285714285714285E-2</v>
      </c>
      <c r="C1424" s="21">
        <v>0</v>
      </c>
      <c r="D1424" s="21">
        <v>0</v>
      </c>
      <c r="E1424" s="21">
        <v>4.7619047619047623E-3</v>
      </c>
      <c r="F1424" s="21">
        <v>0</v>
      </c>
      <c r="G1424" s="21">
        <v>0.11904761904761904</v>
      </c>
      <c r="H1424" s="21">
        <v>0.1380952380952381</v>
      </c>
    </row>
    <row r="1425" spans="1:8">
      <c r="A1425" s="101" t="s">
        <v>196</v>
      </c>
      <c r="B1425" s="21">
        <v>1.4285714285714285E-2</v>
      </c>
      <c r="C1425" s="21">
        <v>0</v>
      </c>
      <c r="D1425" s="21">
        <v>4.7619047619047623E-3</v>
      </c>
      <c r="E1425" s="21">
        <v>0</v>
      </c>
      <c r="F1425" s="21">
        <v>0</v>
      </c>
      <c r="G1425" s="21">
        <v>6.6666666666666666E-2</v>
      </c>
      <c r="H1425" s="21">
        <v>8.5714285714285715E-2</v>
      </c>
    </row>
    <row r="1426" spans="1:8">
      <c r="A1426" s="101" t="s">
        <v>197</v>
      </c>
      <c r="B1426" s="21">
        <v>4.7619047619047623E-3</v>
      </c>
      <c r="C1426" s="21">
        <v>0</v>
      </c>
      <c r="D1426" s="21">
        <v>0</v>
      </c>
      <c r="E1426" s="21">
        <v>0</v>
      </c>
      <c r="F1426" s="21">
        <v>9.5238095238095247E-3</v>
      </c>
      <c r="G1426" s="21">
        <v>0.1</v>
      </c>
      <c r="H1426" s="21">
        <v>0.11428571428571428</v>
      </c>
    </row>
    <row r="1427" spans="1:8">
      <c r="A1427" s="101" t="s">
        <v>198</v>
      </c>
      <c r="B1427" s="21">
        <v>0</v>
      </c>
      <c r="C1427" s="21">
        <v>0</v>
      </c>
      <c r="D1427" s="21">
        <v>4.7619047619047623E-3</v>
      </c>
      <c r="E1427" s="21">
        <v>0</v>
      </c>
      <c r="F1427" s="21">
        <v>4.7619047619047623E-3</v>
      </c>
      <c r="G1427" s="21">
        <v>4.2857142857142858E-2</v>
      </c>
      <c r="H1427" s="21">
        <v>5.2380952380952382E-2</v>
      </c>
    </row>
    <row r="1428" spans="1:8">
      <c r="A1428" s="101" t="s">
        <v>199</v>
      </c>
      <c r="B1428" s="21">
        <v>1.4285714285714285E-2</v>
      </c>
      <c r="C1428" s="21">
        <v>0</v>
      </c>
      <c r="D1428" s="21">
        <v>0</v>
      </c>
      <c r="E1428" s="21">
        <v>0</v>
      </c>
      <c r="F1428" s="21">
        <v>0</v>
      </c>
      <c r="G1428" s="21">
        <v>0.1380952380952381</v>
      </c>
      <c r="H1428" s="21">
        <v>0.15238095238095239</v>
      </c>
    </row>
    <row r="1429" spans="1:8">
      <c r="A1429" s="96" t="s">
        <v>174</v>
      </c>
      <c r="B1429" s="21">
        <v>1.9047619047619049E-2</v>
      </c>
      <c r="C1429" s="21">
        <v>4.7619047619047623E-3</v>
      </c>
      <c r="D1429" s="21">
        <v>4.7619047619047623E-3</v>
      </c>
      <c r="E1429" s="21">
        <v>0</v>
      </c>
      <c r="F1429" s="21">
        <v>9.5238095238095247E-3</v>
      </c>
      <c r="G1429" s="21">
        <v>0.41904761904761906</v>
      </c>
      <c r="H1429" s="21">
        <v>0.45714285714285713</v>
      </c>
    </row>
    <row r="1430" spans="1:8">
      <c r="A1430" s="97" t="s">
        <v>75</v>
      </c>
      <c r="B1430" s="21">
        <v>1.9047619047619049E-2</v>
      </c>
      <c r="C1430" s="21">
        <v>4.7619047619047623E-3</v>
      </c>
      <c r="D1430" s="21">
        <v>4.7619047619047623E-3</v>
      </c>
      <c r="E1430" s="21">
        <v>0</v>
      </c>
      <c r="F1430" s="21">
        <v>9.5238095238095247E-3</v>
      </c>
      <c r="G1430" s="21">
        <v>0.41904761904761906</v>
      </c>
      <c r="H1430" s="21">
        <v>0.45714285714285713</v>
      </c>
    </row>
    <row r="1431" spans="1:8">
      <c r="A1431" s="101" t="s">
        <v>195</v>
      </c>
      <c r="B1431" s="21">
        <v>4.7619047619047623E-3</v>
      </c>
      <c r="C1431" s="21">
        <v>0</v>
      </c>
      <c r="D1431" s="21">
        <v>0</v>
      </c>
      <c r="E1431" s="21">
        <v>0</v>
      </c>
      <c r="F1431" s="21">
        <v>4.7619047619047623E-3</v>
      </c>
      <c r="G1431" s="21">
        <v>8.0952380952380956E-2</v>
      </c>
      <c r="H1431" s="21">
        <v>9.0476190476190474E-2</v>
      </c>
    </row>
    <row r="1432" spans="1:8">
      <c r="A1432" s="101" t="s">
        <v>196</v>
      </c>
      <c r="B1432" s="21">
        <v>0</v>
      </c>
      <c r="C1432" s="21">
        <v>0</v>
      </c>
      <c r="D1432" s="21">
        <v>0</v>
      </c>
      <c r="E1432" s="21">
        <v>0</v>
      </c>
      <c r="F1432" s="21">
        <v>0</v>
      </c>
      <c r="G1432" s="21">
        <v>7.6190476190476197E-2</v>
      </c>
      <c r="H1432" s="21">
        <v>7.6190476190476197E-2</v>
      </c>
    </row>
    <row r="1433" spans="1:8">
      <c r="A1433" s="101" t="s">
        <v>197</v>
      </c>
      <c r="B1433" s="21">
        <v>0</v>
      </c>
      <c r="C1433" s="21">
        <v>0</v>
      </c>
      <c r="D1433" s="21">
        <v>0</v>
      </c>
      <c r="E1433" s="21">
        <v>0</v>
      </c>
      <c r="F1433" s="21">
        <v>0</v>
      </c>
      <c r="G1433" s="21">
        <v>0.11428571428571428</v>
      </c>
      <c r="H1433" s="21">
        <v>0.11428571428571428</v>
      </c>
    </row>
    <row r="1434" spans="1:8">
      <c r="A1434" s="101" t="s">
        <v>198</v>
      </c>
      <c r="B1434" s="21">
        <v>4.7619047619047623E-3</v>
      </c>
      <c r="C1434" s="21">
        <v>0</v>
      </c>
      <c r="D1434" s="21">
        <v>0</v>
      </c>
      <c r="E1434" s="21">
        <v>0</v>
      </c>
      <c r="F1434" s="21">
        <v>0</v>
      </c>
      <c r="G1434" s="21">
        <v>4.7619047619047616E-2</v>
      </c>
      <c r="H1434" s="21">
        <v>5.2380952380952382E-2</v>
      </c>
    </row>
    <row r="1435" spans="1:8">
      <c r="A1435" s="101" t="s">
        <v>199</v>
      </c>
      <c r="B1435" s="21">
        <v>9.5238095238095247E-3</v>
      </c>
      <c r="C1435" s="21">
        <v>4.7619047619047623E-3</v>
      </c>
      <c r="D1435" s="21">
        <v>4.7619047619047623E-3</v>
      </c>
      <c r="E1435" s="21">
        <v>0</v>
      </c>
      <c r="F1435" s="21">
        <v>4.7619047619047623E-3</v>
      </c>
      <c r="G1435" s="21">
        <v>0.1</v>
      </c>
      <c r="H1435" s="21">
        <v>0.12380952380952381</v>
      </c>
    </row>
    <row r="1436" spans="1:8">
      <c r="A1436" s="74" t="s">
        <v>186</v>
      </c>
      <c r="B1436" s="76">
        <v>6.6666666666666666E-2</v>
      </c>
      <c r="C1436" s="76">
        <v>4.7619047619047623E-3</v>
      </c>
      <c r="D1436" s="76">
        <v>1.4285714285714285E-2</v>
      </c>
      <c r="E1436" s="76">
        <v>4.7619047619047623E-3</v>
      </c>
      <c r="F1436" s="76">
        <v>2.3809523809523808E-2</v>
      </c>
      <c r="G1436" s="76">
        <v>0.88571428571428568</v>
      </c>
      <c r="H1436" s="76">
        <v>1</v>
      </c>
    </row>
    <row r="1437" spans="1:8">
      <c r="A1437"/>
      <c r="B1437"/>
    </row>
    <row r="1438" spans="1:8">
      <c r="A1438"/>
      <c r="B1438"/>
    </row>
    <row r="1439" spans="1:8" hidden="1" outlineLevel="1">
      <c r="A1439"/>
      <c r="B1439"/>
    </row>
    <row r="1440" spans="1:8" hidden="1" outlineLevel="1">
      <c r="A1440"/>
      <c r="B1440"/>
    </row>
    <row r="1441" spans="1:8" hidden="1" outlineLevel="1">
      <c r="A1441"/>
      <c r="B1441"/>
    </row>
    <row r="1442" spans="1:8" hidden="1" outlineLevel="1">
      <c r="A1442"/>
      <c r="B1442"/>
    </row>
    <row r="1443" spans="1:8" hidden="1" outlineLevel="1">
      <c r="A1443"/>
      <c r="B1443"/>
    </row>
    <row r="1444" spans="1:8" hidden="1" outlineLevel="1">
      <c r="A1444"/>
      <c r="B1444"/>
    </row>
    <row r="1445" spans="1:8" hidden="1" outlineLevel="1">
      <c r="A1445"/>
      <c r="B1445"/>
    </row>
    <row r="1446" spans="1:8" hidden="1" outlineLevel="1">
      <c r="A1446"/>
      <c r="B1446"/>
    </row>
    <row r="1447" spans="1:8" hidden="1" outlineLevel="1">
      <c r="A1447"/>
      <c r="B1447"/>
    </row>
    <row r="1448" spans="1:8" hidden="1" outlineLevel="1">
      <c r="A1448"/>
      <c r="B1448"/>
    </row>
    <row r="1449" spans="1:8" hidden="1" outlineLevel="1">
      <c r="A1449"/>
      <c r="B1449"/>
    </row>
    <row r="1450" spans="1:8" hidden="1" outlineLevel="1">
      <c r="A1450"/>
      <c r="B1450"/>
    </row>
    <row r="1451" spans="1:8" hidden="1" outlineLevel="1">
      <c r="A1451"/>
      <c r="B1451"/>
    </row>
    <row r="1452" spans="1:8" hidden="1" outlineLevel="1">
      <c r="A1452"/>
      <c r="B1452"/>
    </row>
    <row r="1453" spans="1:8" hidden="1" outlineLevel="1">
      <c r="A1453"/>
      <c r="B1453"/>
    </row>
    <row r="1454" spans="1:8" hidden="1" outlineLevel="1">
      <c r="A1454"/>
      <c r="B1454"/>
    </row>
    <row r="1455" spans="1:8" hidden="1" outlineLevel="1">
      <c r="A1455"/>
      <c r="B1455"/>
    </row>
    <row r="1456" spans="1:8" collapsed="1">
      <c r="A1456" s="90"/>
      <c r="B1456" s="87"/>
      <c r="C1456" s="87"/>
      <c r="D1456" s="87"/>
      <c r="E1456" s="87"/>
      <c r="F1456" s="87"/>
      <c r="G1456" s="87"/>
      <c r="H1456" s="87"/>
    </row>
    <row r="1457" spans="1:8">
      <c r="A1457" s="82" t="s">
        <v>210</v>
      </c>
      <c r="B1457" s="47" t="s">
        <v>109</v>
      </c>
      <c r="C1457" s="82"/>
      <c r="D1457" s="82"/>
      <c r="E1457" s="82"/>
      <c r="F1457" s="82"/>
      <c r="G1457" s="82"/>
      <c r="H1457" s="82"/>
    </row>
    <row r="1458" spans="1:8" ht="28.9">
      <c r="A1458" s="82" t="s">
        <v>109</v>
      </c>
      <c r="B1458" s="47" t="s">
        <v>104</v>
      </c>
      <c r="C1458" s="47" t="s">
        <v>169</v>
      </c>
      <c r="D1458" s="47" t="s">
        <v>158</v>
      </c>
      <c r="E1458" s="47" t="s">
        <v>152</v>
      </c>
      <c r="F1458" s="47" t="s">
        <v>161</v>
      </c>
      <c r="G1458" s="47" t="s">
        <v>115</v>
      </c>
      <c r="H1458" s="83" t="s">
        <v>186</v>
      </c>
    </row>
    <row r="1459" spans="1:8">
      <c r="A1459" s="96" t="s">
        <v>175</v>
      </c>
      <c r="B1459" s="24">
        <v>4.7619047619047616E-2</v>
      </c>
      <c r="C1459" s="24">
        <v>0</v>
      </c>
      <c r="D1459" s="24">
        <v>9.5238095238095247E-3</v>
      </c>
      <c r="E1459" s="24">
        <v>4.7619047619047623E-3</v>
      </c>
      <c r="F1459" s="24">
        <v>1.4285714285714285E-2</v>
      </c>
      <c r="G1459" s="24">
        <v>0.46666666666666667</v>
      </c>
      <c r="H1459" s="24">
        <v>0.54285714285714282</v>
      </c>
    </row>
    <row r="1460" spans="1:8">
      <c r="A1460" s="97" t="s">
        <v>75</v>
      </c>
      <c r="B1460" s="24">
        <v>4.7619047619047616E-2</v>
      </c>
      <c r="C1460" s="24">
        <v>0</v>
      </c>
      <c r="D1460" s="24">
        <v>9.5238095238095247E-3</v>
      </c>
      <c r="E1460" s="24">
        <v>4.7619047619047623E-3</v>
      </c>
      <c r="F1460" s="24">
        <v>1.4285714285714285E-2</v>
      </c>
      <c r="G1460" s="24">
        <v>0.46666666666666667</v>
      </c>
      <c r="H1460" s="24">
        <v>0.54285714285714282</v>
      </c>
    </row>
    <row r="1461" spans="1:8">
      <c r="A1461" s="101" t="s">
        <v>101</v>
      </c>
      <c r="B1461" s="24">
        <v>3.3333333333333333E-2</v>
      </c>
      <c r="C1461" s="24">
        <v>0</v>
      </c>
      <c r="D1461" s="24">
        <v>0</v>
      </c>
      <c r="E1461" s="24">
        <v>4.7619047619047623E-3</v>
      </c>
      <c r="F1461" s="24">
        <v>1.4285714285714285E-2</v>
      </c>
      <c r="G1461" s="24">
        <v>0.23809523809523808</v>
      </c>
      <c r="H1461" s="24">
        <v>0.2904761904761905</v>
      </c>
    </row>
    <row r="1462" spans="1:8">
      <c r="A1462" s="101" t="s">
        <v>149</v>
      </c>
      <c r="B1462" s="24">
        <v>0</v>
      </c>
      <c r="C1462" s="24">
        <v>0</v>
      </c>
      <c r="D1462" s="24">
        <v>0</v>
      </c>
      <c r="E1462" s="24">
        <v>0</v>
      </c>
      <c r="F1462" s="24">
        <v>0</v>
      </c>
      <c r="G1462" s="24">
        <v>4.7619047619047623E-3</v>
      </c>
      <c r="H1462" s="24">
        <v>4.7619047619047623E-3</v>
      </c>
    </row>
    <row r="1463" spans="1:8">
      <c r="A1463" s="101" t="s">
        <v>132</v>
      </c>
      <c r="B1463" s="24">
        <v>0</v>
      </c>
      <c r="C1463" s="24">
        <v>0</v>
      </c>
      <c r="D1463" s="24">
        <v>0</v>
      </c>
      <c r="E1463" s="24">
        <v>0</v>
      </c>
      <c r="F1463" s="24">
        <v>0</v>
      </c>
      <c r="G1463" s="24">
        <v>4.7619047619047623E-3</v>
      </c>
      <c r="H1463" s="24">
        <v>4.7619047619047623E-3</v>
      </c>
    </row>
    <row r="1464" spans="1:8">
      <c r="A1464" s="101" t="s">
        <v>164</v>
      </c>
      <c r="B1464" s="24">
        <v>0</v>
      </c>
      <c r="C1464" s="24">
        <v>0</v>
      </c>
      <c r="D1464" s="24">
        <v>0</v>
      </c>
      <c r="E1464" s="24">
        <v>0</v>
      </c>
      <c r="F1464" s="24">
        <v>0</v>
      </c>
      <c r="G1464" s="24">
        <v>4.7619047619047623E-3</v>
      </c>
      <c r="H1464" s="24">
        <v>4.7619047619047623E-3</v>
      </c>
    </row>
    <row r="1465" spans="1:8">
      <c r="A1465" s="101" t="s">
        <v>155</v>
      </c>
      <c r="B1465" s="24">
        <v>0</v>
      </c>
      <c r="C1465" s="24">
        <v>0</v>
      </c>
      <c r="D1465" s="24">
        <v>0</v>
      </c>
      <c r="E1465" s="24">
        <v>0</v>
      </c>
      <c r="F1465" s="24">
        <v>0</v>
      </c>
      <c r="G1465" s="24">
        <v>1.4285714285714285E-2</v>
      </c>
      <c r="H1465" s="24">
        <v>1.4285714285714285E-2</v>
      </c>
    </row>
    <row r="1466" spans="1:8">
      <c r="A1466" s="101" t="s">
        <v>170</v>
      </c>
      <c r="B1466" s="24">
        <v>0</v>
      </c>
      <c r="C1466" s="24">
        <v>0</v>
      </c>
      <c r="D1466" s="24">
        <v>0</v>
      </c>
      <c r="E1466" s="24">
        <v>0</v>
      </c>
      <c r="F1466" s="24">
        <v>0</v>
      </c>
      <c r="G1466" s="24">
        <v>9.5238095238095247E-3</v>
      </c>
      <c r="H1466" s="24">
        <v>9.5238095238095247E-3</v>
      </c>
    </row>
    <row r="1467" spans="1:8">
      <c r="A1467" s="101" t="s">
        <v>167</v>
      </c>
      <c r="B1467" s="24">
        <v>0</v>
      </c>
      <c r="C1467" s="24">
        <v>0</v>
      </c>
      <c r="D1467" s="24">
        <v>0</v>
      </c>
      <c r="E1467" s="24">
        <v>0</v>
      </c>
      <c r="F1467" s="24">
        <v>0</v>
      </c>
      <c r="G1467" s="24">
        <v>4.7619047619047623E-3</v>
      </c>
      <c r="H1467" s="24">
        <v>4.7619047619047623E-3</v>
      </c>
    </row>
    <row r="1468" spans="1:8">
      <c r="A1468" s="101" t="s">
        <v>166</v>
      </c>
      <c r="B1468" s="24">
        <v>0</v>
      </c>
      <c r="C1468" s="24">
        <v>0</v>
      </c>
      <c r="D1468" s="24">
        <v>0</v>
      </c>
      <c r="E1468" s="24">
        <v>0</v>
      </c>
      <c r="F1468" s="24">
        <v>0</v>
      </c>
      <c r="G1468" s="24">
        <v>9.5238095238095247E-3</v>
      </c>
      <c r="H1468" s="24">
        <v>9.5238095238095247E-3</v>
      </c>
    </row>
    <row r="1469" spans="1:8">
      <c r="A1469" s="101" t="s">
        <v>145</v>
      </c>
      <c r="B1469" s="24">
        <v>0</v>
      </c>
      <c r="C1469" s="24">
        <v>0</v>
      </c>
      <c r="D1469" s="24">
        <v>0</v>
      </c>
      <c r="E1469" s="24">
        <v>0</v>
      </c>
      <c r="F1469" s="24">
        <v>0</v>
      </c>
      <c r="G1469" s="24">
        <v>2.8571428571428571E-2</v>
      </c>
      <c r="H1469" s="24">
        <v>2.8571428571428571E-2</v>
      </c>
    </row>
    <row r="1470" spans="1:8">
      <c r="A1470" s="101" t="s">
        <v>157</v>
      </c>
      <c r="B1470" s="24">
        <v>0</v>
      </c>
      <c r="C1470" s="24">
        <v>0</v>
      </c>
      <c r="D1470" s="24">
        <v>9.5238095238095247E-3</v>
      </c>
      <c r="E1470" s="24">
        <v>0</v>
      </c>
      <c r="F1470" s="24">
        <v>0</v>
      </c>
      <c r="G1470" s="24">
        <v>0</v>
      </c>
      <c r="H1470" s="24">
        <v>9.5238095238095247E-3</v>
      </c>
    </row>
    <row r="1471" spans="1:8">
      <c r="A1471" s="101" t="s">
        <v>168</v>
      </c>
      <c r="B1471" s="24">
        <v>0</v>
      </c>
      <c r="C1471" s="24">
        <v>0</v>
      </c>
      <c r="D1471" s="24">
        <v>0</v>
      </c>
      <c r="E1471" s="24">
        <v>0</v>
      </c>
      <c r="F1471" s="24">
        <v>0</v>
      </c>
      <c r="G1471" s="24">
        <v>9.5238095238095247E-3</v>
      </c>
      <c r="H1471" s="24">
        <v>9.5238095238095247E-3</v>
      </c>
    </row>
    <row r="1472" spans="1:8">
      <c r="A1472" s="101" t="s">
        <v>146</v>
      </c>
      <c r="B1472" s="24">
        <v>4.7619047619047623E-3</v>
      </c>
      <c r="C1472" s="24">
        <v>0</v>
      </c>
      <c r="D1472" s="24">
        <v>0</v>
      </c>
      <c r="E1472" s="24">
        <v>0</v>
      </c>
      <c r="F1472" s="24">
        <v>0</v>
      </c>
      <c r="G1472" s="24">
        <v>0</v>
      </c>
      <c r="H1472" s="24">
        <v>4.7619047619047623E-3</v>
      </c>
    </row>
    <row r="1473" spans="1:8">
      <c r="A1473" s="101" t="s">
        <v>123</v>
      </c>
      <c r="B1473" s="24">
        <v>4.7619047619047623E-3</v>
      </c>
      <c r="C1473" s="24">
        <v>0</v>
      </c>
      <c r="D1473" s="24">
        <v>0</v>
      </c>
      <c r="E1473" s="24">
        <v>0</v>
      </c>
      <c r="F1473" s="24">
        <v>0</v>
      </c>
      <c r="G1473" s="24">
        <v>1.4285714285714285E-2</v>
      </c>
      <c r="H1473" s="24">
        <v>1.9047619047619049E-2</v>
      </c>
    </row>
    <row r="1474" spans="1:8">
      <c r="A1474" s="101" t="s">
        <v>118</v>
      </c>
      <c r="B1474" s="24">
        <v>0</v>
      </c>
      <c r="C1474" s="24">
        <v>0</v>
      </c>
      <c r="D1474" s="24">
        <v>0</v>
      </c>
      <c r="E1474" s="24">
        <v>0</v>
      </c>
      <c r="F1474" s="24">
        <v>0</v>
      </c>
      <c r="G1474" s="24">
        <v>4.2857142857142858E-2</v>
      </c>
      <c r="H1474" s="24">
        <v>4.2857142857142858E-2</v>
      </c>
    </row>
    <row r="1475" spans="1:8">
      <c r="A1475" s="101" t="s">
        <v>139</v>
      </c>
      <c r="B1475" s="24">
        <v>4.7619047619047623E-3</v>
      </c>
      <c r="C1475" s="24">
        <v>0</v>
      </c>
      <c r="D1475" s="24">
        <v>0</v>
      </c>
      <c r="E1475" s="24">
        <v>0</v>
      </c>
      <c r="F1475" s="24">
        <v>0</v>
      </c>
      <c r="G1475" s="24">
        <v>3.8095238095238099E-2</v>
      </c>
      <c r="H1475" s="24">
        <v>4.2857142857142858E-2</v>
      </c>
    </row>
    <row r="1476" spans="1:8">
      <c r="A1476" s="101" t="s">
        <v>130</v>
      </c>
      <c r="B1476" s="24">
        <v>0</v>
      </c>
      <c r="C1476" s="24">
        <v>0</v>
      </c>
      <c r="D1476" s="24">
        <v>0</v>
      </c>
      <c r="E1476" s="24">
        <v>0</v>
      </c>
      <c r="F1476" s="24">
        <v>0</v>
      </c>
      <c r="G1476" s="24">
        <v>2.3809523809523808E-2</v>
      </c>
      <c r="H1476" s="24">
        <v>2.3809523809523808E-2</v>
      </c>
    </row>
    <row r="1477" spans="1:8">
      <c r="A1477" s="101" t="s">
        <v>131</v>
      </c>
      <c r="B1477" s="24">
        <v>0</v>
      </c>
      <c r="C1477" s="24">
        <v>0</v>
      </c>
      <c r="D1477" s="24">
        <v>0</v>
      </c>
      <c r="E1477" s="24">
        <v>0</v>
      </c>
      <c r="F1477" s="24">
        <v>0</v>
      </c>
      <c r="G1477" s="24">
        <v>1.9047619047619049E-2</v>
      </c>
      <c r="H1477" s="24">
        <v>1.9047619047619049E-2</v>
      </c>
    </row>
    <row r="1478" spans="1:8">
      <c r="A1478" s="96" t="s">
        <v>174</v>
      </c>
      <c r="B1478" s="24">
        <v>1.9047619047619049E-2</v>
      </c>
      <c r="C1478" s="24">
        <v>4.7619047619047623E-3</v>
      </c>
      <c r="D1478" s="24">
        <v>4.7619047619047623E-3</v>
      </c>
      <c r="E1478" s="24">
        <v>0</v>
      </c>
      <c r="F1478" s="24">
        <v>9.5238095238095247E-3</v>
      </c>
      <c r="G1478" s="24">
        <v>0.41904761904761906</v>
      </c>
      <c r="H1478" s="24">
        <v>0.45714285714285713</v>
      </c>
    </row>
    <row r="1479" spans="1:8">
      <c r="A1479" s="97" t="s">
        <v>75</v>
      </c>
      <c r="B1479" s="24">
        <v>1.9047619047619049E-2</v>
      </c>
      <c r="C1479" s="24">
        <v>4.7619047619047623E-3</v>
      </c>
      <c r="D1479" s="24">
        <v>4.7619047619047623E-3</v>
      </c>
      <c r="E1479" s="24">
        <v>0</v>
      </c>
      <c r="F1479" s="24">
        <v>9.5238095238095247E-3</v>
      </c>
      <c r="G1479" s="24">
        <v>0.41904761904761906</v>
      </c>
      <c r="H1479" s="24">
        <v>0.45714285714285713</v>
      </c>
    </row>
    <row r="1480" spans="1:8">
      <c r="A1480" s="101" t="s">
        <v>101</v>
      </c>
      <c r="B1480" s="24">
        <v>1.4285714285714285E-2</v>
      </c>
      <c r="C1480" s="24">
        <v>0</v>
      </c>
      <c r="D1480" s="24">
        <v>4.7619047619047623E-3</v>
      </c>
      <c r="E1480" s="24">
        <v>0</v>
      </c>
      <c r="F1480" s="24">
        <v>4.7619047619047623E-3</v>
      </c>
      <c r="G1480" s="24">
        <v>0.23333333333333334</v>
      </c>
      <c r="H1480" s="24">
        <v>0.25714285714285712</v>
      </c>
    </row>
    <row r="1481" spans="1:8">
      <c r="A1481" s="101" t="s">
        <v>132</v>
      </c>
      <c r="B1481" s="24">
        <v>0</v>
      </c>
      <c r="C1481" s="24">
        <v>0</v>
      </c>
      <c r="D1481" s="24">
        <v>0</v>
      </c>
      <c r="E1481" s="24">
        <v>0</v>
      </c>
      <c r="F1481" s="24">
        <v>4.7619047619047623E-3</v>
      </c>
      <c r="G1481" s="24">
        <v>1.4285714285714285E-2</v>
      </c>
      <c r="H1481" s="24">
        <v>1.9047619047619049E-2</v>
      </c>
    </row>
    <row r="1482" spans="1:8">
      <c r="A1482" s="101" t="s">
        <v>155</v>
      </c>
      <c r="B1482" s="24">
        <v>0</v>
      </c>
      <c r="C1482" s="24">
        <v>0</v>
      </c>
      <c r="D1482" s="24">
        <v>0</v>
      </c>
      <c r="E1482" s="24">
        <v>0</v>
      </c>
      <c r="F1482" s="24">
        <v>0</v>
      </c>
      <c r="G1482" s="24">
        <v>9.5238095238095247E-3</v>
      </c>
      <c r="H1482" s="24">
        <v>9.5238095238095247E-3</v>
      </c>
    </row>
    <row r="1483" spans="1:8">
      <c r="A1483" s="101" t="s">
        <v>163</v>
      </c>
      <c r="B1483" s="24">
        <v>0</v>
      </c>
      <c r="C1483" s="24">
        <v>0</v>
      </c>
      <c r="D1483" s="24">
        <v>0</v>
      </c>
      <c r="E1483" s="24">
        <v>0</v>
      </c>
      <c r="F1483" s="24">
        <v>0</v>
      </c>
      <c r="G1483" s="24">
        <v>9.5238095238095247E-3</v>
      </c>
      <c r="H1483" s="24">
        <v>9.5238095238095247E-3</v>
      </c>
    </row>
    <row r="1484" spans="1:8">
      <c r="A1484" s="101" t="s">
        <v>142</v>
      </c>
      <c r="B1484" s="24">
        <v>0</v>
      </c>
      <c r="C1484" s="24">
        <v>0</v>
      </c>
      <c r="D1484" s="24">
        <v>0</v>
      </c>
      <c r="E1484" s="24">
        <v>0</v>
      </c>
      <c r="F1484" s="24">
        <v>0</v>
      </c>
      <c r="G1484" s="24">
        <v>9.5238095238095247E-3</v>
      </c>
      <c r="H1484" s="24">
        <v>9.5238095238095247E-3</v>
      </c>
    </row>
    <row r="1485" spans="1:8">
      <c r="A1485" s="101" t="s">
        <v>170</v>
      </c>
      <c r="B1485" s="24">
        <v>0</v>
      </c>
      <c r="C1485" s="24">
        <v>0</v>
      </c>
      <c r="D1485" s="24">
        <v>0</v>
      </c>
      <c r="E1485" s="24">
        <v>0</v>
      </c>
      <c r="F1485" s="24">
        <v>0</v>
      </c>
      <c r="G1485" s="24">
        <v>4.7619047619047623E-3</v>
      </c>
      <c r="H1485" s="24">
        <v>4.7619047619047623E-3</v>
      </c>
    </row>
    <row r="1486" spans="1:8">
      <c r="A1486" s="101" t="s">
        <v>167</v>
      </c>
      <c r="B1486" s="24">
        <v>0</v>
      </c>
      <c r="C1486" s="24">
        <v>0</v>
      </c>
      <c r="D1486" s="24">
        <v>0</v>
      </c>
      <c r="E1486" s="24">
        <v>0</v>
      </c>
      <c r="F1486" s="24">
        <v>0</v>
      </c>
      <c r="G1486" s="24">
        <v>9.5238095238095247E-3</v>
      </c>
      <c r="H1486" s="24">
        <v>9.5238095238095247E-3</v>
      </c>
    </row>
    <row r="1487" spans="1:8">
      <c r="A1487" s="101" t="s">
        <v>166</v>
      </c>
      <c r="B1487" s="24">
        <v>0</v>
      </c>
      <c r="C1487" s="24">
        <v>0</v>
      </c>
      <c r="D1487" s="24">
        <v>0</v>
      </c>
      <c r="E1487" s="24">
        <v>0</v>
      </c>
      <c r="F1487" s="24">
        <v>0</v>
      </c>
      <c r="G1487" s="24">
        <v>4.7619047619047623E-3</v>
      </c>
      <c r="H1487" s="24">
        <v>4.7619047619047623E-3</v>
      </c>
    </row>
    <row r="1488" spans="1:8">
      <c r="A1488" s="101" t="s">
        <v>145</v>
      </c>
      <c r="B1488" s="24">
        <v>4.7619047619047623E-3</v>
      </c>
      <c r="C1488" s="24">
        <v>0</v>
      </c>
      <c r="D1488" s="24">
        <v>0</v>
      </c>
      <c r="E1488" s="24">
        <v>0</v>
      </c>
      <c r="F1488" s="24">
        <v>0</v>
      </c>
      <c r="G1488" s="24">
        <v>2.3809523809523808E-2</v>
      </c>
      <c r="H1488" s="24">
        <v>2.8571428571428571E-2</v>
      </c>
    </row>
    <row r="1489" spans="1:8">
      <c r="A1489" s="101" t="s">
        <v>146</v>
      </c>
      <c r="B1489" s="24">
        <v>0</v>
      </c>
      <c r="C1489" s="24">
        <v>0</v>
      </c>
      <c r="D1489" s="24">
        <v>0</v>
      </c>
      <c r="E1489" s="24">
        <v>0</v>
      </c>
      <c r="F1489" s="24">
        <v>0</v>
      </c>
      <c r="G1489" s="24">
        <v>4.7619047619047623E-3</v>
      </c>
      <c r="H1489" s="24">
        <v>4.7619047619047623E-3</v>
      </c>
    </row>
    <row r="1490" spans="1:8">
      <c r="A1490" s="101" t="s">
        <v>123</v>
      </c>
      <c r="B1490" s="24">
        <v>0</v>
      </c>
      <c r="C1490" s="24">
        <v>0</v>
      </c>
      <c r="D1490" s="24">
        <v>0</v>
      </c>
      <c r="E1490" s="24">
        <v>0</v>
      </c>
      <c r="F1490" s="24">
        <v>0</v>
      </c>
      <c r="G1490" s="24">
        <v>2.3809523809523808E-2</v>
      </c>
      <c r="H1490" s="24">
        <v>2.3809523809523808E-2</v>
      </c>
    </row>
    <row r="1491" spans="1:8">
      <c r="A1491" s="101" t="s">
        <v>118</v>
      </c>
      <c r="B1491" s="24">
        <v>0</v>
      </c>
      <c r="C1491" s="24">
        <v>4.7619047619047623E-3</v>
      </c>
      <c r="D1491" s="24">
        <v>0</v>
      </c>
      <c r="E1491" s="24">
        <v>0</v>
      </c>
      <c r="F1491" s="24">
        <v>0</v>
      </c>
      <c r="G1491" s="24">
        <v>1.9047619047619049E-2</v>
      </c>
      <c r="H1491" s="24">
        <v>2.3809523809523808E-2</v>
      </c>
    </row>
    <row r="1492" spans="1:8">
      <c r="A1492" s="101" t="s">
        <v>139</v>
      </c>
      <c r="B1492" s="24">
        <v>0</v>
      </c>
      <c r="C1492" s="24">
        <v>0</v>
      </c>
      <c r="D1492" s="24">
        <v>0</v>
      </c>
      <c r="E1492" s="24">
        <v>0</v>
      </c>
      <c r="F1492" s="24">
        <v>0</v>
      </c>
      <c r="G1492" s="24">
        <v>1.4285714285714285E-2</v>
      </c>
      <c r="H1492" s="24">
        <v>1.4285714285714285E-2</v>
      </c>
    </row>
    <row r="1493" spans="1:8">
      <c r="A1493" s="101" t="s">
        <v>130</v>
      </c>
      <c r="B1493" s="24">
        <v>0</v>
      </c>
      <c r="C1493" s="24">
        <v>0</v>
      </c>
      <c r="D1493" s="24">
        <v>0</v>
      </c>
      <c r="E1493" s="24">
        <v>0</v>
      </c>
      <c r="F1493" s="24">
        <v>0</v>
      </c>
      <c r="G1493" s="24">
        <v>3.3333333333333333E-2</v>
      </c>
      <c r="H1493" s="24">
        <v>3.3333333333333333E-2</v>
      </c>
    </row>
    <row r="1494" spans="1:8">
      <c r="A1494" s="101" t="s">
        <v>131</v>
      </c>
      <c r="B1494" s="24">
        <v>0</v>
      </c>
      <c r="C1494" s="24">
        <v>0</v>
      </c>
      <c r="D1494" s="24">
        <v>0</v>
      </c>
      <c r="E1494" s="24">
        <v>0</v>
      </c>
      <c r="F1494" s="24">
        <v>0</v>
      </c>
      <c r="G1494" s="24">
        <v>4.7619047619047623E-3</v>
      </c>
      <c r="H1494" s="24">
        <v>4.7619047619047623E-3</v>
      </c>
    </row>
    <row r="1495" spans="1:8">
      <c r="A1495" s="74" t="s">
        <v>186</v>
      </c>
      <c r="B1495" s="76">
        <v>6.6666666666666666E-2</v>
      </c>
      <c r="C1495" s="76">
        <v>4.7619047619047623E-3</v>
      </c>
      <c r="D1495" s="76">
        <v>1.4285714285714285E-2</v>
      </c>
      <c r="E1495" s="76">
        <v>4.7619047619047623E-3</v>
      </c>
      <c r="F1495" s="76">
        <v>2.3809523809523808E-2</v>
      </c>
      <c r="G1495" s="76">
        <v>0.88571428571428568</v>
      </c>
      <c r="H1495" s="76">
        <v>1</v>
      </c>
    </row>
    <row r="1496" spans="1:8">
      <c r="A1496" s="95"/>
      <c r="B1496" s="95"/>
      <c r="C1496" s="95"/>
      <c r="D1496" s="95"/>
      <c r="E1496" s="95"/>
      <c r="F1496" s="95"/>
      <c r="G1496" s="95"/>
      <c r="H1496" s="95"/>
    </row>
    <row r="1497" spans="1:8" hidden="1" outlineLevel="1">
      <c r="A1497"/>
      <c r="B1497"/>
    </row>
    <row r="1498" spans="1:8" hidden="1" outlineLevel="1">
      <c r="A1498"/>
      <c r="B1498"/>
    </row>
    <row r="1499" spans="1:8" hidden="1" outlineLevel="1">
      <c r="A1499"/>
      <c r="B1499"/>
    </row>
    <row r="1500" spans="1:8" hidden="1" outlineLevel="1">
      <c r="A1500"/>
      <c r="B1500"/>
    </row>
    <row r="1501" spans="1:8" hidden="1" outlineLevel="1">
      <c r="A1501"/>
      <c r="B1501"/>
    </row>
    <row r="1502" spans="1:8" hidden="1" outlineLevel="1">
      <c r="A1502"/>
      <c r="B1502"/>
    </row>
    <row r="1503" spans="1:8" hidden="1" outlineLevel="1">
      <c r="A1503"/>
      <c r="B1503"/>
    </row>
    <row r="1504" spans="1:8" hidden="1" outlineLevel="1">
      <c r="A1504"/>
      <c r="B1504"/>
    </row>
    <row r="1505" customFormat="1" hidden="1" outlineLevel="1"/>
    <row r="1506" customFormat="1" hidden="1" outlineLevel="1"/>
    <row r="1507" customFormat="1" hidden="1" outlineLevel="1"/>
    <row r="1508" customFormat="1" hidden="1" outlineLevel="1"/>
    <row r="1509" customFormat="1" hidden="1" outlineLevel="1"/>
    <row r="1510" customFormat="1" hidden="1" outlineLevel="1"/>
    <row r="1511" customFormat="1" hidden="1" outlineLevel="1"/>
    <row r="1512" customFormat="1" hidden="1" outlineLevel="1"/>
    <row r="1513" customFormat="1" hidden="1" outlineLevel="1"/>
    <row r="1514" customFormat="1" hidden="1" outlineLevel="1"/>
    <row r="1515" customFormat="1" hidden="1" outlineLevel="1"/>
    <row r="1516" customFormat="1" hidden="1" outlineLevel="1"/>
    <row r="1517" customFormat="1" hidden="1" outlineLevel="1"/>
    <row r="1518" customFormat="1" hidden="1" outlineLevel="1"/>
    <row r="1519" customFormat="1" hidden="1" outlineLevel="1"/>
    <row r="1520" customFormat="1" hidden="1" outlineLevel="1"/>
    <row r="1521" spans="1:8" hidden="1" outlineLevel="1">
      <c r="A1521"/>
      <c r="B1521"/>
    </row>
    <row r="1522" spans="1:8" hidden="1" outlineLevel="1">
      <c r="A1522"/>
      <c r="B1522"/>
    </row>
    <row r="1523" spans="1:8" hidden="1" outlineLevel="1">
      <c r="A1523"/>
      <c r="B1523"/>
    </row>
    <row r="1524" spans="1:8" hidden="1" outlineLevel="1">
      <c r="A1524"/>
      <c r="B1524"/>
    </row>
    <row r="1525" spans="1:8" hidden="1" outlineLevel="1">
      <c r="A1525"/>
      <c r="B1525"/>
    </row>
    <row r="1526" spans="1:8" hidden="1" outlineLevel="1">
      <c r="A1526"/>
      <c r="B1526"/>
    </row>
    <row r="1527" spans="1:8" hidden="1" outlineLevel="1">
      <c r="A1527"/>
      <c r="B1527"/>
    </row>
    <row r="1528" spans="1:8" hidden="1" outlineLevel="1">
      <c r="A1528"/>
      <c r="B1528"/>
    </row>
    <row r="1529" spans="1:8" hidden="1" outlineLevel="1">
      <c r="A1529" s="77"/>
      <c r="B1529" s="87"/>
      <c r="C1529" s="87"/>
      <c r="D1529" s="87"/>
      <c r="E1529" s="87"/>
      <c r="F1529" s="87"/>
      <c r="G1529" s="87"/>
      <c r="H1529" s="87"/>
    </row>
    <row r="1530" spans="1:8" hidden="1" outlineLevel="1">
      <c r="A1530" s="77"/>
      <c r="B1530" s="87"/>
      <c r="C1530" s="87"/>
      <c r="D1530" s="87"/>
      <c r="E1530" s="87"/>
      <c r="F1530" s="87"/>
      <c r="G1530" s="87"/>
      <c r="H1530" s="87"/>
    </row>
    <row r="1531" spans="1:8" hidden="1" outlineLevel="1">
      <c r="A1531" s="77"/>
      <c r="B1531" s="87"/>
      <c r="C1531" s="87"/>
      <c r="D1531" s="87"/>
      <c r="E1531" s="87"/>
      <c r="F1531" s="87"/>
      <c r="G1531" s="87"/>
      <c r="H1531" s="87"/>
    </row>
    <row r="1532" spans="1:8" hidden="1" outlineLevel="1">
      <c r="A1532" s="77"/>
      <c r="B1532" s="87"/>
      <c r="C1532" s="87"/>
      <c r="D1532" s="87"/>
      <c r="E1532" s="87"/>
      <c r="F1532" s="87"/>
      <c r="G1532" s="87"/>
      <c r="H1532" s="87"/>
    </row>
    <row r="1533" spans="1:8" hidden="1" outlineLevel="1">
      <c r="A1533" s="77"/>
      <c r="B1533" s="87"/>
      <c r="C1533" s="87"/>
      <c r="D1533" s="87"/>
      <c r="E1533" s="87"/>
      <c r="F1533" s="87"/>
      <c r="G1533" s="87"/>
      <c r="H1533" s="87"/>
    </row>
    <row r="1534" spans="1:8" hidden="1" outlineLevel="1">
      <c r="A1534" s="77"/>
      <c r="B1534" s="87"/>
      <c r="C1534" s="87"/>
      <c r="D1534" s="87"/>
      <c r="E1534" s="87"/>
      <c r="F1534" s="87"/>
      <c r="G1534" s="87"/>
      <c r="H1534" s="87"/>
    </row>
    <row r="1535" spans="1:8" hidden="1" outlineLevel="1">
      <c r="A1535" s="77"/>
      <c r="B1535" s="87"/>
      <c r="C1535" s="87"/>
      <c r="D1535" s="87"/>
      <c r="E1535" s="87"/>
      <c r="F1535" s="87"/>
      <c r="G1535" s="87"/>
      <c r="H1535" s="87"/>
    </row>
    <row r="1536" spans="1:8" hidden="1" outlineLevel="1">
      <c r="A1536" s="77"/>
      <c r="B1536" s="87"/>
      <c r="C1536" s="87"/>
      <c r="D1536" s="87"/>
      <c r="E1536" s="87"/>
      <c r="F1536" s="87"/>
      <c r="G1536" s="87"/>
      <c r="H1536" s="87"/>
    </row>
    <row r="1537" spans="1:8" hidden="1" outlineLevel="1">
      <c r="A1537" s="77"/>
      <c r="B1537" s="87"/>
      <c r="C1537" s="87"/>
      <c r="D1537" s="87"/>
      <c r="E1537" s="87"/>
      <c r="F1537" s="87"/>
      <c r="G1537" s="87"/>
      <c r="H1537" s="87"/>
    </row>
    <row r="1538" spans="1:8" hidden="1" outlineLevel="1">
      <c r="A1538" s="77"/>
      <c r="B1538" s="87"/>
      <c r="C1538" s="87"/>
      <c r="D1538" s="87"/>
      <c r="E1538" s="87"/>
      <c r="F1538" s="87"/>
      <c r="G1538" s="87"/>
      <c r="H1538" s="87"/>
    </row>
    <row r="1539" spans="1:8" hidden="1" outlineLevel="1">
      <c r="A1539" s="77"/>
      <c r="B1539" s="87"/>
      <c r="C1539" s="87"/>
      <c r="D1539" s="87"/>
      <c r="E1539" s="87"/>
      <c r="F1539" s="87"/>
      <c r="G1539" s="87"/>
      <c r="H1539" s="87"/>
    </row>
    <row r="1540" spans="1:8" hidden="1" outlineLevel="1">
      <c r="A1540" s="77"/>
      <c r="B1540" s="87"/>
      <c r="C1540" s="87"/>
      <c r="D1540" s="87"/>
      <c r="E1540" s="87"/>
      <c r="F1540" s="87"/>
      <c r="G1540" s="87"/>
      <c r="H1540" s="87"/>
    </row>
    <row r="1541" spans="1:8" hidden="1" outlineLevel="1">
      <c r="A1541" s="77"/>
      <c r="B1541" s="87"/>
      <c r="C1541" s="87"/>
      <c r="D1541" s="87"/>
      <c r="E1541" s="87"/>
      <c r="F1541" s="87"/>
      <c r="G1541" s="87"/>
      <c r="H1541" s="87"/>
    </row>
    <row r="1542" spans="1:8" hidden="1" outlineLevel="1">
      <c r="A1542" s="77"/>
      <c r="B1542" s="87"/>
      <c r="C1542" s="87"/>
      <c r="D1542" s="87"/>
      <c r="E1542" s="87"/>
      <c r="F1542" s="87"/>
      <c r="G1542" s="87"/>
      <c r="H1542" s="87"/>
    </row>
    <row r="1543" spans="1:8" hidden="1" outlineLevel="1">
      <c r="A1543" s="77"/>
      <c r="B1543" s="87"/>
      <c r="C1543" s="87"/>
      <c r="D1543" s="87"/>
      <c r="E1543" s="87"/>
      <c r="F1543" s="87"/>
      <c r="G1543" s="87"/>
      <c r="H1543" s="87"/>
    </row>
    <row r="1544" spans="1:8" hidden="1" outlineLevel="1">
      <c r="A1544" s="77"/>
      <c r="B1544" s="87"/>
      <c r="C1544" s="87"/>
      <c r="D1544" s="87"/>
      <c r="E1544" s="87"/>
      <c r="F1544" s="87"/>
      <c r="G1544" s="87"/>
      <c r="H1544" s="87"/>
    </row>
    <row r="1545" spans="1:8" hidden="1" outlineLevel="1">
      <c r="A1545" s="77"/>
      <c r="B1545" s="87"/>
      <c r="C1545" s="87"/>
      <c r="D1545" s="87"/>
      <c r="E1545" s="87"/>
      <c r="F1545" s="87"/>
      <c r="G1545" s="87"/>
      <c r="H1545" s="87"/>
    </row>
    <row r="1546" spans="1:8" hidden="1" outlineLevel="1">
      <c r="A1546" s="77"/>
      <c r="B1546" s="87"/>
      <c r="C1546" s="87"/>
      <c r="D1546" s="87"/>
      <c r="E1546" s="87"/>
      <c r="F1546" s="87"/>
      <c r="G1546" s="87"/>
      <c r="H1546" s="87"/>
    </row>
    <row r="1547" spans="1:8" s="49" customFormat="1" ht="35.1" customHeight="1" collapsed="1">
      <c r="A1547" s="48"/>
    </row>
  </sheetData>
  <pageMargins left="0.7" right="0.7" top="0.75" bottom="0.75" header="0.3" footer="0.3"/>
  <drawing r:id="rId24"/>
  <extLst>
    <ext xmlns:x14="http://schemas.microsoft.com/office/spreadsheetml/2009/9/main" uri="{A8765BA9-456A-4dab-B4F3-ACF838C121DE}">
      <x14:slicerList>
        <x14:slicer r:id="rId25"/>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3833C-38BD-4A27-ABEF-B0701400C693}">
  <sheetPr>
    <tabColor theme="0"/>
  </sheetPr>
  <dimension ref="A1:F8"/>
  <sheetViews>
    <sheetView topLeftCell="D1" workbookViewId="0">
      <selection activeCell="E3" sqref="E3"/>
    </sheetView>
    <sheetView workbookViewId="1"/>
  </sheetViews>
  <sheetFormatPr defaultColWidth="8.85546875" defaultRowHeight="14.45"/>
  <cols>
    <col min="1" max="6" width="25.140625" customWidth="1"/>
  </cols>
  <sheetData>
    <row r="1" spans="1:6" s="34" customFormat="1" ht="84.75" customHeight="1"/>
    <row r="2" spans="1:6">
      <c r="A2" s="108" t="s">
        <v>218</v>
      </c>
      <c r="B2" s="108" t="s">
        <v>219</v>
      </c>
      <c r="C2" s="108" t="s">
        <v>220</v>
      </c>
      <c r="D2" s="108" t="s">
        <v>221</v>
      </c>
      <c r="E2" s="108" t="s">
        <v>67</v>
      </c>
      <c r="F2" s="108" t="s">
        <v>222</v>
      </c>
    </row>
    <row r="3" spans="1:6">
      <c r="A3" s="35" t="s">
        <v>102</v>
      </c>
      <c r="B3" s="35">
        <v>1</v>
      </c>
      <c r="C3" s="35" t="s">
        <v>104</v>
      </c>
      <c r="D3" s="92" t="s">
        <v>104</v>
      </c>
      <c r="E3" s="35" t="s">
        <v>197</v>
      </c>
      <c r="F3" s="35" t="s">
        <v>223</v>
      </c>
    </row>
    <row r="4" spans="1:6">
      <c r="A4" t="s">
        <v>103</v>
      </c>
      <c r="B4">
        <v>0</v>
      </c>
      <c r="C4" t="s">
        <v>110</v>
      </c>
      <c r="D4" s="17" t="s">
        <v>111</v>
      </c>
      <c r="E4" t="s">
        <v>224</v>
      </c>
      <c r="F4" t="s">
        <v>225</v>
      </c>
    </row>
    <row r="5" spans="1:6">
      <c r="A5" s="35"/>
      <c r="B5" s="35"/>
      <c r="C5" s="35" t="s">
        <v>119</v>
      </c>
      <c r="D5" s="92" t="s">
        <v>120</v>
      </c>
      <c r="E5" s="35" t="s">
        <v>198</v>
      </c>
      <c r="F5" s="35" t="s">
        <v>226</v>
      </c>
    </row>
    <row r="6" spans="1:6">
      <c r="C6" t="s">
        <v>147</v>
      </c>
      <c r="D6" s="17" t="s">
        <v>227</v>
      </c>
      <c r="E6" t="s">
        <v>195</v>
      </c>
      <c r="F6" t="s">
        <v>228</v>
      </c>
    </row>
    <row r="7" spans="1:6">
      <c r="A7" s="35"/>
      <c r="B7" s="35"/>
      <c r="C7" s="35" t="s">
        <v>153</v>
      </c>
      <c r="D7" s="92"/>
      <c r="E7" s="35" t="s">
        <v>229</v>
      </c>
      <c r="F7" s="35" t="s">
        <v>230</v>
      </c>
    </row>
    <row r="8" spans="1:6">
      <c r="D8" s="17"/>
      <c r="F8" t="s">
        <v>231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7f9e33c-1382-4225-9346-e546ab4c6133" xsi:nil="true"/>
    <lcf76f155ced4ddcb4097134ff3c332f xmlns="75d0ca71-c4c3-48f8-9473-bc655f9c8c3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CBCECA32F979458BD347026833B8D0" ma:contentTypeVersion="13" ma:contentTypeDescription="Create a new document." ma:contentTypeScope="" ma:versionID="e1861083388bb3a6e952d67690562149">
  <xsd:schema xmlns:xsd="http://www.w3.org/2001/XMLSchema" xmlns:xs="http://www.w3.org/2001/XMLSchema" xmlns:p="http://schemas.microsoft.com/office/2006/metadata/properties" xmlns:ns2="75d0ca71-c4c3-48f8-9473-bc655f9c8c31" xmlns:ns3="77f9e33c-1382-4225-9346-e546ab4c6133" targetNamespace="http://schemas.microsoft.com/office/2006/metadata/properties" ma:root="true" ma:fieldsID="7c0e8a5fba9aa84becded7480b591e66" ns2:_="" ns3:_="">
    <xsd:import namespace="75d0ca71-c4c3-48f8-9473-bc655f9c8c31"/>
    <xsd:import namespace="77f9e33c-1382-4225-9346-e546ab4c61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0ca71-c4c3-48f8-9473-bc655f9c8c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21dbbeb-a8e1-4d40-9789-dc87f3da36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f9e33c-1382-4225-9346-e546ab4c613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d5564e7-c877-426d-8147-f2afd0547410}" ma:internalName="TaxCatchAll" ma:showField="CatchAllData" ma:web="77f9e33c-1382-4225-9346-e546ab4c61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BC3B54-E306-4759-81FC-16DB735C5BFE}"/>
</file>

<file path=customXml/itemProps2.xml><?xml version="1.0" encoding="utf-8"?>
<ds:datastoreItem xmlns:ds="http://schemas.openxmlformats.org/officeDocument/2006/customXml" ds:itemID="{98A64D8D-67CA-46FE-9543-610F5D68EBB5}"/>
</file>

<file path=customXml/itemProps3.xml><?xml version="1.0" encoding="utf-8"?>
<ds:datastoreItem xmlns:ds="http://schemas.openxmlformats.org/officeDocument/2006/customXml" ds:itemID="{1AA1C238-930C-44DC-9017-506CD7174F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Jovan Ognjanovic</dc:creator>
  <cp:keywords/>
  <dc:description/>
  <cp:lastModifiedBy>Manuchehr  Shamsiddinov</cp:lastModifiedBy>
  <cp:revision/>
  <dcterms:created xsi:type="dcterms:W3CDTF">2015-06-05T18:17:20Z</dcterms:created>
  <dcterms:modified xsi:type="dcterms:W3CDTF">2026-03-17T08:52:37Z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0x01010086CBCECA32F979458BD347026833B8D0</vt:lpwstr>
  </property>
  <property fmtid="{D5CDD505-2E9C-101B-9397-08002B2CF9AE}" pid="3" name="MediaServiceImageTags">
    <vt:lpwstr/>
  </property>
</Properties>
</file>